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firstSheet="1"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<sst xmlns="http://schemas.openxmlformats.org/spreadsheetml/2006/main" count="1018" uniqueCount="563">
  <si>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</si>
  <si>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</si>
  <si>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</si>
  <si>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</si>
  <si>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</si>
  <si>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</si>
  <si>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</si>
  <si>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</si>
  <si>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</si>
  <si>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</si>
  <si>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</si>
  <si>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</si>
  <si>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</si>
  <si>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</si>
  <si>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</si>
  <si>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</si>
  <si>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</si>
  <si>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</si>
  <si>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</si>
  <si>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</si>
  <si>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</si>
  <si>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</si>
  <si>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</si>
  <si>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</si>
  <si>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</si>
  <si>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</si>
  <si>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</si>
  <si>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</si>
  <si>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</si>
  <si>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</si>
  <si>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</si>
  <si>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</si>
  <si>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</si>
  <si>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</si>
  <si>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</si>
  <si>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</si>
  <si>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</si>
  <si>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</si>
  <si>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</si>
  <si>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</si>
  <si>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</si>
  <si>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</si>
  <si>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</si>
  <si>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</si>
  <si>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</si>
  <si>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</si>
  <si>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</si>
  <si>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</si>
  <si>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</si>
  <si>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</si>
  <si>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</si>
  <si>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</si>
  <si>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</si>
  <si>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</si>
  <si>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</si>
  <si>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</si>
  <si>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</si>
  <si>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</si>
  <si>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</si>
  <si>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</si>
  <si>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</si>
  <si>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</si>
  <si>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</si>
  <si>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</si>
  <si>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</si>
  <si>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</si>
  <si>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</si>
  <si>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</si>
  <si>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</si>
  <si>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</si>
  <si>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</si>
  <si>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</si>
  <si>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</si>
  <si>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</si>
  <si>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</si>
  <si>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</si>
  <si>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</si>
  <si>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</si>
  <si>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</si>
  <si>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</si>
  <si>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</si>
  <si>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</si>
  <si>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</si>
  <si>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</si>
  <si>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</si>
  <si>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</si>
  <si>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</si>
  <si>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</si>
  <si>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</si>
  <si>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</si>
  <si>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</si>
  <si>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</si>
  <si>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</si>
  <si>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</si>
  <si>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</si>
  <si>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</si>
  <si>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</si>
  <si>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</si>
  <si>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</si>
  <si>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</si>
  <si>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</si>
  <si>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</si>
  <si>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</si>
  <si>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</si>
  <si>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</si>
  <si>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</si>
  <si>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</si>
  <si>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</si>
  <si>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</si>
  <si>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</si>
  <si>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</si>
  <si>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</si>
  <si>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</si>
  <si>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</si>
  <si>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</si>
  <si>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</si>
  <si>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</si>
  <si>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</si>
  <si>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</si>
  <si>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</si>
  <si>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</si>
  <si>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</si>
  <si>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</si>
  <si>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</si>
  <si>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</si>
  <si>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</si>
  <si>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</si>
  <si>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</si>
  <si>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</si>
  <si>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</si>
  <si>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</si>
  <si>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</si>
  <si>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</si>
  <si>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</si>
  <si>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</si>
  <si>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</si>
  <si>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</si>
  <si>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</si>
  <si>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</si>
  <si>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</si>
  <si>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</si>
  <si>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</si>
  <si>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</si>
  <si>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</si>
  <si>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</si>
  <si>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</si>
  <si>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</si>
  <si>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</si>
  <si>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</si>
  <si>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</si>
  <si>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</si>
  <si>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</si>
  <si>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</si>
  <si>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</si>
  <si>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</si>
  <si>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</si>
  <si>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</si>
  <si>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</si>
  <si>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</si>
  <si>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</si>
  <si>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</si>
  <si>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</si>
  <si>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</si>
  <si>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</si>
  <si>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</si>
  <si>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</si>
  <si>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</si>
  <si>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</si>
  <si>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</si>
  <si>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</si>
  <si>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</si>
  <si>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</si>
  <si>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</si>
  <si>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</si>
  <si>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</si>
  <si>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</si>
  <si>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</si>
  <si>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</si>
  <si>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</si>
  <si>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</si>
  <si>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</si>
  <si>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</si>
  <si>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</si>
  <si>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</si>
  <si>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</si>
  <si>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</si>
  <si>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</si>
  <si>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</si>
  <si>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</si>
  <si>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</si>
  <si>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</si>
  <si>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</si>
  <si>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</si>
  <si>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</si>
  <si>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</si>
  <si>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</si>
  <si>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</si>
  <si>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</si>
  <si>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</si>
  <si>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</si>
  <si>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</si>
  <si>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</si>
  <si>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</si>
  <si>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</si>
  <si>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</si>
  <si>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</si>
  <si>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</si>
  <si>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</si>
  <si>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</si>
  <si>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</si>
  <si>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</si>
  <si>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</si>
  <si>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</si>
  <si>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</si>
  <si>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</si>
  <si>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</si>
  <si>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</si>
  <si>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</si>
  <si>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</si>
  <si>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</si>
  <si>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</si>
  <si>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</si>
  <si>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</si>
  <si>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</si>
  <si>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</si>
  <si>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</si>
  <si>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</si>
  <si>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</si>
  <si>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</si>
  <si>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</si>
  <si>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</si>
  <si>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</si>
  <si>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</si>
  <si>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</si>
  <si>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</si>
  <si>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</si>
  <si>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</si>
  <si>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</si>
  <si>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</si>
  <si>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</si>
  <si>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</si>
  <si>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</si>
  <si>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</si>
  <si>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</si>
  <si>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</si>
  <si>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</si>
  <si>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</si>
  <si>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</si>
  <si>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</si>
  <si>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</si>
  <si>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</si>
  <si>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</si>
  <si>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</si>
  <si>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</si>
  <si>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</si>
  <si>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</si>
  <si>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</si>
  <si>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</si>
  <si>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</si>
  <si>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</si>
  <si>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</si>
  <si>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</si>
  <si>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</si>
  <si>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</si>
  <si>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</si>
  <si>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</si>
  <si>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</si>
  <si>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</si>
  <si>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</si>
  <si>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</si>
  <si>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</si>
  <si>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</si>
  <si>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</si>
  <si>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</si>
  <si>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</si>
  <si>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</si>
  <si>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</si>
  <si>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</si>
  <si>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</si>
  <si>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</si>
  <si>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</si>
  <si>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</si>
  <si>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</si>
  <si>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</si>
  <si>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</si>
  <si>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</si>
  <si>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</si>
  <si>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</si>
  <si>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</si>
  <si>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</si>
  <si>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</si>
  <si>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</si>
  <si>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</si>
  <si>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</si>
  <si>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</si>
  <si>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</si>
  <si>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</si>
  <si>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</si>
  <si>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</si>
  <si>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</si>
  <si>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</si>
  <si>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</si>
  <si>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</si>
  <si>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</si>
  <si>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</si>
  <si>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</si>
  <si>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</si>
  <si>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</si>
  <si>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</si>
  <si>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</si>
  <si>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</si>
  <si>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</si>
  <si>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</si>
  <si>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</si>
  <si>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</si>
  <si>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</si>
  <si>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</si>
  <si>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</si>
  <si>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</si>
  <si>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</si>
  <si>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</si>
  <si>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</si>
  <si>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</si>
  <si>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</si>
  <si>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</si>
  <si>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</si>
  <si>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</si>
  <si>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</si>
  <si>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</si>
  <si>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</si>
  <si>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</si>
  <si>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</si>
  <si>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</si>
  <si>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</si>
  <si>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</si>
  <si>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</si>
  <si>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</si>
  <si>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</si>
  <si>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</si>
  <si>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</si>
  <si>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</si>
  <si>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</si>
  <si>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</si>
  <si>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</si>
  <si>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</si>
  <si>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</si>
  <si>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</si>
  <si>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</si>
  <si>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</si>
  <si>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</si>
  <si>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</si>
  <si>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</si>
  <si>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</si>
  <si>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</si>
  <si>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</si>
  <si>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</si>
  <si>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</si>
  <si>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</si>
  <si>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</si>
  <si>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</si>
  <si>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</si>
  <si>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</si>
  <si>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</si>
  <si>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</si>
  <si>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</si>
  <si>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</si>
  <si>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</si>
  <si>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</si>
  <si>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</si>
  <si>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</si>
  <si>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</si>
  <si>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</si>
  <si>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</si>
  <si>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</si>
  <si>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</si>
  <si>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</si>
  <si>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</si>
  <si>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</si>
  <si>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</si>
  <si>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</si>
  <si>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</si>
  <si>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</si>
  <si>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</si>
  <si>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</si>
  <si>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</si>
  <si>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</si>
  <si>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</si>
  <si>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</si>
  <si>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</si>
  <si>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</si>
  <si>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</si>
  <si>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</si>
  <si>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</si>
  <si>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</si>
  <si>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</si>
  <si>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</si>
  <si>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</si>
  <si>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</si>
  <si>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</si>
  <si>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</si>
  <si>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</si>
  <si>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</si>
  <si>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</si>
  <si>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</si>
  <si>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</si>
  <si>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</si>
  <si>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</si>
  <si>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</si>
  <si>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</si>
  <si>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</si>
  <si>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</si>
  <si>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</si>
  <si>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</si>
  <si>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</si>
  <si>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</si>
  <si>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</si>
  <si>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</si>
  <si>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</si>
  <si>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</si>
  <si>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</si>
  <si>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</si>
  <si>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</si>
  <si>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</si>
  <si>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</si>
  <si>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</si>
  <si>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</si>
  <si>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</si>
  <si>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</si>
  <si>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</si>
  <si>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</si>
  <si>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</si>
  <si>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</si>
  <si>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</si>
  <si>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</si>
  <si>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</si>
  <si>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</si>
  <si>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</si>
  <si>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</si>
  <si>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</si>
  <si>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</si>
  <si>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</si>
  <si>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</si>
  <si>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</si>
  <si>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</si>
  <si>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</si>
  <si>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</si>
  <si>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</si>
  <si>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</si>
  <si>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</si>
  <si>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</si>
  <si>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</si>
  <si>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</si>
  <si>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</si>
  <si>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</si>
  <si>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</si>
  <si>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</si>
  <si>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</si>
  <si>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</si>
  <si>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</si>
  <si>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</si>
  <si>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</si>
  <si>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</si>
  <si>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</si>
  <si>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</si>
  <si>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</si>
  <si>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</si>
  <si>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</si>
  <si>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</si>
  <si>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</si>
  <si>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</si>
  <si>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</si>
  <si>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</si>
  <si>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</si>
  <si>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</si>
  <si>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</si>
  <si>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</si>
  <si>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</si>
  <si>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</si>
  <si>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</si>
  <si>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</si>
  <si>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</si>
  <si>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</si>
  <si>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</si>
  <si>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</si>
  <si>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</si>
  <si>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</si>
  <si>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</si>
  <si>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</si>
  <si>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</si>
  <si>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</si>
  <si>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</si>
  <si>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</si>
  <si>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</si>
  <si>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</si>
  <si>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</si>
  <si>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</si>
  <si>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</si>
  <si>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</si>
  <si>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</si>
  <si>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</si>
  <si>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</si>
  <si>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</si>
  <si>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</si>
  <si>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</si>
  <si>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</si>
  <si>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</si>
  <si>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</si>
  <si>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</si>
  <si>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</si>
  <si>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</si>
  <si>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</si>
  <si>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</si>
  <si>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</si>
  <si>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</si>
  <si>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</si>
  <si>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</si>
  <si>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</si>
  <si>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</si>
  <si>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</si>
  <si>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</si>
  <si>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</si>
  <si>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</si>
  <si>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</si>
  <si>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</si>
  <si>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</si>
  <si>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</si>
  <si>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</si>
  <si>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</si>
  <si>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</si>
  <si>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</si>
  <si>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</si>
  <si>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</si>
  <si>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</si>
  <si>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</si>
  <si>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</si>
  <si>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</si>
  <si>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</si>
  <si>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</si>
  <si>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</si>
  <si>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</si>
  <si>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</si>
  <si>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UI-air-co-emissions-ref-2014</t>
  </si>
  <si>
    <t>The indicator shows the spatial distribution of CO (Carbon monixide) emissions over Europe. The total emissions for each country are derived from the GAINS model. This is the first version of the dataset (1.0) and it has not been extensively validated yet.</t>
  </si>
  <si>
    <t>https://ec.europa.eu/jrc/en/luisa</t>
  </si>
  <si>
    <t>Jean-Philippe</t>
  </si>
  <si>
    <t>Aurambout</t>
  </si>
  <si>
    <t>Marco</t>
  </si>
  <si>
    <t>Trombetti</t>
  </si>
  <si>
    <t>Methods for Regional Integrated Assessment: High resolution gridded emission distribution in the LUISA Platform</t>
  </si>
  <si>
    <t>Trombetti, M; Pisoni, E; Maes, J; Lavalle, C; Thunis, P</t>
  </si>
  <si>
    <t>Office for Official Publications of the European Communities</t>
  </si>
  <si>
    <t>http://publications.jrc.ec.europa.eu/repository/handle/JRC93813</t>
  </si>
  <si>
    <t xml:space="preserve">The compressed zip file contains the projected CO emissions, expressed in quintal/year (1 quintal = 100Kg), for Functional Urban Areas (FUAs) for 2010, 2020 and 2030. The data is stored in csv format. </t>
  </si>
  <si>
    <t>UI - Atmospheric emissions of CO (LUISA Platform REF2014)</t>
  </si>
  <si>
    <t>UI -Atmospheric emissions of CO (FUA)</t>
  </si>
  <si>
    <t>air pollution,air quality,RIAT+,SHERPA,GAINS,carbon dioxide,CO,FUA,LUISA,EU Reference Scenario 2014,Urban indicator</t>
  </si>
  <si>
    <t>carlo.lavalle@ec.europa.eu</t>
  </si>
  <si>
    <t>ralf.steinberger@ec.europa.eu</t>
  </si>
  <si>
    <t>jean-philippe.aurambout@ec.europa.eu</t>
  </si>
  <si>
    <t>marco.trombetti@ec.europa.eu</t>
  </si>
  <si>
    <t>ftp://cidportal.jrc.ec.europa.eu/jrc-opendata/LUISA/SecondaryOutput_Indicators/Europe/REF-2014/FUA/UI-CO-emissions-ref-2014-FUA.zip</t>
  </si>
  <si>
    <t>http://orcid.org/0000-0002-6911-9152</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</si>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</sst>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ir-co-emissions-ref-2014-FUA.zip" TargetMode="External" /><Relationship Id="rId9" Type="http://schemas.openxmlformats.org/officeDocument/2006/relationships/hyperlink" Target="mailto:marco.trombetti@jrc.ec.europa.eu" TargetMode="External" /><Relationship Id="rId10" Type="http://schemas.openxmlformats.org/officeDocument/2006/relationships/hyperlink" Target="mailto:jean-philippe.aurambout@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http://doi.org/10.2788/737963" TargetMode="External" /><Relationship Id="rId14" Type="http://schemas.openxmlformats.org/officeDocument/2006/relationships/hyperlink" Target="http://publications.jrc.ec.europa.eu/repository/handle/JRC93813" TargetMode="External" /><Relationship Id="rId15" Type="http://schemas.openxmlformats.org/officeDocument/2006/relationships/hyperlink" Target="https://ec.europa.eu/jrc/en/luisa"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8" activePane="bottomLeft" state="frozen"/>
      <selection pane="topLeft" activeCell="B111" sqref="B111"/>
      <selection pane="bottomLeft" activeCell="D36" sqref="D36"/>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462</v>
      </c>
      <c r="C3" s="93" t="s">
        <v>461</v>
      </c>
      <c r="D3" s="120" t="s">
        <v>541</v>
      </c>
      <c r="E3" s="90" t="s">
        <v>4</v>
      </c>
      <c r="F3" s="91" t="s">
        <v>240</v>
      </c>
      <c r="G3" s="92" t="s">
        <v>4</v>
      </c>
    </row>
    <row r="4" spans="1:7" ht="15">
      <c r="A4" s="87"/>
      <c r="B4" s="173"/>
      <c r="C4" s="94" t="s">
        <v>54</v>
      </c>
      <c r="D4" s="120" t="s">
        <v>553</v>
      </c>
      <c r="E4" s="90" t="s">
        <v>4</v>
      </c>
      <c r="F4" s="91" t="s">
        <v>309</v>
      </c>
      <c r="G4" s="92" t="s">
        <v>4</v>
      </c>
    </row>
    <row r="5" spans="1:10" ht="58.5" customHeight="1">
      <c r="A5" s="87" t="s">
        <v>6</v>
      </c>
      <c r="B5" s="173"/>
      <c r="C5" s="94" t="s">
        <v>65</v>
      </c>
      <c r="D5" s="162" t="s">
        <v>542</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7" t="s">
        <v>363</v>
      </c>
      <c r="F7" s="97" t="s">
        <v>363</v>
      </c>
    </row>
    <row r="8" spans="1:6" ht="15">
      <c r="A8" s="87"/>
      <c r="B8" s="173"/>
      <c r="C8" s="94" t="s">
        <v>396</v>
      </c>
      <c r="D8" s="121" t="s">
        <v>367</v>
      </c>
      <c r="F8" s="97" t="s">
        <v>367</v>
      </c>
    </row>
    <row r="9" spans="1:7" ht="15">
      <c r="A9" s="87" t="s">
        <v>6</v>
      </c>
      <c r="B9" s="173"/>
      <c r="C9" s="94" t="s">
        <v>253</v>
      </c>
      <c r="D9" s="132" t="s">
        <v>555</v>
      </c>
      <c r="E9" s="90" t="s">
        <v>4</v>
      </c>
      <c r="F9" s="97" t="s">
        <v>321</v>
      </c>
      <c r="G9" s="92" t="s">
        <v>4</v>
      </c>
    </row>
    <row r="10" spans="1:7" ht="15">
      <c r="A10" s="87"/>
      <c r="B10" s="173"/>
      <c r="C10" s="98" t="s">
        <v>72</v>
      </c>
      <c r="D10" s="131">
        <v>42116</v>
      </c>
      <c r="E10" s="90" t="s">
        <v>4</v>
      </c>
      <c r="F10" s="99" t="s">
        <v>330</v>
      </c>
      <c r="G10" s="92" t="s">
        <v>4</v>
      </c>
    </row>
    <row r="11" spans="1:9" ht="15">
      <c r="A11" s="87"/>
      <c r="B11" s="173"/>
      <c r="C11" s="94" t="s">
        <v>73</v>
      </c>
      <c r="D11" s="131">
        <v>42348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2"/>
      <c r="C13" s="100" t="s">
        <v>66</v>
      </c>
      <c r="D13" s="137" t="s">
        <v>543</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2"/>
      <c r="C15" s="100" t="s">
        <v>79</v>
      </c>
      <c r="D15" s="131">
        <v>47848</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3"/>
      <c r="C17" s="98" t="s">
        <v>409</v>
      </c>
      <c r="D17" s="142">
        <v>-12.34</v>
      </c>
      <c r="E17" s="144"/>
      <c r="F17" s="145">
        <v>-12.33664</v>
      </c>
      <c r="J17"/>
    </row>
    <row r="18" spans="1:6" ht="15">
      <c r="A18" s="87"/>
      <c r="B18" s="173"/>
      <c r="C18" s="141" t="s">
        <v>410</v>
      </c>
      <c r="D18" s="142">
        <v>32.97</v>
      </c>
      <c r="E18" s="144"/>
      <c r="F18" s="145">
        <v>32.970699</v>
      </c>
    </row>
    <row r="19" spans="1:7" ht="15">
      <c r="A19" s="87"/>
      <c r="B19" s="173"/>
      <c r="C19" s="98" t="s">
        <v>411</v>
      </c>
      <c r="D19" s="142">
        <v>38.04</v>
      </c>
      <c r="E19" s="144" t="s">
        <v>4</v>
      </c>
      <c r="F19" s="145">
        <v>38.0415</v>
      </c>
      <c r="G19" s="92" t="s">
        <v>4</v>
      </c>
    </row>
    <row r="20" spans="1:7" ht="15.75" thickBot="1">
      <c r="A20" s="87" t="s">
        <v>6</v>
      </c>
      <c r="B20" s="172"/>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556</v>
      </c>
      <c r="E22" s="90" t="s">
        <v>4</v>
      </c>
      <c r="F22" s="101" t="s">
        <v>557</v>
      </c>
      <c r="G22" s="92" t="s">
        <v>4</v>
      </c>
    </row>
    <row r="23" spans="1:7" ht="15">
      <c r="A23" s="87" t="s">
        <v>1</v>
      </c>
      <c r="B23" s="173" t="s">
        <v>235</v>
      </c>
      <c r="C23" s="93" t="s">
        <v>252</v>
      </c>
      <c r="D23" s="120" t="s">
        <v>535</v>
      </c>
      <c r="E23" s="90" t="s">
        <v>4</v>
      </c>
      <c r="F23" s="97" t="s">
        <v>313</v>
      </c>
      <c r="G23" s="92" t="s">
        <v>4</v>
      </c>
    </row>
    <row r="24" spans="1:7" ht="15">
      <c r="A24" s="87"/>
      <c r="B24" s="173"/>
      <c r="C24" s="94" t="s">
        <v>251</v>
      </c>
      <c r="D24" s="120" t="s">
        <v>536</v>
      </c>
      <c r="E24" s="90" t="s">
        <v>4</v>
      </c>
      <c r="F24" s="97" t="s">
        <v>314</v>
      </c>
      <c r="G24" s="92" t="s">
        <v>4</v>
      </c>
    </row>
    <row r="25" spans="1:7" ht="15">
      <c r="A25" s="87"/>
      <c r="B25" s="173"/>
      <c r="C25" s="94" t="s">
        <v>2</v>
      </c>
      <c r="D25" s="166" t="s">
        <v>556</v>
      </c>
      <c r="E25" s="90" t="s">
        <v>4</v>
      </c>
      <c r="F25" s="101" t="s">
        <v>557</v>
      </c>
      <c r="G25" s="92" t="s">
        <v>4</v>
      </c>
    </row>
    <row r="26" spans="1:6" ht="15">
      <c r="A26" s="87"/>
      <c r="B26" s="173"/>
      <c r="C26" s="118" t="s">
        <v>415</v>
      </c>
      <c r="D26" s="120"/>
      <c r="F26" s="101"/>
    </row>
    <row r="27" spans="1:7" ht="15.75" thickBot="1">
      <c r="A27" s="87" t="s">
        <v>1</v>
      </c>
      <c r="B27" s="172"/>
      <c r="C27" s="100" t="s">
        <v>469</v>
      </c>
      <c r="D27" s="136"/>
      <c r="E27" s="90" t="s">
        <v>4</v>
      </c>
      <c r="F27" s="101" t="s">
        <v>399</v>
      </c>
      <c r="G27" s="92" t="s">
        <v>4</v>
      </c>
    </row>
    <row r="28" spans="1:7" ht="15">
      <c r="A28" s="87" t="s">
        <v>1</v>
      </c>
      <c r="B28" s="173" t="s">
        <v>236</v>
      </c>
      <c r="C28" s="94" t="s">
        <v>252</v>
      </c>
      <c r="D28" s="125" t="s">
        <v>544</v>
      </c>
      <c r="E28" s="90" t="s">
        <v>4</v>
      </c>
      <c r="F28" s="97"/>
      <c r="G28" s="92" t="s">
        <v>4</v>
      </c>
    </row>
    <row r="29" spans="1:7" ht="15">
      <c r="A29" s="87"/>
      <c r="B29" s="173"/>
      <c r="C29" s="94" t="s">
        <v>251</v>
      </c>
      <c r="D29" s="129" t="s">
        <v>545</v>
      </c>
      <c r="E29" s="90" t="s">
        <v>4</v>
      </c>
      <c r="F29" s="97"/>
      <c r="G29" s="92" t="s">
        <v>4</v>
      </c>
    </row>
    <row r="30" spans="1:7" ht="15">
      <c r="A30" s="87"/>
      <c r="B30" s="173"/>
      <c r="C30" s="94" t="s">
        <v>2</v>
      </c>
      <c r="D30" s="166" t="s">
        <v>558</v>
      </c>
      <c r="E30" s="90" t="s">
        <v>4</v>
      </c>
      <c r="F30" s="101"/>
      <c r="G30" s="92" t="s">
        <v>4</v>
      </c>
    </row>
    <row r="31" spans="1:6" ht="15">
      <c r="A31" s="87"/>
      <c r="B31" s="173"/>
      <c r="C31" s="118" t="s">
        <v>415</v>
      </c>
      <c r="D31" s="120"/>
      <c r="F31" s="101"/>
    </row>
    <row r="32" spans="1:7" ht="15.75" thickBot="1">
      <c r="A32" s="87" t="s">
        <v>1</v>
      </c>
      <c r="B32" s="172"/>
      <c r="C32" s="100" t="s">
        <v>469</v>
      </c>
      <c r="D32" s="136" t="s">
        <v>561</v>
      </c>
      <c r="E32" s="90" t="s">
        <v>4</v>
      </c>
      <c r="F32" s="101"/>
      <c r="G32" s="92" t="s">
        <v>4</v>
      </c>
    </row>
    <row r="33" spans="1:7" ht="15">
      <c r="A33" s="87" t="s">
        <v>1</v>
      </c>
      <c r="B33" s="173" t="s">
        <v>475</v>
      </c>
      <c r="C33" s="94" t="s">
        <v>252</v>
      </c>
      <c r="D33" s="125" t="s">
        <v>546</v>
      </c>
      <c r="E33" s="90" t="s">
        <v>4</v>
      </c>
      <c r="F33" s="97"/>
      <c r="G33" s="92" t="s">
        <v>4</v>
      </c>
    </row>
    <row r="34" spans="1:7" ht="15">
      <c r="A34" s="87"/>
      <c r="B34" s="173"/>
      <c r="C34" s="94" t="s">
        <v>251</v>
      </c>
      <c r="D34" s="129" t="s">
        <v>547</v>
      </c>
      <c r="E34" s="90" t="s">
        <v>4</v>
      </c>
      <c r="F34" s="97"/>
      <c r="G34" s="92" t="s">
        <v>4</v>
      </c>
    </row>
    <row r="35" spans="1:7" ht="15">
      <c r="A35" s="87"/>
      <c r="B35" s="173"/>
      <c r="C35" s="94" t="s">
        <v>2</v>
      </c>
      <c r="D35" s="166" t="s">
        <v>559</v>
      </c>
      <c r="E35" s="90" t="s">
        <v>4</v>
      </c>
      <c r="F35" s="101"/>
      <c r="G35" s="92" t="s">
        <v>4</v>
      </c>
    </row>
    <row r="36" spans="1:6" ht="15">
      <c r="A36" s="87"/>
      <c r="B36" s="173"/>
      <c r="C36" s="118" t="s">
        <v>415</v>
      </c>
      <c r="D36" s="120"/>
      <c r="F36" s="101"/>
    </row>
    <row r="37" spans="1:7" ht="15.75" thickBot="1">
      <c r="A37" s="87" t="s">
        <v>1</v>
      </c>
      <c r="B37" s="172"/>
      <c r="C37" s="100" t="s">
        <v>469</v>
      </c>
      <c r="D37" s="136" t="s">
        <v>562</v>
      </c>
      <c r="E37" s="90" t="s">
        <v>4</v>
      </c>
      <c r="F37" s="101"/>
      <c r="G37" s="92" t="s">
        <v>4</v>
      </c>
    </row>
    <row r="38" spans="1:7" ht="15">
      <c r="A38" s="87" t="s">
        <v>1</v>
      </c>
      <c r="B38" s="173" t="s">
        <v>476</v>
      </c>
      <c r="C38" s="94" t="s">
        <v>252</v>
      </c>
      <c r="D38" s="125"/>
      <c r="E38" s="90" t="s">
        <v>4</v>
      </c>
      <c r="F38" s="97"/>
      <c r="G38" s="92" t="s">
        <v>4</v>
      </c>
    </row>
    <row r="39" spans="1:7" ht="15">
      <c r="A39" s="87"/>
      <c r="B39" s="173"/>
      <c r="C39" s="94" t="s">
        <v>251</v>
      </c>
      <c r="D39" s="126"/>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2"/>
      <c r="C42" s="100" t="s">
        <v>469</v>
      </c>
      <c r="D42" s="136"/>
      <c r="E42" s="90" t="s">
        <v>4</v>
      </c>
      <c r="F42" s="101"/>
      <c r="G42" s="92" t="s">
        <v>4</v>
      </c>
    </row>
    <row r="43" spans="1:7" ht="15">
      <c r="A43" s="87" t="s">
        <v>1</v>
      </c>
      <c r="B43" s="173" t="s">
        <v>477</v>
      </c>
      <c r="C43" s="94" t="s">
        <v>252</v>
      </c>
      <c r="D43" s="125"/>
      <c r="E43" s="90" t="s">
        <v>4</v>
      </c>
      <c r="F43" s="97"/>
      <c r="G43" s="92" t="s">
        <v>4</v>
      </c>
    </row>
    <row r="44" spans="1:7" ht="15">
      <c r="A44" s="87"/>
      <c r="B44" s="173"/>
      <c r="C44" s="94" t="s">
        <v>251</v>
      </c>
      <c r="D44" s="126"/>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2"/>
      <c r="C47" s="100" t="s">
        <v>469</v>
      </c>
      <c r="D47" s="136"/>
      <c r="E47" s="90" t="s">
        <v>4</v>
      </c>
      <c r="F47" s="101"/>
      <c r="G47" s="92" t="s">
        <v>4</v>
      </c>
    </row>
    <row r="48" spans="1:7" ht="15.75" customHeight="1">
      <c r="A48" s="87"/>
      <c r="B48" s="171" t="s">
        <v>472</v>
      </c>
      <c r="C48" s="94" t="s">
        <v>54</v>
      </c>
      <c r="D48" s="120" t="s">
        <v>554</v>
      </c>
      <c r="E48" s="90" t="s">
        <v>4</v>
      </c>
      <c r="F48" s="97" t="s">
        <v>315</v>
      </c>
      <c r="G48" s="92" t="s">
        <v>4</v>
      </c>
    </row>
    <row r="49" spans="1:7" ht="58.5" customHeight="1">
      <c r="A49" s="87"/>
      <c r="B49" s="173"/>
      <c r="C49" s="98" t="s">
        <v>65</v>
      </c>
      <c r="D49" s="162" t="s">
        <v>552</v>
      </c>
      <c r="E49" s="90" t="s">
        <v>4</v>
      </c>
      <c r="F49" s="95" t="s">
        <v>316</v>
      </c>
      <c r="G49" s="92" t="s">
        <v>4</v>
      </c>
    </row>
    <row r="50" spans="1:7" ht="15">
      <c r="A50" s="87" t="s">
        <v>6</v>
      </c>
      <c r="B50" s="173"/>
      <c r="C50" s="94" t="s">
        <v>156</v>
      </c>
      <c r="D50" s="127" t="s">
        <v>52</v>
      </c>
      <c r="E50" s="90" t="s">
        <v>4</v>
      </c>
      <c r="F50" s="97" t="s">
        <v>324</v>
      </c>
      <c r="G50" s="92" t="s">
        <v>4</v>
      </c>
    </row>
    <row r="51" spans="1:7" ht="15" customHeight="1">
      <c r="A51" s="87" t="s">
        <v>6</v>
      </c>
      <c r="B51" s="173"/>
      <c r="C51" s="94" t="s">
        <v>53</v>
      </c>
      <c r="D51" s="128" t="s">
        <v>179</v>
      </c>
      <c r="E51" s="90" t="s">
        <v>4</v>
      </c>
      <c r="F51" s="97" t="s">
        <v>179</v>
      </c>
      <c r="G51" s="92" t="s">
        <v>4</v>
      </c>
    </row>
    <row r="52" spans="1:8" ht="15" customHeight="1">
      <c r="A52" s="87" t="s">
        <v>6</v>
      </c>
      <c r="B52" s="173"/>
      <c r="C52" s="94" t="s">
        <v>91</v>
      </c>
      <c r="D52" s="128" t="s">
        <v>493</v>
      </c>
      <c r="E52" s="90" t="s">
        <v>4</v>
      </c>
      <c r="F52" s="97" t="s">
        <v>92</v>
      </c>
      <c r="G52" s="92" t="s">
        <v>4</v>
      </c>
      <c r="H52" s="90"/>
    </row>
    <row r="53" spans="1:7" ht="14.25" customHeight="1" thickBot="1">
      <c r="A53" s="87" t="s">
        <v>1</v>
      </c>
      <c r="B53" s="173"/>
      <c r="C53" s="118" t="s">
        <v>333</v>
      </c>
      <c r="D53" s="167" t="s">
        <v>560</v>
      </c>
      <c r="E53" s="90" t="s">
        <v>4</v>
      </c>
      <c r="F53" s="101" t="s">
        <v>317</v>
      </c>
      <c r="G53" s="92" t="s">
        <v>4</v>
      </c>
    </row>
    <row r="54" spans="1:7" ht="12.75" customHeight="1">
      <c r="A54" s="87"/>
      <c r="B54" s="171" t="s">
        <v>471</v>
      </c>
      <c r="C54" s="146" t="s">
        <v>54</v>
      </c>
      <c r="D54" s="162"/>
      <c r="E54" s="90" t="s">
        <v>4</v>
      </c>
      <c r="F54" s="97"/>
      <c r="G54" s="92" t="s">
        <v>4</v>
      </c>
    </row>
    <row r="55" spans="1:7" ht="58.5" customHeight="1">
      <c r="A55" s="87"/>
      <c r="B55" s="173"/>
      <c r="C55" s="98" t="s">
        <v>65</v>
      </c>
      <c r="D55" s="162"/>
      <c r="E55" s="90" t="s">
        <v>4</v>
      </c>
      <c r="F55" s="95"/>
      <c r="G55" s="92" t="s">
        <v>4</v>
      </c>
    </row>
    <row r="56" spans="1:7" ht="15">
      <c r="A56" s="87" t="s">
        <v>6</v>
      </c>
      <c r="B56" s="173"/>
      <c r="C56" s="94" t="s">
        <v>156</v>
      </c>
      <c r="D56" s="162"/>
      <c r="E56" s="90" t="s">
        <v>4</v>
      </c>
      <c r="F56" s="97"/>
      <c r="G56" s="92" t="s">
        <v>4</v>
      </c>
    </row>
    <row r="57" spans="1:7" ht="15">
      <c r="A57" s="87" t="s">
        <v>6</v>
      </c>
      <c r="B57" s="173"/>
      <c r="C57" s="94" t="s">
        <v>53</v>
      </c>
      <c r="D57" s="162"/>
      <c r="E57" s="90" t="s">
        <v>4</v>
      </c>
      <c r="F57" s="97"/>
      <c r="G57" s="92" t="s">
        <v>4</v>
      </c>
    </row>
    <row r="58" spans="1:8" ht="15">
      <c r="A58" s="87" t="s">
        <v>6</v>
      </c>
      <c r="B58" s="173"/>
      <c r="C58" s="94" t="s">
        <v>91</v>
      </c>
      <c r="D58" s="162"/>
      <c r="E58" s="90" t="s">
        <v>4</v>
      </c>
      <c r="F58" s="97"/>
      <c r="G58" s="92" t="s">
        <v>4</v>
      </c>
      <c r="H58" s="90"/>
    </row>
    <row r="59" spans="1:7" ht="27.75" customHeight="1" thickBot="1">
      <c r="A59" s="87" t="s">
        <v>1</v>
      </c>
      <c r="B59" s="173"/>
      <c r="C59" s="94" t="s">
        <v>333</v>
      </c>
      <c r="D59" s="135"/>
      <c r="E59" s="90" t="s">
        <v>4</v>
      </c>
      <c r="F59" s="101"/>
      <c r="G59" s="92" t="s">
        <v>4</v>
      </c>
    </row>
    <row r="60" spans="1:7" ht="15" customHeight="1">
      <c r="A60" s="87"/>
      <c r="B60" s="171" t="s">
        <v>162</v>
      </c>
      <c r="C60" s="102" t="s">
        <v>54</v>
      </c>
      <c r="D60" s="125" t="s">
        <v>537</v>
      </c>
      <c r="E60" s="90" t="s">
        <v>4</v>
      </c>
      <c r="F60" s="97" t="s">
        <v>312</v>
      </c>
      <c r="G60" s="92" t="s">
        <v>4</v>
      </c>
    </row>
    <row r="61" spans="1:7" ht="15" customHeight="1">
      <c r="A61" s="87"/>
      <c r="B61" s="173"/>
      <c r="C61" s="93" t="s">
        <v>327</v>
      </c>
      <c r="D61" s="129" t="s">
        <v>538</v>
      </c>
      <c r="E61" s="90" t="s">
        <v>4</v>
      </c>
      <c r="F61" s="97" t="s">
        <v>487</v>
      </c>
      <c r="G61" s="92" t="s">
        <v>4</v>
      </c>
    </row>
    <row r="62" spans="1:7" ht="15" customHeight="1">
      <c r="A62" s="87"/>
      <c r="B62" s="173"/>
      <c r="C62" s="93" t="s">
        <v>325</v>
      </c>
      <c r="D62" s="130">
        <v>2015</v>
      </c>
      <c r="E62" s="90" t="s">
        <v>4</v>
      </c>
      <c r="F62" s="103">
        <v>2013</v>
      </c>
      <c r="G62" s="92" t="s">
        <v>4</v>
      </c>
    </row>
    <row r="63" spans="1:7" ht="15" customHeight="1">
      <c r="A63" s="87"/>
      <c r="B63" s="173"/>
      <c r="C63" s="93" t="s">
        <v>68</v>
      </c>
      <c r="D63" s="129" t="s">
        <v>539</v>
      </c>
      <c r="E63" s="90" t="s">
        <v>4</v>
      </c>
      <c r="F63" s="97" t="s">
        <v>326</v>
      </c>
      <c r="G63" s="92" t="s">
        <v>4</v>
      </c>
    </row>
    <row r="64" spans="1:7" ht="15.75" customHeight="1" thickBot="1">
      <c r="A64" s="87" t="s">
        <v>6</v>
      </c>
      <c r="B64" s="172"/>
      <c r="C64" s="100" t="s">
        <v>334</v>
      </c>
      <c r="D64" s="124" t="s">
        <v>540</v>
      </c>
      <c r="E64" s="90" t="s">
        <v>4</v>
      </c>
      <c r="F64" s="101" t="s">
        <v>311</v>
      </c>
      <c r="G64" s="92" t="s">
        <v>4</v>
      </c>
    </row>
    <row r="65" spans="1:7" ht="15">
      <c r="A65" s="87"/>
      <c r="B65" s="171" t="s">
        <v>163</v>
      </c>
      <c r="C65" s="102" t="s">
        <v>54</v>
      </c>
      <c r="D65" s="125" t="s">
        <v>548</v>
      </c>
      <c r="E65" s="90" t="s">
        <v>4</v>
      </c>
      <c r="F65" s="97"/>
      <c r="G65" s="92" t="s">
        <v>4</v>
      </c>
    </row>
    <row r="66" spans="1:7" ht="15">
      <c r="A66" s="87"/>
      <c r="B66" s="173"/>
      <c r="C66" s="93" t="s">
        <v>327</v>
      </c>
      <c r="D66" s="129" t="s">
        <v>549</v>
      </c>
      <c r="E66" s="90" t="s">
        <v>4</v>
      </c>
      <c r="F66" s="97"/>
      <c r="G66" s="92" t="s">
        <v>4</v>
      </c>
    </row>
    <row r="67" spans="1:7" ht="15">
      <c r="A67" s="87"/>
      <c r="B67" s="173"/>
      <c r="C67" s="93" t="s">
        <v>325</v>
      </c>
      <c r="D67" s="130">
        <v>2014</v>
      </c>
      <c r="E67" s="90" t="s">
        <v>4</v>
      </c>
      <c r="F67" s="97"/>
      <c r="G67" s="92" t="s">
        <v>4</v>
      </c>
    </row>
    <row r="68" spans="1:7" ht="15">
      <c r="A68" s="87"/>
      <c r="B68" s="173"/>
      <c r="C68" s="93" t="s">
        <v>68</v>
      </c>
      <c r="D68" s="129" t="s">
        <v>550</v>
      </c>
      <c r="E68" s="90" t="s">
        <v>4</v>
      </c>
      <c r="F68" s="97"/>
      <c r="G68" s="92" t="s">
        <v>4</v>
      </c>
    </row>
    <row r="69" spans="1:7" ht="15.75" thickBot="1">
      <c r="A69" s="87" t="s">
        <v>6</v>
      </c>
      <c r="B69" s="172"/>
      <c r="C69" s="100" t="s">
        <v>334</v>
      </c>
      <c r="D69" s="124" t="s">
        <v>551</v>
      </c>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3"/>
      <c r="C71" s="94" t="s">
        <v>65</v>
      </c>
      <c r="D71" s="135"/>
      <c r="E71" s="90" t="s">
        <v>4</v>
      </c>
      <c r="F71" s="95" t="s">
        <v>320</v>
      </c>
      <c r="G71" s="92" t="s">
        <v>4</v>
      </c>
    </row>
    <row r="72" spans="1:7" ht="15">
      <c r="A72" s="87" t="s">
        <v>1</v>
      </c>
      <c r="B72" s="173"/>
      <c r="C72" s="94" t="s">
        <v>156</v>
      </c>
      <c r="D72" s="127" t="s">
        <v>52</v>
      </c>
      <c r="E72" s="90" t="s">
        <v>4</v>
      </c>
      <c r="F72" s="97" t="s">
        <v>254</v>
      </c>
      <c r="G72" s="92" t="s">
        <v>4</v>
      </c>
    </row>
    <row r="73" spans="1:7" s="90" customFormat="1" ht="15">
      <c r="A73" s="3"/>
      <c r="B73" s="173"/>
      <c r="C73" s="94" t="s">
        <v>53</v>
      </c>
      <c r="D73" s="128" t="s">
        <v>179</v>
      </c>
      <c r="E73" s="90" t="s">
        <v>4</v>
      </c>
      <c r="F73" s="97" t="s">
        <v>179</v>
      </c>
      <c r="G73" s="92" t="s">
        <v>4</v>
      </c>
    </row>
    <row r="74" spans="1:7" s="90" customFormat="1" ht="15">
      <c r="A74" s="3"/>
      <c r="B74" s="173"/>
      <c r="C74" s="94" t="s">
        <v>91</v>
      </c>
      <c r="D74" s="128" t="s">
        <v>493</v>
      </c>
      <c r="E74" s="90" t="s">
        <v>4</v>
      </c>
      <c r="F74" s="97" t="s">
        <v>92</v>
      </c>
      <c r="G74" s="92" t="s">
        <v>4</v>
      </c>
    </row>
    <row r="75" spans="1:7" s="90" customFormat="1" ht="15.75" thickBot="1">
      <c r="A75" s="3"/>
      <c r="B75" s="172"/>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3"/>
      <c r="C77" s="94" t="s">
        <v>65</v>
      </c>
      <c r="D77" s="135"/>
      <c r="E77" s="90" t="s">
        <v>4</v>
      </c>
      <c r="F77" s="95"/>
      <c r="G77" s="92" t="s">
        <v>4</v>
      </c>
    </row>
    <row r="78" spans="1:7" ht="15">
      <c r="A78" s="87" t="s">
        <v>1</v>
      </c>
      <c r="B78" s="173"/>
      <c r="C78" s="94" t="s">
        <v>156</v>
      </c>
      <c r="D78" s="127" t="s">
        <v>52</v>
      </c>
      <c r="E78" s="90" t="s">
        <v>4</v>
      </c>
      <c r="F78" s="97"/>
      <c r="G78" s="92" t="s">
        <v>4</v>
      </c>
    </row>
    <row r="79" spans="1:7" s="90" customFormat="1" ht="15">
      <c r="A79" s="3"/>
      <c r="B79" s="173"/>
      <c r="C79" s="94" t="s">
        <v>53</v>
      </c>
      <c r="D79" s="128" t="s">
        <v>179</v>
      </c>
      <c r="E79" s="90" t="s">
        <v>4</v>
      </c>
      <c r="F79" s="97"/>
      <c r="G79" s="92" t="s">
        <v>4</v>
      </c>
    </row>
    <row r="80" spans="1:7" s="90" customFormat="1" ht="15">
      <c r="A80" s="3"/>
      <c r="B80" s="173"/>
      <c r="C80" s="94" t="s">
        <v>91</v>
      </c>
      <c r="D80" s="128" t="s">
        <v>493</v>
      </c>
      <c r="E80" s="90" t="s">
        <v>4</v>
      </c>
      <c r="F80" s="97"/>
      <c r="G80" s="92" t="s">
        <v>4</v>
      </c>
    </row>
    <row r="81" spans="1:7" s="90" customFormat="1" ht="15.75" thickBot="1">
      <c r="A81" s="3"/>
      <c r="B81" s="172"/>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ir-co-emissions-ref-2014-FUA.zip"/>
    <hyperlink ref="D35" r:id="rId9" display="marco.trombetti@jrc.ec.europa.eu"/>
    <hyperlink ref="D30" r:id="rId10" display="jean-philippe.aurambout@jrc.ec.europa.eu"/>
    <hyperlink ref="D25" r:id="rId11" display="carlo.lavalle@jrc.ec.europa.eu"/>
    <hyperlink ref="D22" r:id="rId12" display="carlo.lavalle@jrc.ec.europa.eu"/>
    <hyperlink ref="D64" r:id="rId13" display="http://doi.org/10.2788/737963"/>
    <hyperlink ref="D69" r:id="rId14" display="http://publications.jrc.ec.europa.eu/repository/handle/JRC93813"/>
    <hyperlink ref="D13" r:id="rId15" display="https://ec.europa.eu/jrc/en/luisa"/>
  </hyperlinks>
  <printOptions/>
  <pageMargins left="0.7" right="0.7" top="0.75" bottom="0.75" header="0.3" footer="0.3"/>
  <pageSetup horizontalDpi="600" verticalDpi="600" orientation="landscape" r:id="rId18"/>
  <legacyDrawing r:id="rId17"/>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UI-co-emissions-ref-2014.xls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rdf:about="http://data.jrc.ec.europa.eu/dataset/jrc-luisa-ui-air-co-emissions-ref-2014"&gt;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rdf:datatype="http://www.w3.org/2001/XMLSchema#string"&gt;UI-air-co-emissions-ref-2014&lt;/dct:identifier&gt;</v>
      </c>
      <c r="C7" s="51" t="s">
        <v>488</v>
      </c>
      <c r="D7" s="174" t="s">
        <v>69</v>
      </c>
    </row>
    <row r="8" spans="2:4" ht="15" customHeight="1">
      <c r="B8" s="151" t="str">
        <f>CONCATENATE("    &lt;dct:title xml:lang=""en""&gt;",Form!D4,"&lt;/dct:title&gt;")</f>
        <v>    &lt;dct:title xml:lang="en"&gt;UI - Atmospheric emissions of CO (LUISA Platform REF2014)&lt;/dct:title&gt;</v>
      </c>
      <c r="C8" s="52" t="s">
        <v>54</v>
      </c>
      <c r="D8" s="175"/>
    </row>
    <row r="9" spans="2:4" ht="15" customHeight="1">
      <c r="B9" s="151" t="str">
        <f>CONCATENATE("    &lt;dct:description xml:lang=""en""&gt;",Form!D5,"&lt;/dct:description&gt;")</f>
        <v>    &lt;dct:description xml:lang="en"&gt;The indicator shows the spatial distribution of CO (Carbon monixide) emissions over Europe. The total emissions for each country are derived from the GAINS model. This is the first version of the dataset (1.0) and it has not been extensively validated yet.&lt;/dct:description&gt;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rdf:about="http://eurovoc.europa.eu/100155"&gt;</v>
      </c>
      <c r="C24" s="52"/>
      <c r="D24" s="175"/>
    </row>
    <row r="25" spans="2:4" ht="15" customHeight="1">
      <c r="B25" s="151" t="str">
        <f>CONCATENATE("            &lt;rdfs:label xml:lang=""en""&gt;",Form!D8,"&lt;/rdfs:label&gt;")</f>
        <v>            &lt;rdfs:label xml:lang="en"&gt;52 ENVIRONMENT&lt;/rdfs:label&gt;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xml:lang="en"&gt;air pollution,air quality,RIAT+,SHERPA,GAINS,carbon dioxide,CO,FUA,LUISA,EU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rdf:datatype="http://www.w3.org/2001/XMLSchema#date"&gt;2015-04-22&lt;/dct:issued&gt;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rdf:datatype="http://www.w3.org/2001/XMLSchema#date"&gt;2015-12-10&lt;/dct:modified&gt;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rdf:resource="https://ec.europa.eu/jrc/en/luisa"/&gt;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f>IF(Form!D26="","",CONCATENATE("          &lt;dct:identifier rdf:datatype=""http://www.w3.org/2001/XMLSchema#string""&gt;",Form!D26,"&lt;/dct:identifier&gt;"))</f>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rdf:about="http://orcid.org/0000-0002-6911-9152"&gt;</v>
      </c>
      <c r="C69" s="10" t="s">
        <v>161</v>
      </c>
      <c r="D69" s="175"/>
    </row>
    <row r="70" spans="2:4" ht="15" customHeight="1">
      <c r="B70" s="151" t="str">
        <f>CONCATENATE("          &lt;foaf:name&gt;",Form!D28," ",Form!D29,"&lt;/foaf:name&gt;")</f>
        <v>          &lt;foaf:name&gt;Jean-Philippe Aurambout&lt;/foaf:name&gt;</v>
      </c>
      <c r="C70" s="10" t="s">
        <v>160</v>
      </c>
      <c r="D70" s="175"/>
    </row>
    <row r="71" spans="2:4" ht="15" customHeight="1">
      <c r="B71" s="151" t="str">
        <f>CONCATENATE("          &lt;foaf:givenName&gt;",Form!D28,"&lt;/foaf:givenName&gt;")</f>
        <v>          &lt;foaf:givenName&gt;Jean-Philippe&lt;/foaf:givenName&gt;</v>
      </c>
      <c r="C71" s="10" t="s">
        <v>256</v>
      </c>
      <c r="D71" s="175"/>
    </row>
    <row r="72" spans="2:4" ht="15" customHeight="1">
      <c r="B72" s="151" t="str">
        <f>CONCATENATE("          &lt;foaf:familyName&gt;",Form!D29,"&lt;/foaf:familyName&gt;")</f>
        <v>          &lt;foaf:familyName&gt;Aurambout&lt;/foaf:familyName&gt;</v>
      </c>
      <c r="C72" s="10" t="s">
        <v>257</v>
      </c>
      <c r="D72" s="175"/>
    </row>
    <row r="73" spans="2:4" ht="15" customHeight="1">
      <c r="B73" s="151" t="str">
        <f>CONCATENATE("          &lt;foaf:mbox rdf:resource=""mailto:",Form!D30,"""/&gt;")</f>
        <v>          &lt;foaf:mbox rdf:resource="mailto:jean-philippe.aurambout@ec.europa.eu"/&gt;</v>
      </c>
      <c r="C73" s="10"/>
      <c r="D73" s="175"/>
    </row>
    <row r="74" spans="2:4" ht="15" customHeight="1">
      <c r="B74" s="151">
        <f>IF(Form!D31="","",CONCATENATE("          &lt;dct:identifier rdf:datatype=""http://www.w3.org/2001/XMLSchema#string""&gt;",Form!D31,"&lt;/dct:identifier&gt;"))</f>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f>IF(Form!D33="","&lt;!--","")</f>
      </c>
      <c r="C78" s="8"/>
      <c r="D78" s="174" t="s">
        <v>475</v>
      </c>
    </row>
    <row r="79" spans="2:4" ht="15" customHeight="1">
      <c r="B79" s="154" t="s">
        <v>164</v>
      </c>
      <c r="C79" s="8"/>
      <c r="D79" s="175"/>
    </row>
    <row r="80" spans="2:4" ht="15" customHeight="1">
      <c r="B80" s="156" t="str">
        <f>IF(Form!D37="","        &lt;foaf:Person&gt;",CONCATENATE("        &lt;foaf:Person rdf:about=""",Form!D37,"""&gt;"))</f>
        <v>        &lt;foaf:Person rdf:about="http://orcid.org/0000-0003-4414-2230"&gt;</v>
      </c>
      <c r="C80" s="10" t="s">
        <v>161</v>
      </c>
      <c r="D80" s="175"/>
    </row>
    <row r="81" spans="2:4" ht="15" customHeight="1">
      <c r="B81" s="151" t="str">
        <f>CONCATENATE("          &lt;foaf:name&gt;",Form!D33," ",Form!D34,"&lt;/foaf:name&gt;")</f>
        <v>          &lt;foaf:name&gt;Marco Trombetti&lt;/foaf:name&gt;</v>
      </c>
      <c r="C81" s="10" t="s">
        <v>160</v>
      </c>
      <c r="D81" s="175"/>
    </row>
    <row r="82" spans="2:4" ht="15" customHeight="1">
      <c r="B82" s="151" t="str">
        <f>CONCATENATE("          &lt;foaf:givenName&gt;",Form!D33,"&lt;/foaf:givenName&gt;")</f>
        <v>          &lt;foaf:givenName&gt;Marco&lt;/foaf:givenName&gt;</v>
      </c>
      <c r="C82" s="10" t="s">
        <v>256</v>
      </c>
      <c r="D82" s="175"/>
    </row>
    <row r="83" spans="2:4" ht="15" customHeight="1">
      <c r="B83" s="151" t="str">
        <f>CONCATENATE("          &lt;foaf:familyName&gt;",Form!D34,"&lt;/foaf:familyName&gt;")</f>
        <v>          &lt;foaf:familyName&gt;Trombetti&lt;/foaf:familyName&gt;</v>
      </c>
      <c r="C83" s="10" t="s">
        <v>257</v>
      </c>
      <c r="D83" s="175"/>
    </row>
    <row r="84" spans="2:4" ht="15" customHeight="1">
      <c r="B84" s="151" t="str">
        <f>CONCATENATE("          &lt;foaf:mbox rdf:resource=""mailto:",Form!D35,"""/&gt;")</f>
        <v>          &lt;foaf:mbox rdf:resource="mailto:marco.trombetti@ec.europa.eu"/&gt;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f>IF(Form!D33="","--&gt;","")</f>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rdf:datatype="http://www.w3.org/2001/XMLSchema#date"&gt;2030-12-31&lt;/schema:endDate&gt;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-Atmospheric emissions of CO (FUA)&lt;/dct:title&gt;</v>
      </c>
      <c r="C137" s="10" t="s">
        <v>54</v>
      </c>
      <c r="D137" s="175"/>
    </row>
    <row r="138" spans="2:4" ht="15" customHeight="1">
      <c r="B138" s="151" t="str">
        <f>CONCATENATE("        &lt;dct:description xml:lang=""en""&gt;",Form!D49,"&lt;/dct:description&gt;")</f>
        <v>        &lt;dct:description xml:lang="en"&gt;The compressed zip file contains the projected CO emissions, expressed in quintal/year (1 quintal = 100Kg), for Functional Urban Areas (FUAs) for 2010, 2020 and 2030. The data is stored in csv format. &lt;/dct:description&gt;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rdf:resource="ftp://cidportal.jrc.ec.europa.eu/jrc-opendata/LUISA/SecondaryOutput_Indicators/Europe/REF-2014/FUA/UI-CO-emissions-ref-2014-FUA.zip"/&gt;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f>IF(Form!D65="","&lt;!--","")</f>
      </c>
      <c r="C193" s="9" t="s">
        <v>4</v>
      </c>
      <c r="D193" s="174" t="s">
        <v>163</v>
      </c>
    </row>
    <row r="194" spans="2:4" ht="15" customHeight="1">
      <c r="B194" s="154" t="s">
        <v>100</v>
      </c>
      <c r="C194" s="8"/>
      <c r="D194" s="175"/>
    </row>
    <row r="195" spans="2:4" ht="15" customHeight="1">
      <c r="B195" s="151" t="str">
        <f>CONCATENATE("      &lt;foaf:Document rdf:about=""",Form!D69,"""&gt;")</f>
        <v>      &lt;foaf:Document rdf:about="http://publications.jrc.ec.europa.eu/repository/handle/JRC93813"&gt;</v>
      </c>
      <c r="C195" s="10" t="s">
        <v>234</v>
      </c>
      <c r="D195" s="175"/>
    </row>
    <row r="196" spans="2:4" ht="15" customHeight="1">
      <c r="B196" s="151" t="str">
        <f>CONCATENATE("        &lt;dct:title xml:lang=""en""&gt;",Form!D65,"&lt;/dct:title&gt;")</f>
        <v>        &lt;dct:title xml:lang="en"&gt;Methods for Regional Integrated Assessment: High resolution gridded emission distribution in the LUISA Platform&lt;/dct:title&gt;</v>
      </c>
      <c r="C196" s="10" t="s">
        <v>54</v>
      </c>
      <c r="D196" s="175"/>
    </row>
    <row r="197" spans="2:4" ht="15" customHeight="1">
      <c r="B197" s="151" t="str">
        <f>CONCATENATE("        &lt;dc:creator&gt;",Form!D66,"&lt;/dc:creator&gt;")</f>
        <v>        &lt;dc:creator&gt;Trombetti, M; Pisoni, E; Maes, J; Lavalle, C; Thunis, P&lt;/dc:creator&gt;</v>
      </c>
      <c r="C197" s="10" t="s">
        <v>335</v>
      </c>
      <c r="D197" s="175"/>
    </row>
    <row r="198" spans="2:4" ht="15" customHeight="1">
      <c r="B198" s="151" t="str">
        <f>CONCATENATE("        &lt;dct:issued rdf:datatype=""http://www.w3.org/2001/XMLSchema#gYear""&gt;",Form!D67,"&lt;/dct:issued&gt;")</f>
        <v>        &lt;dct:issued rdf:datatype="http://www.w3.org/2001/XMLSchema#gYear"&gt;2014&lt;/dct:issued&gt;</v>
      </c>
      <c r="C198" s="10" t="s">
        <v>325</v>
      </c>
      <c r="D198" s="175"/>
    </row>
    <row r="199" spans="2:4" ht="15" customHeight="1">
      <c r="B199" s="151" t="str">
        <f>CONCATENATE("        &lt;dc:publisher&gt;",Form!D68,"&lt;/dc:publisher&gt;")</f>
        <v>        &lt;dc:publisher&gt;Office for Official Publications of the European Communities&lt;/dc:publisher&gt;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f>IF(Form!D65="","--&gt;","")</f>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str">
        <f ca="1">CONCATENATE("          &lt;rdf:Description rdf:about=""",INDEX(OFFSET(Format,0,1),MATCH(Form!D72,Format,0)),"""&gt;")</f>
        <v>          &lt;rdf:Description rdf:about="http://publications.europa.eu/resource/authority/file-type/CSV"&gt;</v>
      </c>
      <c r="C209" s="10" t="s">
        <v>242</v>
      </c>
      <c r="D209" s="175"/>
    </row>
    <row r="210" spans="2:4" ht="15" customHeight="1">
      <c r="B210" s="151" t="str">
        <f>CONCATENATE("            &lt;rdfs:label xml:lang=""en""&gt;",Form!D72,"&lt;/rdfs:label&gt;")</f>
        <v>            &lt;rdfs:label xml:lang="en"&gt;text/csv&lt;/rdfs:label&gt;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str">
        <f ca="1">CONCATENATE("            &lt;rdfs:label xml:lang=""en""&gt;",INDEX(OFFSET(AccessRestriction,0,1),MATCH(Form!D73,AccessRestriction,0)),"&lt;/rdfs:label&gt;")</f>
        <v>            &lt;rdfs:label xml:lang="en"&gt;noLimitations&lt;/rdfs:label&gt;</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str">
        <f ca="1">CONCATENATE("          &lt;dct:LicenseDocument rdf:about=""",INDEX(OFFSET(Licence,0,1),MATCH(Form!D74,Licence,0)),"""&gt;")</f>
        <v>          &lt;dct:LicenseDocument rdf:about="http://publications.europa.eu/resource/authority/licence/COM_REUSE"&gt;</v>
      </c>
      <c r="C219" s="10" t="s">
        <v>350</v>
      </c>
      <c r="D219" s="175"/>
    </row>
    <row r="220" spans="2:4" ht="15" customHeight="1">
      <c r="B220" s="151" t="str">
        <f>CONCATENATE("            &lt;rdfs:label xml:lang=""en""&gt;",Form!D74,"&lt;/rdfs:label&gt;")</f>
        <v>            &lt;rdfs:label xml:lang="en"&gt;European Commission Reuse and Copyright Notice&lt;/rdfs:label&gt;</v>
      </c>
      <c r="C220" s="10" t="s">
        <v>237</v>
      </c>
      <c r="D220" s="175"/>
    </row>
    <row r="221" spans="2:4" ht="15" customHeight="1">
      <c r="B221" s="151" t="str">
        <f ca="1">CONCATENATE("            &lt;foaf:homepage rdf:resource=""",INDEX(OFFSET(Licence,0,2),MATCH(Form!D74,Licence,0)),"""/&gt;")</f>
        <v>            &lt;foaf:homepage rdf:resource="http://ec.europa.eu/geninfo/legal_notices_en.htm"/&gt;</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str">
        <f ca="1">CONCATENATE("          &lt;rdf:Description rdf:about=""",INDEX(OFFSET(Format,0,1),MATCH(Form!D78,Format,0)),"""&gt;")</f>
        <v>          &lt;rdf:Description rdf:about="http://publications.europa.eu/resource/authority/file-type/CSV"&gt;</v>
      </c>
      <c r="C234" s="10" t="s">
        <v>242</v>
      </c>
      <c r="D234" s="175"/>
    </row>
    <row r="235" spans="2:4" ht="15" customHeight="1">
      <c r="B235" s="151" t="str">
        <f>CONCATENATE("            &lt;rdfs:label xml:lang=""en""&gt;",Form!D78,"&lt;/rdfs:label&gt;")</f>
        <v>            &lt;rdfs:label xml:lang="en"&gt;text/csv&lt;/rdfs:label&gt;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str">
        <f ca="1">CONCATENATE("            &lt;rdfs:label xml:lang=""en""&gt;",INDEX(OFFSET(AccessRestriction,0,1),MATCH(Form!D79,AccessRestriction,0)),"&lt;/rdfs:label&gt;")</f>
        <v>            &lt;rdfs:label xml:lang="en"&gt;noLimitations&lt;/rdfs:label&gt;</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str">
        <f ca="1">CONCATENATE("          &lt;dct:LicenseDocument rdf:about=""",INDEX(OFFSET(Licence,0,1),MATCH(Form!D80,Licence,0)),"""&gt;")</f>
        <v>          &lt;dct:LicenseDocument rdf:about="http://publications.europa.eu/resource/authority/licence/COM_REUSE"&gt;</v>
      </c>
      <c r="C244" s="10" t="s">
        <v>350</v>
      </c>
      <c r="D244" s="175"/>
    </row>
    <row r="245" spans="2:4" ht="15" customHeight="1">
      <c r="B245" s="151" t="str">
        <f>CONCATENATE("            &lt;rdfs:label xml:lang=""en""&gt;",Form!D80,"&lt;/rdfs:label&gt;")</f>
        <v>            &lt;rdfs:label xml:lang="en"&gt;European Commission Reuse and Copyright Notice&lt;/rdfs:label&gt;</v>
      </c>
      <c r="C245" s="10" t="s">
        <v>237</v>
      </c>
      <c r="D245" s="175"/>
    </row>
    <row r="246" spans="2:4" ht="15" customHeight="1">
      <c r="B246" s="151" t="str">
        <f ca="1">CONCATENATE("            &lt;foaf:homepage rdf:resource=""",INDEX(OFFSET(Licence,0,2),MATCH(Form!D80,Licence,0)),"""/&gt;")</f>
        <v>            &lt;foaf:homepage rdf:resource="http://ec.europa.eu/geninfo/legal_notices_en.htm"/&gt;</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luisa-ui-air-co-emissions-ref-2014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