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<sst xmlns="http://schemas.openxmlformats.org/spreadsheetml/2006/main" count="1004" uniqueCount="555">
  <si>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</si>
  <si>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</si>
  <si>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</si>
  <si>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</si>
  <si>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</si>
  <si>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</si>
  <si>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</si>
  <si>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</si>
  <si>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</si>
  <si>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</si>
  <si>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</si>
  <si>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</si>
  <si>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</si>
  <si>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</si>
  <si>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</si>
  <si>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</si>
  <si>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</si>
  <si>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</si>
  <si>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</si>
  <si>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</si>
  <si>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</si>
  <si>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</si>
  <si>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</si>
  <si>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</si>
  <si>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</si>
  <si>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</si>
  <si>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</si>
  <si>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</si>
  <si>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</si>
  <si>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</si>
  <si>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</si>
  <si>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</si>
  <si>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</si>
  <si>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</si>
  <si>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</si>
  <si>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</si>
  <si>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</si>
  <si>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</si>
  <si>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</si>
  <si>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</si>
  <si>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</si>
  <si>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</si>
  <si>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</si>
  <si>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</si>
  <si>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</si>
  <si>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</si>
  <si>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</si>
  <si>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</si>
  <si>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</si>
  <si>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</si>
  <si>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</si>
  <si>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</si>
  <si>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</si>
  <si>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</si>
  <si>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</si>
  <si>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</si>
  <si>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</si>
  <si>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</si>
  <si>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</si>
  <si>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</si>
  <si>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</si>
  <si>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</si>
  <si>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</si>
  <si>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</si>
  <si>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</si>
  <si>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</si>
  <si>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</si>
  <si>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</si>
  <si>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</si>
  <si>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</si>
  <si>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</si>
  <si>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</si>
  <si>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</si>
  <si>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</si>
  <si>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</si>
  <si>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</si>
  <si>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</si>
  <si>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</si>
  <si>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</si>
  <si>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</si>
  <si>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</si>
  <si>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</si>
  <si>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</si>
  <si>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</si>
  <si>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</si>
  <si>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</si>
  <si>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</si>
  <si>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</si>
  <si>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</si>
  <si>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</si>
  <si>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</si>
  <si>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</si>
  <si>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</si>
  <si>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</si>
  <si>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</si>
  <si>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</si>
  <si>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</si>
  <si>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</si>
  <si>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</si>
  <si>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</si>
  <si>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</si>
  <si>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</si>
  <si>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</si>
  <si>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</si>
  <si>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</si>
  <si>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</si>
  <si>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</si>
  <si>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</si>
  <si>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</si>
  <si>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</si>
  <si>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</si>
  <si>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</si>
  <si>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</si>
  <si>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</si>
  <si>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</si>
  <si>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</si>
  <si>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</si>
  <si>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</si>
  <si>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</si>
  <si>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</si>
  <si>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</si>
  <si>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</si>
  <si>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</si>
  <si>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</si>
  <si>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</si>
  <si>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</si>
  <si>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</si>
  <si>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</si>
  <si>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</si>
  <si>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</si>
  <si>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</si>
  <si>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</si>
  <si>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</si>
  <si>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</si>
  <si>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</si>
  <si>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</si>
  <si>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</si>
  <si>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</si>
  <si>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</si>
  <si>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</si>
  <si>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</si>
  <si>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</si>
  <si>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</si>
  <si>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</si>
  <si>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</si>
  <si>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</si>
  <si>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</si>
  <si>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</si>
  <si>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</si>
  <si>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</si>
  <si>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</si>
  <si>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</si>
  <si>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</si>
  <si>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</si>
  <si>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</si>
  <si>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</si>
  <si>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</si>
  <si>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</si>
  <si>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</si>
  <si>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</si>
  <si>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</si>
  <si>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</si>
  <si>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</si>
  <si>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</si>
  <si>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</si>
  <si>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</si>
  <si>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</si>
  <si>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</si>
  <si>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</si>
  <si>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</si>
  <si>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</si>
  <si>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</si>
  <si>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</si>
  <si>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</si>
  <si>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</si>
  <si>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</si>
  <si>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</si>
  <si>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</si>
  <si>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</si>
  <si>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</si>
  <si>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</si>
  <si>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</si>
  <si>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</si>
  <si>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</si>
  <si>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</si>
  <si>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</si>
  <si>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</si>
  <si>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</si>
  <si>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</si>
  <si>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</si>
  <si>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</si>
  <si>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</si>
  <si>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</si>
  <si>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</si>
  <si>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</si>
  <si>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</si>
  <si>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</si>
  <si>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</si>
  <si>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</si>
  <si>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</si>
  <si>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</si>
  <si>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</si>
  <si>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</si>
  <si>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</si>
  <si>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</si>
  <si>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</si>
  <si>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</si>
  <si>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</si>
  <si>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</si>
  <si>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</si>
  <si>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</si>
  <si>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</si>
  <si>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</si>
  <si>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</si>
  <si>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</si>
  <si>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</si>
  <si>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</si>
  <si>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</si>
  <si>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</si>
  <si>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</si>
  <si>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</si>
  <si>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</si>
  <si>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</si>
  <si>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</si>
  <si>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</si>
  <si>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</si>
  <si>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</si>
  <si>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</si>
  <si>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</si>
  <si>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</si>
  <si>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</si>
  <si>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</si>
  <si>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</si>
  <si>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</si>
  <si>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</si>
  <si>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</si>
  <si>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</si>
  <si>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</si>
  <si>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</si>
  <si>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</si>
  <si>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</si>
  <si>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</si>
  <si>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</si>
  <si>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</si>
  <si>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</si>
  <si>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</si>
  <si>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</si>
  <si>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</si>
  <si>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</si>
  <si>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</si>
  <si>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</si>
  <si>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</si>
  <si>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</si>
  <si>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</si>
  <si>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</si>
  <si>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</si>
  <si>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</si>
  <si>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</si>
  <si>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</si>
  <si>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</si>
  <si>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</si>
  <si>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</si>
  <si>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</si>
  <si>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</si>
  <si>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</si>
  <si>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</si>
  <si>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</si>
  <si>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</si>
  <si>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</si>
  <si>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</si>
  <si>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</si>
  <si>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</si>
  <si>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</si>
  <si>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</si>
  <si>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</si>
  <si>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</si>
  <si>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</si>
  <si>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</si>
  <si>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</si>
  <si>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</si>
  <si>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</si>
  <si>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</si>
  <si>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</si>
  <si>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</si>
  <si>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</si>
  <si>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</si>
  <si>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</si>
  <si>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</si>
  <si>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</si>
  <si>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</si>
  <si>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</si>
  <si>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</si>
  <si>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</si>
  <si>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</si>
  <si>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</si>
  <si>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</si>
  <si>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</si>
  <si>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</si>
  <si>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</si>
  <si>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</si>
  <si>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</si>
  <si>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</si>
  <si>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</si>
  <si>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</si>
  <si>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</si>
  <si>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</si>
  <si>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</si>
  <si>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</si>
  <si>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</si>
  <si>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</si>
  <si>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</si>
  <si>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</si>
  <si>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</si>
  <si>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</si>
  <si>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</si>
  <si>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</si>
  <si>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</si>
  <si>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</si>
  <si>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</si>
  <si>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</si>
  <si>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</si>
  <si>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</si>
  <si>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</si>
  <si>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</si>
  <si>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</si>
  <si>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</si>
  <si>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</si>
  <si>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</si>
  <si>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</si>
  <si>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</si>
  <si>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</si>
  <si>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</si>
  <si>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</si>
  <si>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</si>
  <si>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</si>
  <si>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</si>
  <si>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</si>
  <si>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</si>
  <si>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</si>
  <si>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</si>
  <si>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</si>
  <si>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</si>
  <si>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</si>
  <si>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</si>
  <si>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</si>
  <si>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</si>
  <si>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</si>
  <si>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</si>
  <si>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</si>
  <si>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</si>
  <si>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</si>
  <si>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</si>
  <si>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</si>
  <si>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</si>
  <si>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</si>
  <si>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</si>
  <si>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</si>
  <si>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</si>
  <si>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</si>
  <si>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</si>
  <si>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</si>
  <si>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</si>
  <si>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</si>
  <si>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</si>
  <si>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</si>
  <si>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</si>
  <si>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</si>
  <si>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</si>
  <si>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</si>
  <si>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</si>
  <si>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</si>
  <si>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</si>
  <si>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</si>
  <si>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</si>
  <si>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</si>
  <si>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</si>
  <si>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</si>
  <si>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</si>
  <si>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</si>
  <si>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</si>
  <si>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</si>
  <si>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</si>
  <si>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</si>
  <si>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</si>
  <si>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</si>
  <si>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</si>
  <si>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</si>
  <si>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</si>
  <si>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</si>
  <si>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</si>
  <si>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</si>
  <si>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</si>
  <si>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</si>
  <si>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</si>
  <si>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</si>
  <si>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</si>
  <si>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</si>
  <si>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</si>
  <si>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</si>
  <si>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</si>
  <si>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</si>
  <si>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</si>
  <si>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</si>
  <si>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</si>
  <si>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</si>
  <si>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</si>
  <si>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</si>
  <si>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</si>
  <si>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</si>
  <si>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</si>
  <si>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</si>
  <si>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</si>
  <si>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</si>
  <si>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</si>
  <si>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</si>
  <si>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</si>
  <si>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</si>
  <si>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</si>
  <si>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</si>
  <si>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</si>
  <si>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</si>
  <si>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</si>
  <si>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</si>
  <si>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</si>
  <si>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</si>
  <si>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</si>
  <si>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</si>
  <si>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</si>
  <si>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</si>
  <si>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</si>
  <si>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</si>
  <si>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</si>
  <si>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</si>
  <si>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</si>
  <si>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</si>
  <si>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</si>
  <si>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</si>
  <si>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</si>
  <si>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</si>
  <si>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</si>
  <si>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</si>
  <si>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</si>
  <si>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</si>
  <si>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</si>
  <si>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</si>
  <si>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</si>
  <si>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</si>
  <si>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</si>
  <si>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</si>
  <si>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</si>
  <si>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</si>
  <si>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</si>
  <si>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</si>
  <si>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</si>
  <si>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</si>
  <si>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</si>
  <si>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</si>
  <si>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</si>
  <si>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</si>
  <si>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</si>
  <si>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</si>
  <si>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</si>
  <si>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</si>
  <si>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</si>
  <si>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</si>
  <si>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</si>
  <si>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</si>
  <si>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</si>
  <si>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</si>
  <si>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</si>
  <si>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</si>
  <si>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</si>
  <si>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</si>
  <si>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</si>
  <si>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</si>
  <si>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</si>
  <si>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</si>
  <si>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</si>
  <si>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</si>
  <si>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</si>
  <si>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</si>
  <si>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</si>
  <si>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</si>
  <si>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</si>
  <si>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</si>
  <si>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</si>
  <si>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</si>
  <si>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</si>
  <si>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</si>
  <si>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</si>
  <si>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</si>
  <si>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</si>
  <si>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</si>
  <si>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</si>
  <si>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</si>
  <si>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</si>
  <si>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</si>
  <si>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</si>
  <si>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</si>
  <si>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</si>
  <si>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</si>
  <si>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</si>
  <si>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</si>
  <si>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</si>
  <si>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</si>
  <si>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</si>
  <si>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</si>
  <si>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</si>
  <si>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</si>
  <si>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</si>
  <si>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</si>
  <si>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</si>
  <si>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</si>
  <si>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</si>
  <si>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</si>
  <si>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</si>
  <si>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</si>
  <si>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</si>
  <si>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</si>
  <si>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</si>
  <si>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</si>
  <si>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</si>
  <si>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</si>
  <si>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</si>
  <si>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</si>
  <si>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</si>
  <si>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</si>
  <si>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</si>
  <si>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</si>
  <si>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</si>
  <si>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</si>
  <si>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</si>
  <si>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</si>
  <si>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</si>
  <si>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</si>
  <si>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</si>
  <si>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</si>
  <si>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</si>
  <si>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</si>
  <si>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</si>
  <si>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</si>
  <si>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</si>
  <si>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UI-population-ref-2014</t>
  </si>
  <si>
    <t>This indicator sums up populations issued from LUISA model runs at a specified administrative level.</t>
  </si>
  <si>
    <t>Jean-Philippe</t>
  </si>
  <si>
    <t>The compressed zip file contains total population for Functional Urban Areas (FUAs), from 2010 to 2050. The data is stored in csv format.</t>
  </si>
  <si>
    <t>UI - Total population (LUISA Platform REF2014)</t>
  </si>
  <si>
    <t>UI - Total population (FUA)</t>
  </si>
  <si>
    <t>Total population,FUA,LUISA,EU Reference Scenario 2014,Urban indicator</t>
  </si>
  <si>
    <t>ftp://cidportal.jrc.ec.europa.eu/jrc-opendata/LUISA/SecondaryOutput_Indicators/Europe/REF-2014/FUA/UI-population-ref-2014-FUA.zip</t>
  </si>
  <si>
    <t>carlo.lavalle@ec.europa.eu</t>
  </si>
  <si>
    <t>ralf.steinberger@ec.europa.eu</t>
  </si>
  <si>
    <t>jean-philippe.aurambout@ec.europa.eu</t>
  </si>
  <si>
    <t>Aurambout</t>
  </si>
  <si>
    <t>http://orcid.org/0000-0002-6911-9152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</si>
</sst>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3" xfId="53" applyFill="1" applyBorder="1" applyAlignment="1" applyProtection="1">
      <alignment horizontal="left" vertical="top" wrapText="1"/>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population-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jean-philippe.aurambout@jrc.ec.europa.eu" TargetMode="External" /><Relationship Id="rId13" Type="http://schemas.openxmlformats.org/officeDocument/2006/relationships/hyperlink" Target="http://doi.org/10.2788/737963"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542</v>
      </c>
      <c r="E3" s="90" t="s">
        <v>4</v>
      </c>
      <c r="F3" s="91" t="s">
        <v>240</v>
      </c>
      <c r="G3" s="92" t="s">
        <v>4</v>
      </c>
    </row>
    <row r="4" spans="1:7" ht="15">
      <c r="A4" s="87"/>
      <c r="B4" s="172"/>
      <c r="C4" s="94" t="s">
        <v>54</v>
      </c>
      <c r="D4" s="120" t="s">
        <v>546</v>
      </c>
      <c r="E4" s="90" t="s">
        <v>4</v>
      </c>
      <c r="F4" s="91" t="s">
        <v>309</v>
      </c>
      <c r="G4" s="92" t="s">
        <v>4</v>
      </c>
    </row>
    <row r="5" spans="1:10" ht="58.5" customHeight="1">
      <c r="A5" s="87" t="s">
        <v>6</v>
      </c>
      <c r="B5" s="172"/>
      <c r="C5" s="94" t="s">
        <v>65</v>
      </c>
      <c r="D5" s="162" t="s">
        <v>543</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358</v>
      </c>
      <c r="F8" s="97" t="s">
        <v>367</v>
      </c>
    </row>
    <row r="9" spans="1:7" ht="15">
      <c r="A9" s="87" t="s">
        <v>6</v>
      </c>
      <c r="B9" s="172"/>
      <c r="C9" s="94" t="s">
        <v>253</v>
      </c>
      <c r="D9" s="132" t="s">
        <v>548</v>
      </c>
      <c r="E9" s="90" t="s">
        <v>4</v>
      </c>
      <c r="F9" s="97" t="s">
        <v>321</v>
      </c>
      <c r="G9" s="92" t="s">
        <v>4</v>
      </c>
    </row>
    <row r="10" spans="1:7" ht="15">
      <c r="A10" s="87"/>
      <c r="B10" s="172"/>
      <c r="C10" s="98" t="s">
        <v>72</v>
      </c>
      <c r="D10" s="131">
        <v>42309</v>
      </c>
      <c r="E10" s="90" t="s">
        <v>4</v>
      </c>
      <c r="F10" s="99" t="s">
        <v>330</v>
      </c>
      <c r="G10" s="92" t="s">
        <v>4</v>
      </c>
    </row>
    <row r="11" spans="1:9" ht="15">
      <c r="A11" s="87"/>
      <c r="B11" s="172"/>
      <c r="C11" s="94" t="s">
        <v>73</v>
      </c>
      <c r="D11" s="131">
        <v>42339</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550</v>
      </c>
      <c r="E22" s="90" t="s">
        <v>4</v>
      </c>
      <c r="F22" s="101" t="s">
        <v>551</v>
      </c>
      <c r="G22" s="92" t="s">
        <v>4</v>
      </c>
    </row>
    <row r="23" spans="1:7" ht="15">
      <c r="A23" s="87" t="s">
        <v>1</v>
      </c>
      <c r="B23" s="172" t="s">
        <v>235</v>
      </c>
      <c r="C23" s="93" t="s">
        <v>252</v>
      </c>
      <c r="D23" s="120" t="s">
        <v>536</v>
      </c>
      <c r="E23" s="90" t="s">
        <v>4</v>
      </c>
      <c r="F23" s="97" t="s">
        <v>313</v>
      </c>
      <c r="G23" s="92" t="s">
        <v>4</v>
      </c>
    </row>
    <row r="24" spans="1:7" ht="15">
      <c r="A24" s="87"/>
      <c r="B24" s="172"/>
      <c r="C24" s="94" t="s">
        <v>251</v>
      </c>
      <c r="D24" s="120" t="s">
        <v>537</v>
      </c>
      <c r="E24" s="90" t="s">
        <v>4</v>
      </c>
      <c r="F24" s="97" t="s">
        <v>314</v>
      </c>
      <c r="G24" s="92" t="s">
        <v>4</v>
      </c>
    </row>
    <row r="25" spans="1:7" ht="15">
      <c r="A25" s="87"/>
      <c r="B25" s="172"/>
      <c r="C25" s="94" t="s">
        <v>2</v>
      </c>
      <c r="D25" s="166" t="s">
        <v>550</v>
      </c>
      <c r="E25" s="90" t="s">
        <v>4</v>
      </c>
      <c r="F25" s="101" t="s">
        <v>551</v>
      </c>
      <c r="G25" s="92" t="s">
        <v>4</v>
      </c>
    </row>
    <row r="26" spans="1:6" ht="15">
      <c r="A26" s="87"/>
      <c r="B26" s="172"/>
      <c r="C26" s="118" t="s">
        <v>415</v>
      </c>
      <c r="D26" s="120"/>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544</v>
      </c>
      <c r="E28" s="90" t="s">
        <v>4</v>
      </c>
      <c r="F28" s="97"/>
      <c r="G28" s="92" t="s">
        <v>4</v>
      </c>
    </row>
    <row r="29" spans="1:7" ht="15">
      <c r="A29" s="87"/>
      <c r="B29" s="172"/>
      <c r="C29" s="94" t="s">
        <v>251</v>
      </c>
      <c r="D29" s="129" t="s">
        <v>553</v>
      </c>
      <c r="E29" s="90" t="s">
        <v>4</v>
      </c>
      <c r="F29" s="97"/>
      <c r="G29" s="92" t="s">
        <v>4</v>
      </c>
    </row>
    <row r="30" spans="1:7" ht="15">
      <c r="A30" s="87"/>
      <c r="B30" s="172"/>
      <c r="C30" s="94" t="s">
        <v>2</v>
      </c>
      <c r="D30" s="166" t="s">
        <v>552</v>
      </c>
      <c r="E30" s="90" t="s">
        <v>4</v>
      </c>
      <c r="F30" s="101"/>
      <c r="G30" s="92" t="s">
        <v>4</v>
      </c>
    </row>
    <row r="31" spans="1:6" ht="15">
      <c r="A31" s="87"/>
      <c r="B31" s="172"/>
      <c r="C31" s="118" t="s">
        <v>415</v>
      </c>
      <c r="D31" s="120"/>
      <c r="F31" s="101"/>
    </row>
    <row r="32" spans="1:7" ht="15.75" thickBot="1">
      <c r="A32" s="87" t="s">
        <v>1</v>
      </c>
      <c r="B32" s="173"/>
      <c r="C32" s="100" t="s">
        <v>469</v>
      </c>
      <c r="D32" s="136" t="s">
        <v>554</v>
      </c>
      <c r="E32" s="90" t="s">
        <v>4</v>
      </c>
      <c r="F32" s="101"/>
      <c r="G32" s="92" t="s">
        <v>4</v>
      </c>
    </row>
    <row r="33" spans="1:7" ht="15">
      <c r="A33" s="87" t="s">
        <v>1</v>
      </c>
      <c r="B33" s="172" t="s">
        <v>475</v>
      </c>
      <c r="C33" s="94" t="s">
        <v>252</v>
      </c>
      <c r="D33" s="125"/>
      <c r="E33" s="90" t="s">
        <v>4</v>
      </c>
      <c r="F33" s="97"/>
      <c r="G33" s="92" t="s">
        <v>4</v>
      </c>
    </row>
    <row r="34" spans="1:7" ht="15">
      <c r="A34" s="87"/>
      <c r="B34" s="172"/>
      <c r="C34" s="94" t="s">
        <v>251</v>
      </c>
      <c r="D34" s="129"/>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1" t="s">
        <v>472</v>
      </c>
      <c r="C48" s="94" t="s">
        <v>54</v>
      </c>
      <c r="D48" s="120" t="s">
        <v>547</v>
      </c>
      <c r="E48" s="90" t="s">
        <v>4</v>
      </c>
      <c r="F48" s="97" t="s">
        <v>315</v>
      </c>
      <c r="G48" s="92" t="s">
        <v>4</v>
      </c>
    </row>
    <row r="49" spans="1:7" ht="58.5" customHeight="1">
      <c r="A49" s="87"/>
      <c r="B49" s="172"/>
      <c r="C49" s="98" t="s">
        <v>65</v>
      </c>
      <c r="D49" s="162" t="s">
        <v>545</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549</v>
      </c>
      <c r="E53" s="90" t="s">
        <v>4</v>
      </c>
      <c r="F53" s="101" t="s">
        <v>317</v>
      </c>
      <c r="G53" s="92" t="s">
        <v>4</v>
      </c>
    </row>
    <row r="54" spans="1:7" ht="12.75" customHeight="1">
      <c r="A54" s="87"/>
      <c r="B54" s="171" t="s">
        <v>471</v>
      </c>
      <c r="C54" s="146" t="s">
        <v>54</v>
      </c>
      <c r="D54" s="162"/>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62"/>
      <c r="E56" s="90" t="s">
        <v>4</v>
      </c>
      <c r="F56" s="97"/>
      <c r="G56" s="92" t="s">
        <v>4</v>
      </c>
    </row>
    <row r="57" spans="1:7" ht="15">
      <c r="A57" s="87" t="s">
        <v>6</v>
      </c>
      <c r="B57" s="172"/>
      <c r="C57" s="94" t="s">
        <v>53</v>
      </c>
      <c r="D57" s="162"/>
      <c r="E57" s="90" t="s">
        <v>4</v>
      </c>
      <c r="F57" s="97"/>
      <c r="G57" s="92" t="s">
        <v>4</v>
      </c>
    </row>
    <row r="58" spans="1:8" ht="15">
      <c r="A58" s="87" t="s">
        <v>6</v>
      </c>
      <c r="B58" s="172"/>
      <c r="C58" s="94" t="s">
        <v>91</v>
      </c>
      <c r="D58" s="162"/>
      <c r="E58" s="90" t="s">
        <v>4</v>
      </c>
      <c r="F58" s="97"/>
      <c r="G58" s="92" t="s">
        <v>4</v>
      </c>
      <c r="H58" s="90"/>
    </row>
    <row r="59" spans="1:7" ht="27.75" customHeight="1" thickBot="1">
      <c r="A59" s="87" t="s">
        <v>1</v>
      </c>
      <c r="B59" s="172"/>
      <c r="C59" s="94" t="s">
        <v>333</v>
      </c>
      <c r="D59" s="162"/>
      <c r="E59" s="90" t="s">
        <v>4</v>
      </c>
      <c r="F59" s="101"/>
      <c r="G59" s="92" t="s">
        <v>4</v>
      </c>
    </row>
    <row r="60" spans="1:7" ht="15" customHeight="1">
      <c r="A60" s="87"/>
      <c r="B60" s="171" t="s">
        <v>162</v>
      </c>
      <c r="C60" s="102" t="s">
        <v>54</v>
      </c>
      <c r="D60" s="125" t="s">
        <v>538</v>
      </c>
      <c r="E60" s="90" t="s">
        <v>4</v>
      </c>
      <c r="F60" s="97" t="s">
        <v>312</v>
      </c>
      <c r="G60" s="92" t="s">
        <v>4</v>
      </c>
    </row>
    <row r="61" spans="1:7" ht="15" customHeight="1">
      <c r="A61" s="87"/>
      <c r="B61" s="172"/>
      <c r="C61" s="93" t="s">
        <v>327</v>
      </c>
      <c r="D61" s="129" t="s">
        <v>539</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540</v>
      </c>
      <c r="E63" s="90" t="s">
        <v>4</v>
      </c>
      <c r="F63" s="97" t="s">
        <v>326</v>
      </c>
      <c r="G63" s="92" t="s">
        <v>4</v>
      </c>
    </row>
    <row r="64" spans="1:7" ht="15.75" customHeight="1" thickBot="1">
      <c r="A64" s="87" t="s">
        <v>6</v>
      </c>
      <c r="B64" s="173"/>
      <c r="C64" s="100" t="s">
        <v>334</v>
      </c>
      <c r="D64" s="124" t="s">
        <v>541</v>
      </c>
      <c r="E64" s="90" t="s">
        <v>4</v>
      </c>
      <c r="F64" s="101" t="s">
        <v>311</v>
      </c>
      <c r="G64" s="92" t="s">
        <v>4</v>
      </c>
    </row>
    <row r="65" spans="1:7" ht="15">
      <c r="A65" s="87"/>
      <c r="B65" s="171" t="s">
        <v>163</v>
      </c>
      <c r="C65" s="102" t="s">
        <v>54</v>
      </c>
      <c r="D65" s="125"/>
      <c r="E65" s="90" t="s">
        <v>4</v>
      </c>
      <c r="F65" s="97"/>
      <c r="G65" s="92" t="s">
        <v>4</v>
      </c>
    </row>
    <row r="66" spans="1:7" ht="15">
      <c r="A66" s="87"/>
      <c r="B66" s="172"/>
      <c r="C66" s="93" t="s">
        <v>327</v>
      </c>
      <c r="D66" s="129"/>
      <c r="E66" s="90" t="s">
        <v>4</v>
      </c>
      <c r="F66" s="97"/>
      <c r="G66" s="92" t="s">
        <v>4</v>
      </c>
    </row>
    <row r="67" spans="1:7" ht="15">
      <c r="A67" s="87"/>
      <c r="B67" s="172"/>
      <c r="C67" s="93" t="s">
        <v>325</v>
      </c>
      <c r="D67" s="130"/>
      <c r="E67" s="90" t="s">
        <v>4</v>
      </c>
      <c r="F67" s="97"/>
      <c r="G67" s="92" t="s">
        <v>4</v>
      </c>
    </row>
    <row r="68" spans="1:7" ht="15">
      <c r="A68" s="87"/>
      <c r="B68" s="172"/>
      <c r="C68" s="93" t="s">
        <v>68</v>
      </c>
      <c r="D68" s="129"/>
      <c r="E68" s="90" t="s">
        <v>4</v>
      </c>
      <c r="F68" s="97"/>
      <c r="G68" s="92" t="s">
        <v>4</v>
      </c>
    </row>
    <row r="69" spans="1:7" ht="15.75" thickBot="1">
      <c r="A69" s="87" t="s">
        <v>6</v>
      </c>
      <c r="B69" s="173"/>
      <c r="C69" s="100" t="s">
        <v>334</v>
      </c>
      <c r="D69" s="124"/>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c r="E72" s="90" t="s">
        <v>4</v>
      </c>
      <c r="F72" s="97" t="s">
        <v>254</v>
      </c>
      <c r="G72" s="92" t="s">
        <v>4</v>
      </c>
    </row>
    <row r="73" spans="1:7" s="90" customFormat="1" ht="15">
      <c r="A73" s="3"/>
      <c r="B73" s="172"/>
      <c r="C73" s="94" t="s">
        <v>53</v>
      </c>
      <c r="D73" s="128"/>
      <c r="E73" s="90" t="s">
        <v>4</v>
      </c>
      <c r="F73" s="97" t="s">
        <v>179</v>
      </c>
      <c r="G73" s="92" t="s">
        <v>4</v>
      </c>
    </row>
    <row r="74" spans="1:7" s="90" customFormat="1" ht="15">
      <c r="A74" s="3"/>
      <c r="B74" s="172"/>
      <c r="C74" s="94" t="s">
        <v>91</v>
      </c>
      <c r="D74" s="128"/>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c r="E78" s="90" t="s">
        <v>4</v>
      </c>
      <c r="F78" s="97"/>
      <c r="G78" s="92" t="s">
        <v>4</v>
      </c>
    </row>
    <row r="79" spans="1:7" s="90" customFormat="1" ht="15">
      <c r="A79" s="3"/>
      <c r="B79" s="172"/>
      <c r="C79" s="94" t="s">
        <v>53</v>
      </c>
      <c r="D79" s="128"/>
      <c r="E79" s="90" t="s">
        <v>4</v>
      </c>
      <c r="F79" s="97"/>
      <c r="G79" s="92" t="s">
        <v>4</v>
      </c>
    </row>
    <row r="80" spans="1:7" s="90" customFormat="1" ht="15">
      <c r="A80" s="3"/>
      <c r="B80" s="172"/>
      <c r="C80" s="94" t="s">
        <v>91</v>
      </c>
      <c r="D80" s="128"/>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population-ref-2014-FUA.zip"/>
    <hyperlink ref="D13" r:id="rId9" display="https://ec.europa.eu/jrc/en/research-topic/integrated-sustainability-assessments"/>
    <hyperlink ref="D22" r:id="rId10" display="carlo.lavalle@jrc.ec.europa.eu"/>
    <hyperlink ref="D25" r:id="rId11" display="carlo.lavalle@jrc.ec.europa.eu"/>
    <hyperlink ref="D30" r:id="rId12" display="jean-philippe.aurambout@jrc.ec.europa.eu"/>
    <hyperlink ref="D64" r:id="rId13" display="http://doi.org/10.2788/737963"/>
  </hyperlinks>
  <printOptions/>
  <pageMargins left="0.7" right="0.7" top="0.75" bottom="0.75" header="0.3" footer="0.3"/>
  <pageSetup horizontalDpi="600" verticalDpi="600" orientation="landscape" r:id="rId16"/>
  <legacyDrawing r:id="rId15"/>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UI-population-ref-2014.xls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rdf:about="http://data.jrc.ec.europa.eu/dataset/jrc-luisa-ui-population-ref-2014"&gt;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rdf:datatype="http://www.w3.org/2001/XMLSchema#string"&gt;UI-population-ref-2014&lt;/dct:identifier&gt;</v>
      </c>
      <c r="C7" s="51" t="s">
        <v>488</v>
      </c>
      <c r="D7" s="174" t="s">
        <v>69</v>
      </c>
    </row>
    <row r="8" spans="2:4" ht="15" customHeight="1">
      <c r="B8" s="151" t="str">
        <f>CONCATENATE("    &lt;dct:title xml:lang=""en""&gt;",Form!D4,"&lt;/dct:title&gt;")</f>
        <v>    &lt;dct:title xml:lang="en"&gt;UI - Total population (LUISA Platform REF2014)&lt;/dct:title&gt;</v>
      </c>
      <c r="C8" s="52" t="s">
        <v>54</v>
      </c>
      <c r="D8" s="175"/>
    </row>
    <row r="9" spans="2:4" ht="15" customHeight="1">
      <c r="B9" s="151" t="str">
        <f>CONCATENATE("    &lt;dct:description xml:lang=""en""&gt;",Form!D5,"&lt;/dct:description&gt;")</f>
        <v>    &lt;dct:description xml:lang="en"&gt;This indicator sums up populations issued from LUISA model runs at a specified administrative level.&lt;/dct:description&gt;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rdf:about="http://eurovoc.europa.eu/100146"&gt;</v>
      </c>
      <c r="C24" s="52"/>
      <c r="D24" s="175"/>
    </row>
    <row r="25" spans="2:4" ht="15" customHeight="1">
      <c r="B25" s="151" t="str">
        <f>CONCATENATE("            &lt;rdfs:label xml:lang=""en""&gt;",Form!D8,"&lt;/rdfs:label&gt;")</f>
        <v>            &lt;rdfs:label xml:lang="en"&gt;16 ECONOMICS&lt;/rdfs:label&gt;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xml:lang="en"&gt;Total population,FUA,LUISA,EU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rdf:datatype="http://www.w3.org/2001/XMLSchema#date"&gt;2015-11-01&lt;/dct:issued&gt;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rdf:datatype="http://www.w3.org/2001/XMLSchema#date"&gt;2015-12-01&lt;/dct:modified&gt;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f>IF(Form!D26="","",CONCATENATE("          &lt;dct:identifier rdf:datatype=""http://www.w3.org/2001/XMLSchema#string""&gt;",Form!D26,"&lt;/dct:identifier&gt;"))</f>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rdf:about="http://orcid.org/0000-0002-6911-9152"&gt;</v>
      </c>
      <c r="C69" s="10" t="s">
        <v>161</v>
      </c>
      <c r="D69" s="175"/>
    </row>
    <row r="70" spans="2:4" ht="15" customHeight="1">
      <c r="B70" s="151" t="str">
        <f>CONCATENATE("          &lt;foaf:name&gt;",Form!D28," ",Form!D29,"&lt;/foaf:name&gt;")</f>
        <v>          &lt;foaf:name&gt;Jean-Philippe Aurambout&lt;/foaf:name&gt;</v>
      </c>
      <c r="C70" s="10" t="s">
        <v>160</v>
      </c>
      <c r="D70" s="175"/>
    </row>
    <row r="71" spans="2:4" ht="15" customHeight="1">
      <c r="B71" s="151" t="str">
        <f>CONCATENATE("          &lt;foaf:givenName&gt;",Form!D28,"&lt;/foaf:givenName&gt;")</f>
        <v>          &lt;foaf:givenName&gt;Jean-Philippe&lt;/foaf:givenName&gt;</v>
      </c>
      <c r="C71" s="10" t="s">
        <v>256</v>
      </c>
      <c r="D71" s="175"/>
    </row>
    <row r="72" spans="2:4" ht="15" customHeight="1">
      <c r="B72" s="151" t="str">
        <f>CONCATENATE("          &lt;foaf:familyName&gt;",Form!D29,"&lt;/foaf:familyName&gt;")</f>
        <v>          &lt;foaf:familyName&gt;Aurambout&lt;/foaf:familyName&gt;</v>
      </c>
      <c r="C72" s="10" t="s">
        <v>257</v>
      </c>
      <c r="D72" s="175"/>
    </row>
    <row r="73" spans="2:4" ht="15" customHeight="1">
      <c r="B73" s="151" t="str">
        <f>CONCATENATE("          &lt;foaf:mbox rdf:resource=""mailto:",Form!D30,"""/&gt;")</f>
        <v>          &lt;foaf:mbox rdf:resource="mailto:jean-philippe.aurambout@ec.europa.eu"/&gt;</v>
      </c>
      <c r="C73" s="10"/>
      <c r="D73" s="175"/>
    </row>
    <row r="74" spans="2:4" ht="15" customHeight="1">
      <c r="B74" s="151">
        <f>IF(Form!D31="","",CONCATENATE("          &lt;dct:identifier rdf:datatype=""http://www.w3.org/2001/XMLSchema#string""&gt;",Form!D31,"&lt;/dct:identifier&gt;"))</f>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t="str">
        <f>IF(Form!D33="","&lt;!--","")</f>
        <v>&lt;!--</v>
      </c>
      <c r="C78" s="8"/>
      <c r="D78" s="174" t="s">
        <v>475</v>
      </c>
    </row>
    <row r="79" spans="2:4" ht="15" customHeight="1">
      <c r="B79" s="154" t="s">
        <v>164</v>
      </c>
      <c r="C79" s="8"/>
      <c r="D79" s="175"/>
    </row>
    <row r="80" spans="2:4" ht="15" customHeight="1">
      <c r="B80" s="156" t="str">
        <f>IF(Form!D37="","        &lt;foaf:Person&gt;",CONCATENATE("        &lt;foaf:Person rdf:about=""",Form!D37,"""&gt;"))</f>
        <v>        &lt;foaf:Person&gt;</v>
      </c>
      <c r="C80" s="10" t="s">
        <v>161</v>
      </c>
      <c r="D80" s="175"/>
    </row>
    <row r="81" spans="2:4" ht="15" customHeight="1">
      <c r="B81" s="151" t="str">
        <f>CONCATENATE("          &lt;foaf:name&gt;",Form!D33," ",Form!D34,"&lt;/foaf:name&gt;")</f>
        <v>          &lt;foaf:name&gt; &lt;/foaf:name&gt;</v>
      </c>
      <c r="C81" s="10" t="s">
        <v>160</v>
      </c>
      <c r="D81" s="175"/>
    </row>
    <row r="82" spans="2:4" ht="15" customHeight="1">
      <c r="B82" s="151" t="str">
        <f>CONCATENATE("          &lt;foaf:givenName&gt;",Form!D33,"&lt;/foaf:givenName&gt;")</f>
        <v>          &lt;foaf:givenName&gt;&lt;/foaf:givenName&gt;</v>
      </c>
      <c r="C82" s="10" t="s">
        <v>256</v>
      </c>
      <c r="D82" s="175"/>
    </row>
    <row r="83" spans="2:4" ht="15" customHeight="1">
      <c r="B83" s="151" t="str">
        <f>CONCATENATE("          &lt;foaf:familyName&gt;",Form!D34,"&lt;/foaf:familyName&gt;")</f>
        <v>          &lt;foaf:familyName&gt;&lt;/foaf:familyName&gt;</v>
      </c>
      <c r="C83" s="10" t="s">
        <v>257</v>
      </c>
      <c r="D83" s="175"/>
    </row>
    <row r="84" spans="2:4" ht="15" customHeight="1">
      <c r="B84" s="151" t="str">
        <f>CONCATENATE("          &lt;foaf:mbox rdf:resource=""mailto:",Form!D35,"""/&gt;")</f>
        <v>          &lt;foaf:mbox rdf:resource="mailto:"/&gt;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t="str">
        <f>IF(Form!D33="","--&gt;","")</f>
        <v>--&gt;</v>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Total population (FUA)&lt;/dct:title&gt;</v>
      </c>
      <c r="C137" s="10" t="s">
        <v>54</v>
      </c>
      <c r="D137" s="175"/>
    </row>
    <row r="138" spans="2:4" ht="15" customHeight="1">
      <c r="B138" s="151" t="str">
        <f>CONCATENATE("        &lt;dct:description xml:lang=""en""&gt;",Form!D49,"&lt;/dct:description&gt;")</f>
        <v>        &lt;dct:description xml:lang="en"&gt;The compressed zip file contains total population for Functional Urban Areas (FUAs), from 2010 to 2050. The data is stored in csv format.&lt;/dct:description&gt;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rdf:resource="ftp://cidportal.jrc.ec.europa.eu/jrc-opendata/LUISA/SecondaryOutput_Indicators/Europe/REF-2014/FUA/UI-population-ref-2014-FUA.zip"/&gt;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t="str">
        <f>IF(Form!D65="","&lt;!--","")</f>
        <v>&lt;!--</v>
      </c>
      <c r="C193" s="9" t="s">
        <v>4</v>
      </c>
      <c r="D193" s="174" t="s">
        <v>163</v>
      </c>
    </row>
    <row r="194" spans="2:4" ht="15" customHeight="1">
      <c r="B194" s="154" t="s">
        <v>100</v>
      </c>
      <c r="C194" s="8"/>
      <c r="D194" s="175"/>
    </row>
    <row r="195" spans="2:4" ht="15" customHeight="1">
      <c r="B195" s="151" t="str">
        <f>CONCATENATE("      &lt;foaf:Document rdf:about=""",Form!D69,"""&gt;")</f>
        <v>      &lt;foaf:Document rdf:about=""&gt;</v>
      </c>
      <c r="C195" s="10" t="s">
        <v>234</v>
      </c>
      <c r="D195" s="175"/>
    </row>
    <row r="196" spans="2:4" ht="15" customHeight="1">
      <c r="B196" s="151" t="str">
        <f>CONCATENATE("        &lt;dct:title xml:lang=""en""&gt;",Form!D65,"&lt;/dct:title&gt;")</f>
        <v>        &lt;dct:title xml:lang="en"&gt;&lt;/dct:title&gt;</v>
      </c>
      <c r="C196" s="10" t="s">
        <v>54</v>
      </c>
      <c r="D196" s="175"/>
    </row>
    <row r="197" spans="2:4" ht="15" customHeight="1">
      <c r="B197" s="151" t="str">
        <f>CONCATENATE("        &lt;dc:creator&gt;",Form!D66,"&lt;/dc:creator&gt;")</f>
        <v>        &lt;dc:creator&gt;&lt;/dc:creator&gt;</v>
      </c>
      <c r="C197" s="10" t="s">
        <v>335</v>
      </c>
      <c r="D197" s="175"/>
    </row>
    <row r="198" spans="2:4" ht="15" customHeight="1">
      <c r="B198" s="151" t="str">
        <f>CONCATENATE("        &lt;dct:issued rdf:datatype=""http://www.w3.org/2001/XMLSchema#gYear""&gt;",Form!D67,"&lt;/dct:issued&gt;")</f>
        <v>        &lt;dct:issued rdf:datatype="http://www.w3.org/2001/XMLSchema#gYear"&gt;&lt;/dct:issued&gt;</v>
      </c>
      <c r="C198" s="10" t="s">
        <v>325</v>
      </c>
      <c r="D198" s="175"/>
    </row>
    <row r="199" spans="2:4" ht="15" customHeight="1">
      <c r="B199" s="151" t="str">
        <f>CONCATENATE("        &lt;dc:publisher&gt;",Form!D68,"&lt;/dc:publisher&gt;")</f>
        <v>        &lt;dc:publisher&gt;&lt;/dc:publisher&gt;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t="str">
        <f>IF(Form!D65="","--&gt;","")</f>
        <v>--&gt;</v>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e">
        <f ca="1">CONCATENATE("          &lt;rdf:Description rdf:about=""",INDEX(OFFSET(Format,0,1),MATCH(Form!D72,Format,0)),"""&gt;")</f>
        <v>#N/A</v>
      </c>
      <c r="C209" s="10" t="s">
        <v>242</v>
      </c>
      <c r="D209" s="175"/>
    </row>
    <row r="210" spans="2:4" ht="15" customHeight="1">
      <c r="B210" s="151" t="str">
        <f>CONCATENATE("            &lt;rdfs:label xml:lang=""en""&gt;",Form!D72,"&lt;/rdfs:label&gt;")</f>
        <v>            &lt;rdfs:label xml:lang="en"&gt;&lt;/rdfs:label&gt;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e">
        <f ca="1">CONCATENATE("            &lt;rdfs:label xml:lang=""en""&gt;",INDEX(OFFSET(AccessRestriction,0,1),MATCH(Form!D73,AccessRestriction,0)),"&lt;/rdfs:label&gt;")</f>
        <v>#N/A</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e">
        <f ca="1">CONCATENATE("          &lt;rdf:Description rdf:about=""",INDEX(OFFSET(Format,0,1),MATCH(Form!D78,Format,0)),"""&gt;")</f>
        <v>#N/A</v>
      </c>
      <c r="C234" s="10" t="s">
        <v>242</v>
      </c>
      <c r="D234" s="175"/>
    </row>
    <row r="235" spans="2:4" ht="15" customHeight="1">
      <c r="B235" s="151" t="str">
        <f>CONCATENATE("            &lt;rdfs:label xml:lang=""en""&gt;",Form!D78,"&lt;/rdfs:label&gt;")</f>
        <v>            &lt;rdfs:label xml:lang="en"&gt;&lt;/rdfs:label&gt;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e">
        <f ca="1">CONCATENATE("            &lt;rdfs:label xml:lang=""en""&gt;",INDEX(OFFSET(AccessRestriction,0,1),MATCH(Form!D79,AccessRestriction,0)),"&lt;/rdfs:label&gt;")</f>
        <v>#N/A</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luisa-ui-population-ref-2014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