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<sst xmlns="http://schemas.openxmlformats.org/spreadsheetml/2006/main" count="1009" uniqueCount="560">
  <si>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</si>
  <si>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</si>
  <si>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</si>
  <si>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</si>
  <si>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</si>
  <si>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</si>
  <si>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</si>
  <si>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</si>
  <si>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</si>
  <si>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</si>
  <si>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</si>
  <si>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</si>
  <si>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</si>
  <si>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</si>
  <si>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</si>
  <si>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</si>
  <si>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</si>
  <si>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</si>
  <si>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</si>
  <si>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</si>
  <si>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</si>
  <si>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</si>
  <si>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</si>
  <si>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</si>
  <si>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</si>
  <si>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</si>
  <si>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</si>
  <si>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</si>
  <si>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</si>
  <si>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</si>
  <si>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</si>
  <si>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</si>
  <si>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</si>
  <si>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</si>
  <si>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</si>
  <si>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</si>
  <si>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</si>
  <si>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</si>
  <si>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</si>
  <si>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</si>
  <si>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</si>
  <si>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</si>
  <si>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</si>
  <si>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</si>
  <si>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</si>
  <si>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</si>
  <si>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</si>
  <si>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</si>
  <si>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</si>
  <si>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</si>
  <si>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</si>
  <si>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</si>
  <si>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</si>
  <si>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</si>
  <si>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</si>
  <si>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</si>
  <si>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</si>
  <si>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</si>
  <si>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</si>
  <si>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</si>
  <si>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</si>
  <si>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</si>
  <si>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</si>
  <si>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</si>
  <si>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</si>
  <si>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</si>
  <si>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</si>
  <si>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</si>
  <si>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</si>
  <si>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</si>
  <si>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</si>
  <si>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</si>
  <si>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</si>
  <si>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</si>
  <si>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</si>
  <si>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</si>
  <si>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</si>
  <si>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</si>
  <si>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</si>
  <si>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</si>
  <si>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</si>
  <si>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</si>
  <si>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</si>
  <si>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</si>
  <si>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</si>
  <si>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</si>
  <si>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</si>
  <si>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</si>
  <si>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</si>
  <si>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</si>
  <si>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</si>
  <si>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</si>
  <si>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</si>
  <si>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</si>
  <si>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</si>
  <si>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</si>
  <si>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</si>
  <si>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</si>
  <si>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</si>
  <si>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</si>
  <si>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</si>
  <si>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</si>
  <si>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</si>
  <si>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</si>
  <si>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</si>
  <si>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</si>
  <si>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</si>
  <si>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</si>
  <si>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</si>
  <si>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</si>
  <si>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</si>
  <si>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</si>
  <si>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</si>
  <si>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</si>
  <si>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</si>
  <si>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</si>
  <si>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</si>
  <si>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</si>
  <si>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</si>
  <si>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</si>
  <si>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</si>
  <si>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</si>
  <si>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</si>
  <si>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</si>
  <si>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</si>
  <si>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</si>
  <si>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</si>
  <si>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</si>
  <si>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</si>
  <si>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</si>
  <si>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</si>
  <si>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</si>
  <si>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</si>
  <si>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</si>
  <si>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</si>
  <si>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</si>
  <si>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</si>
  <si>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</si>
  <si>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</si>
  <si>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</si>
  <si>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</si>
  <si>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</si>
  <si>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</si>
  <si>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</si>
  <si>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</si>
  <si>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</si>
  <si>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</si>
  <si>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</si>
  <si>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</si>
  <si>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</si>
  <si>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</si>
  <si>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</si>
  <si>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</si>
  <si>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</si>
  <si>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</si>
  <si>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</si>
  <si>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</si>
  <si>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</si>
  <si>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</si>
  <si>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</si>
  <si>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</si>
  <si>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</si>
  <si>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</si>
  <si>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</si>
  <si>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</si>
  <si>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</si>
  <si>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</si>
  <si>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</si>
  <si>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</si>
  <si>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</si>
  <si>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</si>
  <si>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</si>
  <si>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</si>
  <si>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</si>
  <si>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</si>
  <si>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</si>
  <si>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</si>
  <si>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</si>
  <si>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</si>
  <si>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</si>
  <si>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</si>
  <si>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</si>
  <si>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</si>
  <si>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</si>
  <si>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</si>
  <si>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</si>
  <si>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</si>
  <si>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</si>
  <si>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</si>
  <si>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</si>
  <si>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</si>
  <si>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</si>
  <si>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</si>
  <si>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</si>
  <si>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</si>
  <si>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</si>
  <si>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</si>
  <si>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</si>
  <si>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</si>
  <si>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</si>
  <si>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</si>
  <si>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</si>
  <si>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</si>
  <si>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</si>
  <si>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</si>
  <si>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</si>
  <si>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</si>
  <si>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</si>
  <si>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</si>
  <si>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</si>
  <si>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</si>
  <si>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</si>
  <si>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</si>
  <si>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</si>
  <si>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</si>
  <si>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</si>
  <si>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</si>
  <si>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</si>
  <si>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</si>
  <si>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</si>
  <si>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</si>
  <si>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</si>
  <si>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</si>
  <si>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</si>
  <si>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</si>
  <si>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</si>
  <si>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</si>
  <si>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</si>
  <si>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</si>
  <si>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</si>
  <si>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</si>
  <si>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</si>
  <si>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</si>
  <si>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</si>
  <si>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</si>
  <si>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</si>
  <si>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</si>
  <si>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</si>
  <si>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</si>
  <si>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</si>
  <si>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</si>
  <si>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</si>
  <si>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</si>
  <si>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</si>
  <si>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</si>
  <si>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</si>
  <si>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</si>
  <si>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</si>
  <si>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</si>
  <si>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</si>
  <si>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</si>
  <si>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</si>
  <si>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</si>
  <si>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</si>
  <si>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</si>
  <si>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</si>
  <si>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</si>
  <si>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</si>
  <si>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</si>
  <si>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</si>
  <si>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</si>
  <si>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</si>
  <si>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</si>
  <si>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</si>
  <si>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</si>
  <si>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</si>
  <si>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</si>
  <si>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</si>
  <si>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</si>
  <si>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</si>
  <si>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</si>
  <si>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</si>
  <si>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</si>
  <si>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</si>
  <si>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</si>
  <si>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</si>
  <si>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</si>
  <si>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</si>
  <si>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</si>
  <si>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</si>
  <si>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</si>
  <si>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</si>
  <si>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</si>
  <si>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</si>
  <si>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</si>
  <si>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</si>
  <si>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</si>
  <si>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</si>
  <si>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</si>
  <si>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</si>
  <si>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</si>
  <si>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</si>
  <si>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</si>
  <si>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</si>
  <si>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</si>
  <si>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</si>
  <si>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</si>
  <si>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</si>
  <si>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</si>
  <si>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</si>
  <si>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</si>
  <si>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</si>
  <si>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</si>
  <si>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</si>
  <si>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</si>
  <si>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</si>
  <si>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</si>
  <si>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</si>
  <si>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</si>
  <si>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</si>
  <si>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</si>
  <si>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</si>
  <si>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</si>
  <si>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</si>
  <si>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</si>
  <si>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</si>
  <si>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</si>
  <si>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</si>
  <si>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</si>
  <si>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</si>
  <si>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</si>
  <si>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</si>
  <si>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</si>
  <si>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</si>
  <si>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</si>
  <si>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</si>
  <si>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</si>
  <si>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</si>
  <si>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</si>
  <si>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</si>
  <si>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</si>
  <si>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</si>
  <si>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</si>
  <si>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</si>
  <si>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</si>
  <si>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</si>
  <si>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</si>
  <si>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</si>
  <si>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</si>
  <si>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</si>
  <si>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</si>
  <si>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</si>
  <si>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</si>
  <si>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</si>
  <si>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</si>
  <si>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</si>
  <si>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</si>
  <si>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</si>
  <si>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</si>
  <si>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</si>
  <si>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</si>
  <si>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</si>
  <si>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</si>
  <si>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</si>
  <si>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</si>
  <si>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</si>
  <si>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</si>
  <si>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</si>
  <si>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</si>
  <si>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</si>
  <si>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</si>
  <si>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</si>
  <si>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</si>
  <si>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</si>
  <si>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</si>
  <si>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</si>
  <si>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</si>
  <si>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</si>
  <si>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</si>
  <si>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</si>
  <si>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</si>
  <si>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</si>
  <si>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</si>
  <si>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</si>
  <si>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</si>
  <si>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</si>
  <si>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</si>
  <si>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</si>
  <si>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</si>
  <si>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</si>
  <si>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</si>
  <si>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</si>
  <si>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</si>
  <si>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</si>
  <si>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</si>
  <si>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</si>
  <si>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</si>
  <si>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</si>
  <si>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</si>
  <si>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</si>
  <si>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</si>
  <si>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</si>
  <si>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</si>
  <si>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</si>
  <si>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</si>
  <si>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</si>
  <si>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</si>
  <si>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</si>
  <si>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</si>
  <si>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</si>
  <si>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</si>
  <si>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</si>
  <si>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</si>
  <si>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</si>
  <si>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</si>
  <si>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</si>
  <si>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</si>
  <si>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</si>
  <si>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</si>
  <si>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</si>
  <si>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</si>
  <si>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</si>
  <si>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</si>
  <si>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</si>
  <si>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</si>
  <si>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</si>
  <si>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</si>
  <si>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</si>
  <si>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</si>
  <si>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</si>
  <si>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</si>
  <si>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</si>
  <si>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</si>
  <si>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</si>
  <si>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</si>
  <si>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</si>
  <si>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</si>
  <si>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</si>
  <si>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</si>
  <si>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</si>
  <si>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</si>
  <si>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</si>
  <si>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</si>
  <si>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</si>
  <si>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</si>
  <si>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</si>
  <si>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</si>
  <si>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</si>
  <si>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</si>
  <si>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</si>
  <si>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</si>
  <si>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</si>
  <si>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</si>
  <si>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</si>
  <si>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</si>
  <si>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</si>
  <si>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</si>
  <si>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</si>
  <si>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</si>
  <si>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</si>
  <si>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</si>
  <si>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</si>
  <si>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</si>
  <si>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</si>
  <si>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</si>
  <si>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</si>
  <si>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</si>
  <si>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</si>
  <si>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</si>
  <si>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</si>
  <si>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</si>
  <si>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</si>
  <si>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</si>
  <si>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</si>
  <si>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</si>
  <si>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</si>
  <si>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</si>
  <si>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</si>
  <si>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</si>
  <si>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</si>
  <si>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</si>
  <si>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</si>
  <si>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</si>
  <si>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</si>
  <si>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</si>
  <si>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</si>
  <si>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</si>
  <si>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</si>
  <si>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</si>
  <si>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</si>
  <si>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</si>
  <si>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</si>
  <si>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</si>
  <si>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</si>
  <si>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</si>
  <si>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</si>
  <si>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</si>
  <si>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</si>
  <si>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</si>
  <si>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</si>
  <si>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</si>
  <si>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</si>
  <si>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</si>
  <si>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</si>
  <si>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</si>
  <si>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</si>
  <si>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</si>
  <si>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</si>
  <si>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</si>
  <si>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</si>
  <si>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</si>
  <si>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</si>
  <si>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</si>
  <si>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</si>
  <si>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</si>
  <si>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</si>
  <si>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</si>
  <si>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</si>
  <si>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</si>
  <si>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</si>
  <si>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</si>
  <si>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</si>
  <si>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</si>
  <si>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</si>
  <si>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</si>
  <si>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</si>
  <si>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</si>
  <si>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</si>
  <si>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</si>
  <si>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</si>
  <si>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</si>
  <si>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</si>
  <si>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</si>
  <si>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</si>
  <si>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</si>
  <si>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</si>
  <si>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</si>
  <si>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</si>
  <si>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</si>
  <si>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</si>
  <si>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</si>
  <si>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</si>
  <si>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</si>
  <si>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</si>
  <si>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</si>
  <si>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</si>
  <si>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</si>
  <si>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</si>
  <si>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lavalca</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</si>
  <si>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</si>
  <si>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</si>
  <si>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</si>
  <si>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</si>
  <si>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Sara</t>
  </si>
  <si>
    <t>Jean-Philippe</t>
  </si>
  <si>
    <t>Aurambout</t>
  </si>
  <si>
    <t>UI-share-green-infrastructure-ref-2014</t>
  </si>
  <si>
    <t>UI - Share of green infrastructure (LUISA Platform REF2014)</t>
  </si>
  <si>
    <t>Green Infrastructure (GI) is defined as a strategically planned and delivered network of high quality green spaces and other environmental features that are structurally and functionally “interconnected and therefore bring added benefits and are more resilient”.  GI includes natural and semi-natural areas, features and green spaces in rural and urban, terrestrial, freshwater, coastal and marine areas. This indicator is expressed as the share of GI.</t>
  </si>
  <si>
    <t>The compressed zip file contains data aggregated of the share of green infrastructure, expressed in percentages (%),  for Functional Urban Areas (FUAs), from 2010 to 2050. The data is stored in csv format.</t>
  </si>
  <si>
    <t>green infrastructure,ecosystem service,FUA,Urban indicator,LUISA,EU Reference Scenario 2014</t>
  </si>
  <si>
    <t>UI - Share of Green infrastructure (FUA)</t>
  </si>
  <si>
    <t>ftp://cidportal.jrc.ec.europa.eu/jrc-opendata/LUISA/SecondaryOutput_Indicators/Europe/REF-2014/FUA/UI-share-green-infrastructure-ref-2014-FUA.zip</t>
  </si>
  <si>
    <t>carlo.lavalle@ec.europa.eu</t>
  </si>
  <si>
    <t>ralf.steinberger@ec.europa.eu</t>
  </si>
  <si>
    <t>jean-philippe.aurambout@ec.europa.eu</t>
  </si>
  <si>
    <t>sara.vallecillo@ec.europa.eu</t>
  </si>
  <si>
    <t>http://orcid.org/0000-0002-5105-6253</t>
  </si>
  <si>
    <t>Vallecillo Rodriguez</t>
  </si>
  <si>
    <t>http://orcid.org/0000-0002-6911-9152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</si>
</sst>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8">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4" xfId="53" applyNumberFormat="1" applyFill="1" applyBorder="1" applyAlignment="1" applyProtection="1">
      <alignment horizontal="left" vertical="center"/>
      <protection locked="0"/>
    </xf>
    <xf numFmtId="0" fontId="43" fillId="6" borderId="33" xfId="53"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share-green-infrastructure-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jean-philippe.aurambout@jrc.ec.europa.eu" TargetMode="External" /><Relationship Id="rId12" Type="http://schemas.openxmlformats.org/officeDocument/2006/relationships/hyperlink" Target="mailto:sara.vallecillo-rodriguez@jrc.ec.europa.eu" TargetMode="External" /><Relationship Id="rId13" Type="http://schemas.openxmlformats.org/officeDocument/2006/relationships/hyperlink" Target="http://doi.org/10.2788/737963" TargetMode="External" /><Relationship Id="rId14" Type="http://schemas.openxmlformats.org/officeDocument/2006/relationships/comments" Target="../comments2.xml" /><Relationship Id="rId15" Type="http://schemas.openxmlformats.org/officeDocument/2006/relationships/vmlDrawing" Target="../drawings/vmlDrawing2.v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9" t="str">
        <f ca="1">CONCATENATE(Configuration!B6," (",LEFT(RIGHT(MID(CELL("filename"),FIND("[",CELL("filename"))+1,FIND("]",CELL("filename"))-FIND("[",CELL("filename"))-1),10),6),")")</f>
        <v>JRC MD Core Editor - Dataset (f-2014)</v>
      </c>
      <c r="B1" s="170"/>
      <c r="C1" s="170"/>
      <c r="D1" s="171"/>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7"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4" t="s">
        <v>462</v>
      </c>
      <c r="C3" s="93" t="s">
        <v>461</v>
      </c>
      <c r="D3" s="120" t="s">
        <v>546</v>
      </c>
      <c r="E3" s="90" t="s">
        <v>4</v>
      </c>
      <c r="F3" s="91" t="s">
        <v>240</v>
      </c>
      <c r="G3" s="92" t="s">
        <v>4</v>
      </c>
    </row>
    <row r="4" spans="1:7" ht="15">
      <c r="A4" s="87"/>
      <c r="B4" s="174"/>
      <c r="C4" s="94" t="s">
        <v>54</v>
      </c>
      <c r="D4" s="120" t="s">
        <v>547</v>
      </c>
      <c r="E4" s="90" t="s">
        <v>4</v>
      </c>
      <c r="F4" s="91" t="s">
        <v>309</v>
      </c>
      <c r="G4" s="92" t="s">
        <v>4</v>
      </c>
    </row>
    <row r="5" spans="1:10" ht="58.5" customHeight="1">
      <c r="A5" s="87" t="s">
        <v>6</v>
      </c>
      <c r="B5" s="174"/>
      <c r="C5" s="94" t="s">
        <v>65</v>
      </c>
      <c r="D5" s="163" t="s">
        <v>548</v>
      </c>
      <c r="E5" s="90" t="s">
        <v>4</v>
      </c>
      <c r="F5" s="95" t="s">
        <v>336</v>
      </c>
      <c r="G5" s="92" t="s">
        <v>4</v>
      </c>
      <c r="J5" s="96"/>
    </row>
    <row r="6" spans="1:7" ht="15">
      <c r="A6" s="87"/>
      <c r="B6" s="174"/>
      <c r="C6" s="94" t="s">
        <v>5</v>
      </c>
      <c r="D6" s="121" t="s">
        <v>186</v>
      </c>
      <c r="E6" s="90" t="s">
        <v>4</v>
      </c>
      <c r="F6" s="97" t="s">
        <v>186</v>
      </c>
      <c r="G6" s="92" t="s">
        <v>4</v>
      </c>
    </row>
    <row r="7" spans="1:6" ht="15">
      <c r="A7" s="87"/>
      <c r="B7" s="174"/>
      <c r="C7" s="94" t="s">
        <v>397</v>
      </c>
      <c r="D7" s="128" t="s">
        <v>363</v>
      </c>
      <c r="F7" s="97" t="s">
        <v>363</v>
      </c>
    </row>
    <row r="8" spans="1:6" ht="15">
      <c r="A8" s="87"/>
      <c r="B8" s="174"/>
      <c r="C8" s="94" t="s">
        <v>396</v>
      </c>
      <c r="D8" s="121" t="s">
        <v>358</v>
      </c>
      <c r="F8" s="97" t="s">
        <v>367</v>
      </c>
    </row>
    <row r="9" spans="1:7" ht="15">
      <c r="A9" s="87" t="s">
        <v>6</v>
      </c>
      <c r="B9" s="174"/>
      <c r="C9" s="94" t="s">
        <v>253</v>
      </c>
      <c r="D9" s="133" t="s">
        <v>550</v>
      </c>
      <c r="E9" s="90" t="s">
        <v>4</v>
      </c>
      <c r="F9" s="97" t="s">
        <v>321</v>
      </c>
      <c r="G9" s="92" t="s">
        <v>4</v>
      </c>
    </row>
    <row r="10" spans="1:7" ht="15">
      <c r="A10" s="87"/>
      <c r="B10" s="174"/>
      <c r="C10" s="98" t="s">
        <v>72</v>
      </c>
      <c r="D10" s="132">
        <v>42401</v>
      </c>
      <c r="E10" s="90" t="s">
        <v>4</v>
      </c>
      <c r="F10" s="99" t="s">
        <v>330</v>
      </c>
      <c r="G10" s="92" t="s">
        <v>4</v>
      </c>
    </row>
    <row r="11" spans="1:9" ht="15">
      <c r="A11" s="87"/>
      <c r="B11" s="174"/>
      <c r="C11" s="94" t="s">
        <v>73</v>
      </c>
      <c r="D11" s="132">
        <v>42401</v>
      </c>
      <c r="E11" s="90" t="s">
        <v>4</v>
      </c>
      <c r="F11" s="99" t="s">
        <v>310</v>
      </c>
      <c r="G11" s="92" t="s">
        <v>4</v>
      </c>
      <c r="H11" s="90"/>
      <c r="I11" s="90"/>
    </row>
    <row r="12" spans="1:9" ht="15">
      <c r="A12" s="87"/>
      <c r="B12" s="174"/>
      <c r="C12" s="94" t="s">
        <v>74</v>
      </c>
      <c r="D12" s="122" t="s">
        <v>168</v>
      </c>
      <c r="E12" s="90" t="s">
        <v>4</v>
      </c>
      <c r="F12" s="97" t="s">
        <v>93</v>
      </c>
      <c r="G12" s="92" t="s">
        <v>4</v>
      </c>
      <c r="H12" s="90"/>
      <c r="I12" s="90"/>
    </row>
    <row r="13" spans="1:7" ht="15.75" thickBot="1">
      <c r="A13" s="87" t="s">
        <v>1</v>
      </c>
      <c r="B13" s="173"/>
      <c r="C13" s="100" t="s">
        <v>66</v>
      </c>
      <c r="D13" s="138" t="s">
        <v>535</v>
      </c>
      <c r="E13" s="90" t="s">
        <v>4</v>
      </c>
      <c r="F13" s="101" t="s">
        <v>328</v>
      </c>
      <c r="G13" s="92" t="s">
        <v>4</v>
      </c>
    </row>
    <row r="14" spans="1:7" ht="21" customHeight="1">
      <c r="A14" s="87"/>
      <c r="B14" s="172" t="s">
        <v>463</v>
      </c>
      <c r="C14" s="102" t="s">
        <v>78</v>
      </c>
      <c r="D14" s="135">
        <v>40179</v>
      </c>
      <c r="E14" s="90" t="s">
        <v>4</v>
      </c>
      <c r="F14" s="99" t="s">
        <v>329</v>
      </c>
      <c r="G14" s="92" t="s">
        <v>4</v>
      </c>
    </row>
    <row r="15" spans="1:7" ht="21" customHeight="1" thickBot="1">
      <c r="A15" s="87"/>
      <c r="B15" s="173"/>
      <c r="C15" s="100" t="s">
        <v>79</v>
      </c>
      <c r="D15" s="132">
        <v>55153</v>
      </c>
      <c r="E15" s="90" t="s">
        <v>4</v>
      </c>
      <c r="F15" s="99" t="s">
        <v>310</v>
      </c>
      <c r="G15" s="92" t="s">
        <v>4</v>
      </c>
    </row>
    <row r="16" spans="1:7" ht="15">
      <c r="A16" s="87" t="s">
        <v>6</v>
      </c>
      <c r="B16" s="172" t="s">
        <v>464</v>
      </c>
      <c r="C16" s="102" t="s">
        <v>238</v>
      </c>
      <c r="D16" s="123" t="s">
        <v>467</v>
      </c>
      <c r="E16" s="90" t="s">
        <v>4</v>
      </c>
      <c r="F16" s="97" t="s">
        <v>468</v>
      </c>
      <c r="G16" s="92" t="s">
        <v>4</v>
      </c>
    </row>
    <row r="17" spans="1:10" ht="15">
      <c r="A17" s="87"/>
      <c r="B17" s="174"/>
      <c r="C17" s="98" t="s">
        <v>409</v>
      </c>
      <c r="D17" s="143">
        <v>-12.34</v>
      </c>
      <c r="E17" s="145"/>
      <c r="F17" s="146">
        <v>-12.33664</v>
      </c>
      <c r="J17"/>
    </row>
    <row r="18" spans="1:6" ht="15">
      <c r="A18" s="87"/>
      <c r="B18" s="174"/>
      <c r="C18" s="142" t="s">
        <v>410</v>
      </c>
      <c r="D18" s="143">
        <v>32.97</v>
      </c>
      <c r="E18" s="145"/>
      <c r="F18" s="146">
        <v>32.970699</v>
      </c>
    </row>
    <row r="19" spans="1:7" ht="15">
      <c r="A19" s="87"/>
      <c r="B19" s="174"/>
      <c r="C19" s="98" t="s">
        <v>411</v>
      </c>
      <c r="D19" s="143">
        <v>38.04</v>
      </c>
      <c r="E19" s="145" t="s">
        <v>4</v>
      </c>
      <c r="F19" s="146">
        <v>38.0415</v>
      </c>
      <c r="G19" s="92" t="s">
        <v>4</v>
      </c>
    </row>
    <row r="20" spans="1:7" ht="15.75" thickBot="1">
      <c r="A20" s="87" t="s">
        <v>6</v>
      </c>
      <c r="B20" s="173"/>
      <c r="C20" s="100" t="s">
        <v>412</v>
      </c>
      <c r="D20" s="144">
        <v>73.04</v>
      </c>
      <c r="E20" s="145" t="s">
        <v>4</v>
      </c>
      <c r="F20" s="146">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553</v>
      </c>
      <c r="E22" s="90" t="s">
        <v>4</v>
      </c>
      <c r="F22" s="101" t="s">
        <v>554</v>
      </c>
      <c r="G22" s="92" t="s">
        <v>4</v>
      </c>
    </row>
    <row r="23" spans="1:7" ht="15">
      <c r="A23" s="87" t="s">
        <v>1</v>
      </c>
      <c r="B23" s="174" t="s">
        <v>235</v>
      </c>
      <c r="C23" s="93" t="s">
        <v>252</v>
      </c>
      <c r="D23" s="120" t="s">
        <v>536</v>
      </c>
      <c r="E23" s="90" t="s">
        <v>4</v>
      </c>
      <c r="F23" s="97" t="s">
        <v>313</v>
      </c>
      <c r="G23" s="92" t="s">
        <v>4</v>
      </c>
    </row>
    <row r="24" spans="1:7" ht="15">
      <c r="A24" s="87"/>
      <c r="B24" s="174"/>
      <c r="C24" s="94" t="s">
        <v>251</v>
      </c>
      <c r="D24" s="125" t="s">
        <v>537</v>
      </c>
      <c r="E24" s="90" t="s">
        <v>4</v>
      </c>
      <c r="F24" s="97" t="s">
        <v>314</v>
      </c>
      <c r="G24" s="92" t="s">
        <v>4</v>
      </c>
    </row>
    <row r="25" spans="1:7" ht="15">
      <c r="A25" s="87"/>
      <c r="B25" s="174"/>
      <c r="C25" s="94" t="s">
        <v>2</v>
      </c>
      <c r="D25" s="129" t="s">
        <v>553</v>
      </c>
      <c r="E25" s="90" t="s">
        <v>4</v>
      </c>
      <c r="F25" s="101" t="s">
        <v>554</v>
      </c>
      <c r="G25" s="92" t="s">
        <v>4</v>
      </c>
    </row>
    <row r="26" spans="1:6" ht="15">
      <c r="A26" s="87"/>
      <c r="B26" s="174"/>
      <c r="C26" s="118" t="s">
        <v>415</v>
      </c>
      <c r="D26" s="120" t="s">
        <v>538</v>
      </c>
      <c r="F26" s="101"/>
    </row>
    <row r="27" spans="1:7" ht="15.75" thickBot="1">
      <c r="A27" s="87" t="s">
        <v>1</v>
      </c>
      <c r="B27" s="173"/>
      <c r="C27" s="100" t="s">
        <v>469</v>
      </c>
      <c r="D27" s="137"/>
      <c r="E27" s="90" t="s">
        <v>4</v>
      </c>
      <c r="F27" s="101" t="s">
        <v>399</v>
      </c>
      <c r="G27" s="92" t="s">
        <v>4</v>
      </c>
    </row>
    <row r="28" spans="1:7" ht="15">
      <c r="A28" s="87" t="s">
        <v>1</v>
      </c>
      <c r="B28" s="174" t="s">
        <v>236</v>
      </c>
      <c r="C28" s="94" t="s">
        <v>252</v>
      </c>
      <c r="D28" s="126" t="s">
        <v>544</v>
      </c>
      <c r="E28" s="90" t="s">
        <v>4</v>
      </c>
      <c r="F28" s="97"/>
      <c r="G28" s="92" t="s">
        <v>4</v>
      </c>
    </row>
    <row r="29" spans="1:7" ht="15">
      <c r="A29" s="87"/>
      <c r="B29" s="174"/>
      <c r="C29" s="94" t="s">
        <v>251</v>
      </c>
      <c r="D29" s="130" t="s">
        <v>545</v>
      </c>
      <c r="E29" s="90" t="s">
        <v>4</v>
      </c>
      <c r="F29" s="97"/>
      <c r="G29" s="92" t="s">
        <v>4</v>
      </c>
    </row>
    <row r="30" spans="1:7" ht="15">
      <c r="A30" s="87"/>
      <c r="B30" s="174"/>
      <c r="C30" s="94" t="s">
        <v>2</v>
      </c>
      <c r="D30" s="168" t="s">
        <v>555</v>
      </c>
      <c r="E30" s="90" t="s">
        <v>4</v>
      </c>
      <c r="F30" s="101"/>
      <c r="G30" s="92" t="s">
        <v>4</v>
      </c>
    </row>
    <row r="31" spans="1:6" ht="15">
      <c r="A31" s="87"/>
      <c r="B31" s="174"/>
      <c r="C31" s="118" t="s">
        <v>415</v>
      </c>
      <c r="D31" s="120"/>
      <c r="F31" s="101"/>
    </row>
    <row r="32" spans="1:7" ht="15.75" thickBot="1">
      <c r="A32" s="87" t="s">
        <v>1</v>
      </c>
      <c r="B32" s="173"/>
      <c r="C32" s="100" t="s">
        <v>469</v>
      </c>
      <c r="D32" s="137" t="s">
        <v>559</v>
      </c>
      <c r="E32" s="90" t="s">
        <v>4</v>
      </c>
      <c r="F32" s="101"/>
      <c r="G32" s="92" t="s">
        <v>4</v>
      </c>
    </row>
    <row r="33" spans="1:7" ht="15">
      <c r="A33" s="87" t="s">
        <v>1</v>
      </c>
      <c r="B33" s="174" t="s">
        <v>475</v>
      </c>
      <c r="C33" s="94" t="s">
        <v>252</v>
      </c>
      <c r="D33" s="126" t="s">
        <v>543</v>
      </c>
      <c r="E33" s="90" t="s">
        <v>4</v>
      </c>
      <c r="F33" s="97"/>
      <c r="G33" s="92" t="s">
        <v>4</v>
      </c>
    </row>
    <row r="34" spans="1:7" ht="15">
      <c r="A34" s="87"/>
      <c r="B34" s="174"/>
      <c r="C34" s="94" t="s">
        <v>251</v>
      </c>
      <c r="D34" s="130" t="s">
        <v>558</v>
      </c>
      <c r="E34" s="90" t="s">
        <v>4</v>
      </c>
      <c r="F34" s="97"/>
      <c r="G34" s="92" t="s">
        <v>4</v>
      </c>
    </row>
    <row r="35" spans="1:7" ht="15">
      <c r="A35" s="87"/>
      <c r="B35" s="174"/>
      <c r="C35" s="94" t="s">
        <v>2</v>
      </c>
      <c r="D35" s="168" t="s">
        <v>556</v>
      </c>
      <c r="E35" s="90" t="s">
        <v>4</v>
      </c>
      <c r="F35" s="101"/>
      <c r="G35" s="92" t="s">
        <v>4</v>
      </c>
    </row>
    <row r="36" spans="1:6" ht="15">
      <c r="A36" s="87"/>
      <c r="B36" s="174"/>
      <c r="C36" s="118" t="s">
        <v>415</v>
      </c>
      <c r="D36" s="120"/>
      <c r="F36" s="101"/>
    </row>
    <row r="37" spans="1:7" ht="15.75" thickBot="1">
      <c r="A37" s="87" t="s">
        <v>1</v>
      </c>
      <c r="B37" s="173"/>
      <c r="C37" s="100" t="s">
        <v>469</v>
      </c>
      <c r="D37" s="137" t="s">
        <v>557</v>
      </c>
      <c r="E37" s="90" t="s">
        <v>4</v>
      </c>
      <c r="F37" s="101"/>
      <c r="G37" s="92" t="s">
        <v>4</v>
      </c>
    </row>
    <row r="38" spans="1:7" ht="15">
      <c r="A38" s="87" t="s">
        <v>1</v>
      </c>
      <c r="B38" s="174" t="s">
        <v>476</v>
      </c>
      <c r="C38" s="94" t="s">
        <v>252</v>
      </c>
      <c r="D38" s="126"/>
      <c r="E38" s="90" t="s">
        <v>4</v>
      </c>
      <c r="F38" s="97"/>
      <c r="G38" s="92" t="s">
        <v>4</v>
      </c>
    </row>
    <row r="39" spans="1:7" ht="15">
      <c r="A39" s="87"/>
      <c r="B39" s="174"/>
      <c r="C39" s="94" t="s">
        <v>251</v>
      </c>
      <c r="D39" s="127"/>
      <c r="E39" s="90" t="s">
        <v>4</v>
      </c>
      <c r="F39" s="97"/>
      <c r="G39" s="92" t="s">
        <v>4</v>
      </c>
    </row>
    <row r="40" spans="1:7" ht="15">
      <c r="A40" s="87"/>
      <c r="B40" s="174"/>
      <c r="C40" s="94" t="s">
        <v>2</v>
      </c>
      <c r="D40" s="120"/>
      <c r="E40" s="90" t="s">
        <v>4</v>
      </c>
      <c r="F40" s="101"/>
      <c r="G40" s="92" t="s">
        <v>4</v>
      </c>
    </row>
    <row r="41" spans="1:6" ht="15">
      <c r="A41" s="87"/>
      <c r="B41" s="174"/>
      <c r="C41" s="118" t="s">
        <v>415</v>
      </c>
      <c r="D41" s="120"/>
      <c r="F41" s="101"/>
    </row>
    <row r="42" spans="1:7" ht="15.75" thickBot="1">
      <c r="A42" s="87" t="s">
        <v>1</v>
      </c>
      <c r="B42" s="173"/>
      <c r="C42" s="100" t="s">
        <v>469</v>
      </c>
      <c r="D42" s="137"/>
      <c r="E42" s="90" t="s">
        <v>4</v>
      </c>
      <c r="F42" s="101"/>
      <c r="G42" s="92" t="s">
        <v>4</v>
      </c>
    </row>
    <row r="43" spans="1:7" ht="15">
      <c r="A43" s="87" t="s">
        <v>1</v>
      </c>
      <c r="B43" s="174" t="s">
        <v>477</v>
      </c>
      <c r="C43" s="94" t="s">
        <v>252</v>
      </c>
      <c r="D43" s="126"/>
      <c r="E43" s="90" t="s">
        <v>4</v>
      </c>
      <c r="F43" s="97"/>
      <c r="G43" s="92" t="s">
        <v>4</v>
      </c>
    </row>
    <row r="44" spans="1:7" ht="15">
      <c r="A44" s="87"/>
      <c r="B44" s="174"/>
      <c r="C44" s="94" t="s">
        <v>251</v>
      </c>
      <c r="D44" s="127"/>
      <c r="E44" s="90" t="s">
        <v>4</v>
      </c>
      <c r="F44" s="97"/>
      <c r="G44" s="92" t="s">
        <v>4</v>
      </c>
    </row>
    <row r="45" spans="1:7" ht="15">
      <c r="A45" s="87"/>
      <c r="B45" s="174"/>
      <c r="C45" s="94" t="s">
        <v>2</v>
      </c>
      <c r="D45" s="120"/>
      <c r="E45" s="90" t="s">
        <v>4</v>
      </c>
      <c r="F45" s="101"/>
      <c r="G45" s="92" t="s">
        <v>4</v>
      </c>
    </row>
    <row r="46" spans="1:6" ht="15">
      <c r="A46" s="87"/>
      <c r="B46" s="174"/>
      <c r="C46" s="118" t="s">
        <v>415</v>
      </c>
      <c r="D46" s="120"/>
      <c r="F46" s="101"/>
    </row>
    <row r="47" spans="1:7" ht="15.75" thickBot="1">
      <c r="A47" s="87" t="s">
        <v>1</v>
      </c>
      <c r="B47" s="173"/>
      <c r="C47" s="100" t="s">
        <v>469</v>
      </c>
      <c r="D47" s="137"/>
      <c r="E47" s="90" t="s">
        <v>4</v>
      </c>
      <c r="F47" s="101"/>
      <c r="G47" s="92" t="s">
        <v>4</v>
      </c>
    </row>
    <row r="48" spans="1:7" ht="15.75" customHeight="1">
      <c r="A48" s="87"/>
      <c r="B48" s="172" t="s">
        <v>472</v>
      </c>
      <c r="C48" s="94" t="s">
        <v>54</v>
      </c>
      <c r="D48" s="120" t="s">
        <v>551</v>
      </c>
      <c r="E48" s="90" t="s">
        <v>4</v>
      </c>
      <c r="F48" s="97" t="s">
        <v>315</v>
      </c>
      <c r="G48" s="92" t="s">
        <v>4</v>
      </c>
    </row>
    <row r="49" spans="1:7" ht="58.5" customHeight="1">
      <c r="A49" s="87"/>
      <c r="B49" s="174"/>
      <c r="C49" s="98" t="s">
        <v>65</v>
      </c>
      <c r="D49" s="163" t="s">
        <v>549</v>
      </c>
      <c r="E49" s="90" t="s">
        <v>4</v>
      </c>
      <c r="F49" s="95" t="s">
        <v>316</v>
      </c>
      <c r="G49" s="92" t="s">
        <v>4</v>
      </c>
    </row>
    <row r="50" spans="1:7" ht="15">
      <c r="A50" s="87" t="s">
        <v>6</v>
      </c>
      <c r="B50" s="174"/>
      <c r="C50" s="94" t="s">
        <v>156</v>
      </c>
      <c r="D50" s="128" t="s">
        <v>52</v>
      </c>
      <c r="E50" s="90" t="s">
        <v>4</v>
      </c>
      <c r="F50" s="97" t="s">
        <v>324</v>
      </c>
      <c r="G50" s="92" t="s">
        <v>4</v>
      </c>
    </row>
    <row r="51" spans="1:7" ht="15" customHeight="1">
      <c r="A51" s="87" t="s">
        <v>6</v>
      </c>
      <c r="B51" s="174"/>
      <c r="C51" s="94" t="s">
        <v>53</v>
      </c>
      <c r="D51" s="129" t="s">
        <v>179</v>
      </c>
      <c r="E51" s="90" t="s">
        <v>4</v>
      </c>
      <c r="F51" s="97" t="s">
        <v>179</v>
      </c>
      <c r="G51" s="92" t="s">
        <v>4</v>
      </c>
    </row>
    <row r="52" spans="1:8" ht="15" customHeight="1">
      <c r="A52" s="87" t="s">
        <v>6</v>
      </c>
      <c r="B52" s="174"/>
      <c r="C52" s="94" t="s">
        <v>91</v>
      </c>
      <c r="D52" s="129" t="s">
        <v>493</v>
      </c>
      <c r="E52" s="90" t="s">
        <v>4</v>
      </c>
      <c r="F52" s="97" t="s">
        <v>92</v>
      </c>
      <c r="G52" s="92" t="s">
        <v>4</v>
      </c>
      <c r="H52" s="90"/>
    </row>
    <row r="53" spans="1:7" ht="14.25" customHeight="1" thickBot="1">
      <c r="A53" s="87" t="s">
        <v>1</v>
      </c>
      <c r="B53" s="174"/>
      <c r="C53" s="118" t="s">
        <v>333</v>
      </c>
      <c r="D53" s="167" t="s">
        <v>552</v>
      </c>
      <c r="E53" s="90" t="s">
        <v>4</v>
      </c>
      <c r="F53" s="101" t="s">
        <v>317</v>
      </c>
      <c r="G53" s="92" t="s">
        <v>4</v>
      </c>
    </row>
    <row r="54" spans="1:7" ht="12.75" customHeight="1">
      <c r="A54" s="87"/>
      <c r="B54" s="172" t="s">
        <v>471</v>
      </c>
      <c r="C54" s="147" t="s">
        <v>54</v>
      </c>
      <c r="D54" s="163"/>
      <c r="E54" s="90" t="s">
        <v>4</v>
      </c>
      <c r="F54" s="97"/>
      <c r="G54" s="92" t="s">
        <v>4</v>
      </c>
    </row>
    <row r="55" spans="1:7" ht="58.5" customHeight="1">
      <c r="A55" s="87"/>
      <c r="B55" s="174"/>
      <c r="C55" s="98" t="s">
        <v>65</v>
      </c>
      <c r="D55" s="163"/>
      <c r="E55" s="90" t="s">
        <v>4</v>
      </c>
      <c r="F55" s="95"/>
      <c r="G55" s="92" t="s">
        <v>4</v>
      </c>
    </row>
    <row r="56" spans="1:7" ht="15">
      <c r="A56" s="87" t="s">
        <v>6</v>
      </c>
      <c r="B56" s="174"/>
      <c r="C56" s="94" t="s">
        <v>156</v>
      </c>
      <c r="D56" s="163"/>
      <c r="E56" s="90" t="s">
        <v>4</v>
      </c>
      <c r="F56" s="97"/>
      <c r="G56" s="92" t="s">
        <v>4</v>
      </c>
    </row>
    <row r="57" spans="1:7" ht="15">
      <c r="A57" s="87" t="s">
        <v>6</v>
      </c>
      <c r="B57" s="174"/>
      <c r="C57" s="94" t="s">
        <v>53</v>
      </c>
      <c r="D57" s="163"/>
      <c r="E57" s="90" t="s">
        <v>4</v>
      </c>
      <c r="F57" s="97"/>
      <c r="G57" s="92" t="s">
        <v>4</v>
      </c>
    </row>
    <row r="58" spans="1:8" ht="15">
      <c r="A58" s="87" t="s">
        <v>6</v>
      </c>
      <c r="B58" s="174"/>
      <c r="C58" s="94" t="s">
        <v>91</v>
      </c>
      <c r="D58" s="163"/>
      <c r="E58" s="90" t="s">
        <v>4</v>
      </c>
      <c r="F58" s="97"/>
      <c r="G58" s="92" t="s">
        <v>4</v>
      </c>
      <c r="H58" s="90"/>
    </row>
    <row r="59" spans="1:7" ht="27.75" customHeight="1" thickBot="1">
      <c r="A59" s="87" t="s">
        <v>1</v>
      </c>
      <c r="B59" s="174"/>
      <c r="C59" s="94" t="s">
        <v>333</v>
      </c>
      <c r="D59" s="163"/>
      <c r="E59" s="90" t="s">
        <v>4</v>
      </c>
      <c r="F59" s="101"/>
      <c r="G59" s="92" t="s">
        <v>4</v>
      </c>
    </row>
    <row r="60" spans="1:7" ht="15" customHeight="1">
      <c r="A60" s="87"/>
      <c r="B60" s="172" t="s">
        <v>162</v>
      </c>
      <c r="C60" s="102" t="s">
        <v>54</v>
      </c>
      <c r="D60" s="126" t="s">
        <v>539</v>
      </c>
      <c r="E60" s="90" t="s">
        <v>4</v>
      </c>
      <c r="F60" s="97" t="s">
        <v>312</v>
      </c>
      <c r="G60" s="92" t="s">
        <v>4</v>
      </c>
    </row>
    <row r="61" spans="1:7" ht="15" customHeight="1">
      <c r="A61" s="87"/>
      <c r="B61" s="174"/>
      <c r="C61" s="93" t="s">
        <v>327</v>
      </c>
      <c r="D61" s="130" t="s">
        <v>540</v>
      </c>
      <c r="E61" s="90" t="s">
        <v>4</v>
      </c>
      <c r="F61" s="97" t="s">
        <v>487</v>
      </c>
      <c r="G61" s="92" t="s">
        <v>4</v>
      </c>
    </row>
    <row r="62" spans="1:7" ht="15" customHeight="1">
      <c r="A62" s="87"/>
      <c r="B62" s="174"/>
      <c r="C62" s="93" t="s">
        <v>325</v>
      </c>
      <c r="D62" s="131">
        <v>2015</v>
      </c>
      <c r="E62" s="90" t="s">
        <v>4</v>
      </c>
      <c r="F62" s="103">
        <v>2013</v>
      </c>
      <c r="G62" s="92" t="s">
        <v>4</v>
      </c>
    </row>
    <row r="63" spans="1:7" ht="15" customHeight="1">
      <c r="A63" s="87"/>
      <c r="B63" s="174"/>
      <c r="C63" s="93" t="s">
        <v>68</v>
      </c>
      <c r="D63" s="130" t="s">
        <v>541</v>
      </c>
      <c r="E63" s="90" t="s">
        <v>4</v>
      </c>
      <c r="F63" s="97" t="s">
        <v>326</v>
      </c>
      <c r="G63" s="92" t="s">
        <v>4</v>
      </c>
    </row>
    <row r="64" spans="1:7" ht="15.75" customHeight="1" thickBot="1">
      <c r="A64" s="87" t="s">
        <v>6</v>
      </c>
      <c r="B64" s="173"/>
      <c r="C64" s="100" t="s">
        <v>334</v>
      </c>
      <c r="D64" s="124" t="s">
        <v>542</v>
      </c>
      <c r="E64" s="90" t="s">
        <v>4</v>
      </c>
      <c r="F64" s="101" t="s">
        <v>311</v>
      </c>
      <c r="G64" s="92" t="s">
        <v>4</v>
      </c>
    </row>
    <row r="65" spans="1:7" ht="15">
      <c r="A65" s="87"/>
      <c r="B65" s="172" t="s">
        <v>163</v>
      </c>
      <c r="C65" s="102" t="s">
        <v>54</v>
      </c>
      <c r="D65" s="126"/>
      <c r="E65" s="90" t="s">
        <v>4</v>
      </c>
      <c r="F65" s="97"/>
      <c r="G65" s="92" t="s">
        <v>4</v>
      </c>
    </row>
    <row r="66" spans="1:7" ht="15">
      <c r="A66" s="87"/>
      <c r="B66" s="174"/>
      <c r="C66" s="93" t="s">
        <v>327</v>
      </c>
      <c r="D66" s="130"/>
      <c r="E66" s="90" t="s">
        <v>4</v>
      </c>
      <c r="F66" s="97"/>
      <c r="G66" s="92" t="s">
        <v>4</v>
      </c>
    </row>
    <row r="67" spans="1:7" ht="15">
      <c r="A67" s="87"/>
      <c r="B67" s="174"/>
      <c r="C67" s="93" t="s">
        <v>325</v>
      </c>
      <c r="D67" s="131"/>
      <c r="E67" s="90" t="s">
        <v>4</v>
      </c>
      <c r="F67" s="97"/>
      <c r="G67" s="92" t="s">
        <v>4</v>
      </c>
    </row>
    <row r="68" spans="1:7" ht="15">
      <c r="A68" s="87"/>
      <c r="B68" s="174"/>
      <c r="C68" s="93" t="s">
        <v>68</v>
      </c>
      <c r="D68" s="127"/>
      <c r="E68" s="90" t="s">
        <v>4</v>
      </c>
      <c r="F68" s="97"/>
      <c r="G68" s="92" t="s">
        <v>4</v>
      </c>
    </row>
    <row r="69" spans="1:7" ht="15.75" thickBot="1">
      <c r="A69" s="87" t="s">
        <v>6</v>
      </c>
      <c r="B69" s="173"/>
      <c r="C69" s="100" t="s">
        <v>334</v>
      </c>
      <c r="D69" s="124"/>
      <c r="E69" s="90" t="s">
        <v>4</v>
      </c>
      <c r="F69" s="101"/>
      <c r="G69" s="92" t="s">
        <v>4</v>
      </c>
    </row>
    <row r="70" spans="1:7" ht="15">
      <c r="A70" s="87" t="s">
        <v>6</v>
      </c>
      <c r="B70" s="172" t="s">
        <v>479</v>
      </c>
      <c r="C70" s="102" t="s">
        <v>54</v>
      </c>
      <c r="D70" s="126"/>
      <c r="E70" s="90" t="s">
        <v>4</v>
      </c>
      <c r="F70" s="97" t="s">
        <v>319</v>
      </c>
      <c r="G70" s="92" t="s">
        <v>4</v>
      </c>
    </row>
    <row r="71" spans="1:7" ht="45" customHeight="1">
      <c r="A71" s="87" t="s">
        <v>6</v>
      </c>
      <c r="B71" s="174"/>
      <c r="C71" s="94" t="s">
        <v>65</v>
      </c>
      <c r="D71" s="136"/>
      <c r="E71" s="90" t="s">
        <v>4</v>
      </c>
      <c r="F71" s="95" t="s">
        <v>320</v>
      </c>
      <c r="G71" s="92" t="s">
        <v>4</v>
      </c>
    </row>
    <row r="72" spans="1:7" ht="15">
      <c r="A72" s="87" t="s">
        <v>1</v>
      </c>
      <c r="B72" s="174"/>
      <c r="C72" s="94" t="s">
        <v>156</v>
      </c>
      <c r="D72" s="128"/>
      <c r="E72" s="90" t="s">
        <v>4</v>
      </c>
      <c r="F72" s="97" t="s">
        <v>254</v>
      </c>
      <c r="G72" s="92" t="s">
        <v>4</v>
      </c>
    </row>
    <row r="73" spans="1:7" s="90" customFormat="1" ht="15">
      <c r="A73" s="3"/>
      <c r="B73" s="174"/>
      <c r="C73" s="94" t="s">
        <v>53</v>
      </c>
      <c r="D73" s="129"/>
      <c r="E73" s="90" t="s">
        <v>4</v>
      </c>
      <c r="F73" s="97" t="s">
        <v>179</v>
      </c>
      <c r="G73" s="92" t="s">
        <v>4</v>
      </c>
    </row>
    <row r="74" spans="1:7" s="90" customFormat="1" ht="15">
      <c r="A74" s="3"/>
      <c r="B74" s="174"/>
      <c r="C74" s="94" t="s">
        <v>91</v>
      </c>
      <c r="D74" s="129"/>
      <c r="E74" s="90" t="s">
        <v>4</v>
      </c>
      <c r="F74" s="97" t="s">
        <v>92</v>
      </c>
      <c r="G74" s="92" t="s">
        <v>4</v>
      </c>
    </row>
    <row r="75" spans="1:7" s="90" customFormat="1" ht="15.75" thickBot="1">
      <c r="A75" s="3"/>
      <c r="B75" s="173"/>
      <c r="C75" s="100" t="s">
        <v>333</v>
      </c>
      <c r="D75" s="124"/>
      <c r="E75" s="90" t="s">
        <v>4</v>
      </c>
      <c r="F75" s="101" t="s">
        <v>318</v>
      </c>
      <c r="G75" s="92" t="s">
        <v>4</v>
      </c>
    </row>
    <row r="76" spans="1:7" ht="15">
      <c r="A76" s="87" t="s">
        <v>6</v>
      </c>
      <c r="B76" s="172" t="s">
        <v>478</v>
      </c>
      <c r="C76" s="102" t="s">
        <v>54</v>
      </c>
      <c r="D76" s="126"/>
      <c r="E76" s="90" t="s">
        <v>4</v>
      </c>
      <c r="F76" s="97"/>
      <c r="G76" s="92" t="s">
        <v>4</v>
      </c>
    </row>
    <row r="77" spans="1:7" ht="45" customHeight="1">
      <c r="A77" s="87" t="s">
        <v>6</v>
      </c>
      <c r="B77" s="174"/>
      <c r="C77" s="94" t="s">
        <v>65</v>
      </c>
      <c r="D77" s="136"/>
      <c r="E77" s="90" t="s">
        <v>4</v>
      </c>
      <c r="F77" s="95"/>
      <c r="G77" s="92" t="s">
        <v>4</v>
      </c>
    </row>
    <row r="78" spans="1:7" ht="15">
      <c r="A78" s="87" t="s">
        <v>1</v>
      </c>
      <c r="B78" s="174"/>
      <c r="C78" s="94" t="s">
        <v>156</v>
      </c>
      <c r="D78" s="128"/>
      <c r="E78" s="90" t="s">
        <v>4</v>
      </c>
      <c r="F78" s="97"/>
      <c r="G78" s="92" t="s">
        <v>4</v>
      </c>
    </row>
    <row r="79" spans="1:7" s="90" customFormat="1" ht="15">
      <c r="A79" s="3"/>
      <c r="B79" s="174"/>
      <c r="C79" s="94" t="s">
        <v>53</v>
      </c>
      <c r="D79" s="129"/>
      <c r="E79" s="90" t="s">
        <v>4</v>
      </c>
      <c r="F79" s="97"/>
      <c r="G79" s="92" t="s">
        <v>4</v>
      </c>
    </row>
    <row r="80" spans="1:7" s="90" customFormat="1" ht="15">
      <c r="A80" s="3"/>
      <c r="B80" s="174"/>
      <c r="C80" s="94" t="s">
        <v>91</v>
      </c>
      <c r="D80" s="129"/>
      <c r="E80" s="90" t="s">
        <v>4</v>
      </c>
      <c r="F80" s="97"/>
      <c r="G80" s="92" t="s">
        <v>4</v>
      </c>
    </row>
    <row r="81" spans="1:7" s="90" customFormat="1" ht="15.75" thickBot="1">
      <c r="A81" s="3"/>
      <c r="B81" s="173"/>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43:B47"/>
    <mergeCell ref="B76:B81"/>
    <mergeCell ref="B70:B75"/>
    <mergeCell ref="B48:B53"/>
    <mergeCell ref="B14:B15"/>
    <mergeCell ref="B16:B20"/>
    <mergeCell ref="B3:B13"/>
    <mergeCell ref="B60:B64"/>
    <mergeCell ref="B65:B69"/>
    <mergeCell ref="B23:B27"/>
    <mergeCell ref="B28:B32"/>
    <mergeCell ref="B54:B59"/>
    <mergeCell ref="B33:B37"/>
    <mergeCell ref="B38:B42"/>
  </mergeCells>
  <conditionalFormatting sqref="D12 D22:D24 D2:D4">
    <cfRule type="containsBlanks" priority="9" dxfId="0" stopIfTrue="1">
      <formula>LEN(TRIM(D2))=0</formula>
    </cfRule>
  </conditionalFormatting>
  <conditionalFormatting sqref="D21">
    <cfRule type="containsBlanks" priority="8" dxfId="0" stopIfTrue="1">
      <formula>LEN(TRIM(D21))=0</formula>
    </cfRule>
  </conditionalFormatting>
  <conditionalFormatting sqref="D7">
    <cfRule type="containsBlanks" priority="7" dxfId="0" stopIfTrue="1">
      <formula>LEN(TRIM(D7))=0</formula>
    </cfRule>
  </conditionalFormatting>
  <conditionalFormatting sqref="D5">
    <cfRule type="containsBlanks" priority="6" dxfId="0" stopIfTrue="1">
      <formula>LEN(TRIM(D5))=0</formula>
    </cfRule>
  </conditionalFormatting>
  <conditionalFormatting sqref="D25">
    <cfRule type="containsBlanks" priority="5" dxfId="0" stopIfTrue="1">
      <formula>LEN(TRIM(D25))=0</formula>
    </cfRule>
  </conditionalFormatting>
  <conditionalFormatting sqref="D50:D53">
    <cfRule type="containsBlanks" priority="4" dxfId="0" stopIfTrue="1">
      <formula>LEN(TRIM(D50))=0</formula>
    </cfRule>
  </conditionalFormatting>
  <conditionalFormatting sqref="D48">
    <cfRule type="containsBlanks" priority="3"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share-green-infrastructure-ref-2014-FUA.zip"/>
    <hyperlink ref="D13" r:id="rId9" display="https://ec.europa.eu/jrc/en/research-topic/integrated-sustainability-assessments"/>
    <hyperlink ref="D22" r:id="rId10" display="carlo.lavalle@jrc.ec.europa.eu"/>
    <hyperlink ref="D30" r:id="rId11" display="jean-philippe.aurambout@jrc.ec.europa.eu"/>
    <hyperlink ref="D35" r:id="rId12" display="sara.vallecillo-rodriguez@jrc.ec.europa.eu"/>
    <hyperlink ref="D64" r:id="rId13" display="http://doi.org/10.2788/737963"/>
  </hyperlinks>
  <printOptions/>
  <pageMargins left="0.7" right="0.7" top="0.75" bottom="0.75" header="0.3" footer="0.3"/>
  <pageSetup horizontalDpi="600" verticalDpi="600" orientation="landscape" r:id="rId16"/>
  <legacyDrawing r:id="rId15"/>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UI-share-green-infrastructure-ref-2014.xls --&gt;</v>
      </c>
    </row>
    <row r="4" spans="2:3" ht="15" customHeight="1">
      <c r="B4" s="148" t="s">
        <v>332</v>
      </c>
      <c r="C4" t="s">
        <v>4</v>
      </c>
    </row>
    <row r="5" spans="2:3" ht="15" customHeight="1">
      <c r="B5" s="150" t="str">
        <f>CONCATENATE("  &lt;rdf:Description rdf:about=""",Configuration!B2,Configuration!B3,"""&gt;")</f>
        <v>  &lt;rdf:Description rdf:about="http://data.jrc.ec.europa.eu/dataset/jrc-luisa-ui-share-green-infrastructure-ref-2014"&gt;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rdf:datatype="http://www.w3.org/2001/XMLSchema#string"&gt;UI-share-green-infrastructure-ref-2014&lt;/dct:identifier&gt;</v>
      </c>
      <c r="C7" s="51" t="s">
        <v>488</v>
      </c>
      <c r="D7" s="175" t="s">
        <v>69</v>
      </c>
    </row>
    <row r="8" spans="2:4" ht="15" customHeight="1">
      <c r="B8" s="152" t="str">
        <f>CONCATENATE("    &lt;dct:title xml:lang=""en""&gt;",Form!D4,"&lt;/dct:title&gt;")</f>
        <v>    &lt;dct:title xml:lang="en"&gt;UI - Share of green infrastructure (LUISA Platform REF2014)&lt;/dct:title&gt;</v>
      </c>
      <c r="C8" s="52" t="s">
        <v>54</v>
      </c>
      <c r="D8" s="176"/>
    </row>
    <row r="9" spans="2:4" ht="15" customHeight="1">
      <c r="B9" s="152" t="str">
        <f>CONCATENATE("    &lt;dct:description xml:lang=""en""&gt;",Form!D5,"&lt;/dct:description&gt;")</f>
        <v>    &lt;dct:description xml:lang="en"&gt;Green Infrastructure (GI) is defined as a strategically planned and delivered network of high quality green spaces and other environmental features that are structurally and functionally “interconnected and therefore bring added benefits and are more resilient”.  GI includes natural and semi-natural areas, features and green spaces in rural and urban, terrestrial, freshwater, coastal and marine areas. This indicator is expressed as the share of GI.&lt;/dct:description&gt;</v>
      </c>
      <c r="C9" s="52" t="s">
        <v>65</v>
      </c>
      <c r="D9" s="176"/>
    </row>
    <row r="10" spans="2:4" ht="15" customHeight="1">
      <c r="B10" s="152">
        <f>IF(Form!D6="","&lt;!--","")</f>
      </c>
      <c r="C10" s="52"/>
      <c r="D10" s="176"/>
    </row>
    <row r="11" spans="2:4" ht="15" customHeight="1">
      <c r="B11" s="152" t="s">
        <v>400</v>
      </c>
      <c r="C11" s="52" t="s">
        <v>5</v>
      </c>
      <c r="D11" s="176"/>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6"/>
    </row>
    <row r="13" spans="2:4" ht="15" customHeight="1">
      <c r="B13" s="152" t="str">
        <f>CONCATENATE("            &lt;rdfs:label xml:lang=""en""&gt;",Form!D6,"&lt;/rdfs:label&gt;")</f>
        <v>            &lt;rdfs:label xml:lang="en"&gt;English&lt;/rdfs:label&gt;</v>
      </c>
      <c r="C13" s="52"/>
      <c r="D13" s="176"/>
    </row>
    <row r="14" spans="2:4" ht="15" customHeight="1">
      <c r="B14" s="152" t="s">
        <v>401</v>
      </c>
      <c r="C14" s="52"/>
      <c r="D14" s="176"/>
    </row>
    <row r="15" spans="2:4" ht="15" customHeight="1">
      <c r="B15" s="152" t="s">
        <v>402</v>
      </c>
      <c r="C15" s="52"/>
      <c r="D15" s="176"/>
    </row>
    <row r="16" spans="2:4" ht="15" customHeight="1">
      <c r="B16" s="152">
        <f>IF(Form!D6="","--&gt;","")</f>
      </c>
      <c r="C16" s="52"/>
      <c r="D16" s="176"/>
    </row>
    <row r="17" spans="2:4" ht="15" customHeight="1">
      <c r="B17" s="152" t="s">
        <v>405</v>
      </c>
      <c r="C17" s="52" t="s">
        <v>403</v>
      </c>
      <c r="D17" s="176"/>
    </row>
    <row r="18" spans="2:4" ht="15" customHeight="1">
      <c r="B18" s="152" t="str">
        <f ca="1">CONCATENATE("        &lt;rdf:Description rdf:about=""",INDEX(OFFSET(EuroVocDomain,0,1),MATCH(Form!D7,EuroVocDomain,0)),"""&gt;")</f>
        <v>        &lt;rdf:Description rdf:about="http://eurovoc.europa.eu/100151"&gt;</v>
      </c>
      <c r="C18" s="52"/>
      <c r="D18" s="176"/>
    </row>
    <row r="19" spans="2:4" ht="15" customHeight="1">
      <c r="B19" s="152" t="str">
        <f>CONCATENATE("            &lt;rdfs:label xml:lang=""en""&gt;",Form!D7,"&lt;/rdfs:label&gt;")</f>
        <v>            &lt;rdfs:label xml:lang="en"&gt;36 SCIENCE&lt;/rdfs:label&gt;</v>
      </c>
      <c r="C19" s="52"/>
      <c r="D19" s="176"/>
    </row>
    <row r="20" spans="2:4" ht="15" customHeight="1">
      <c r="B20" s="152" t="s">
        <v>401</v>
      </c>
      <c r="C20" s="52"/>
      <c r="D20" s="176"/>
    </row>
    <row r="21" spans="2:4" ht="15" customHeight="1">
      <c r="B21" s="152" t="s">
        <v>404</v>
      </c>
      <c r="C21" s="52"/>
      <c r="D21" s="176"/>
    </row>
    <row r="22" spans="2:4" ht="15" customHeight="1">
      <c r="B22" s="152">
        <f>IF(Form!D8="","&lt;!--","")</f>
      </c>
      <c r="C22" s="52"/>
      <c r="D22" s="176"/>
    </row>
    <row r="23" spans="2:4" ht="15" customHeight="1">
      <c r="B23" s="152" t="s">
        <v>405</v>
      </c>
      <c r="C23" s="52" t="s">
        <v>32</v>
      </c>
      <c r="D23" s="176"/>
    </row>
    <row r="24" spans="2:4" ht="15" customHeight="1">
      <c r="B24" s="152" t="str">
        <f ca="1">CONCATENATE("        &lt;rdf:Description rdf:about=""",INDEX(OFFSET(EuroVocDomain,0,1),MATCH(Form!D8,EuroVocDomain,0)),"""&gt;")</f>
        <v>        &lt;rdf:Description rdf:about="http://eurovoc.europa.eu/100146"&gt;</v>
      </c>
      <c r="C24" s="52"/>
      <c r="D24" s="176"/>
    </row>
    <row r="25" spans="2:4" ht="15" customHeight="1">
      <c r="B25" s="152" t="str">
        <f>CONCATENATE("            &lt;rdfs:label xml:lang=""en""&gt;",Form!D8,"&lt;/rdfs:label&gt;")</f>
        <v>            &lt;rdfs:label xml:lang="en"&gt;16 ECONOMICS&lt;/rdfs:label&gt;</v>
      </c>
      <c r="C25" s="52"/>
      <c r="D25" s="176"/>
    </row>
    <row r="26" spans="2:4" ht="15" customHeight="1">
      <c r="B26" s="152" t="s">
        <v>401</v>
      </c>
      <c r="C26" s="52"/>
      <c r="D26" s="176"/>
    </row>
    <row r="27" spans="2:4" ht="15" customHeight="1">
      <c r="B27" s="152" t="s">
        <v>404</v>
      </c>
      <c r="C27" s="52"/>
      <c r="D27" s="176"/>
    </row>
    <row r="28" spans="2:4" ht="15" customHeight="1">
      <c r="B28" s="152">
        <f>IF(Form!D8="","--&gt;","")</f>
      </c>
      <c r="C28" s="52"/>
      <c r="D28" s="176"/>
    </row>
    <row r="29" spans="2:4" ht="15" customHeight="1">
      <c r="B29" s="152">
        <f>IF(Form!D9="","&lt;!--","")</f>
      </c>
      <c r="C29" s="52"/>
      <c r="D29" s="176"/>
    </row>
    <row r="30" spans="2:4" ht="15" customHeight="1">
      <c r="B30" s="152" t="str">
        <f>CONCATENATE("    &lt;dcat:keyword xml:lang=""en""&gt;",Form!D9,"&lt;/dcat:keyword&gt;")</f>
        <v>    &lt;dcat:keyword xml:lang="en"&gt;green infrastructure,ecosystem service,FUA,Urban indicator,LUISA,EU Reference Scenario 2014&lt;/dcat:keyword&gt;</v>
      </c>
      <c r="C30" s="52" t="s">
        <v>32</v>
      </c>
      <c r="D30" s="176"/>
    </row>
    <row r="31" spans="2:4" ht="15" customHeight="1">
      <c r="B31" s="152">
        <f>IF(Form!D9="","--&gt;","")</f>
      </c>
      <c r="C31" s="52"/>
      <c r="D31" s="176"/>
    </row>
    <row r="32" spans="2:6" ht="15" customHeight="1">
      <c r="B32" s="152" t="str">
        <f>IF(Form!D10="","",CONCATENATE("    &lt;dct:issued rdf:datatype=""http://www.w3.org/2001/XMLSchema#date""&gt;",TEXT(Form!D10,"yyyy-mm-dd"),"&lt;/dct:issued&gt;"))</f>
        <v>    &lt;dct:issued rdf:datatype="http://www.w3.org/2001/XMLSchema#date"&gt;2016-02-01&lt;/dct:issued&gt;</v>
      </c>
      <c r="C32" s="52" t="s">
        <v>72</v>
      </c>
      <c r="D32" s="176"/>
      <c r="F32" s="15"/>
    </row>
    <row r="33" spans="2:6" ht="15" customHeight="1">
      <c r="B33" s="152">
        <f>IF(Form!D11="","&lt;!--","")</f>
      </c>
      <c r="C33" s="52"/>
      <c r="D33" s="176"/>
      <c r="F33" s="15"/>
    </row>
    <row r="34" spans="2:4" ht="15" customHeight="1">
      <c r="B34" s="152" t="str">
        <f>CONCATENATE("    &lt;dct:modified rdf:datatype=""http://www.w3.org/2001/XMLSchema#date""&gt;",TEXT(Form!D11,"yyyy-mm-dd"),"&lt;/dct:modified&gt;")</f>
        <v>    &lt;dct:modified rdf:datatype="http://www.w3.org/2001/XMLSchema#date"&gt;2016-02-01&lt;/dct:modified&gt;</v>
      </c>
      <c r="C34" s="52" t="s">
        <v>73</v>
      </c>
      <c r="D34" s="176"/>
    </row>
    <row r="35" spans="2:4" ht="15" customHeight="1">
      <c r="B35" s="152">
        <f>IF(Form!D11="","--&gt;","")</f>
      </c>
      <c r="C35" s="52"/>
      <c r="D35" s="176"/>
    </row>
    <row r="36" spans="2:4" ht="15" customHeight="1">
      <c r="B36" s="152" t="s">
        <v>407</v>
      </c>
      <c r="C36" s="52" t="s">
        <v>74</v>
      </c>
      <c r="D36" s="176"/>
    </row>
    <row r="37" spans="2:4" ht="15" customHeight="1">
      <c r="B37" s="152" t="str">
        <f ca="1">CONCATENATE("        &lt;rdf:Description rdf:about=""",INDEX(OFFSET(UpdateFrequency,0,1),MATCH(Form!D12,UpdateFrequency,0)),"""&gt;")</f>
        <v>        &lt;rdf:Description rdf:about="http://publications.europa.eu/resource/authority/frequency/ANNUAL"&gt;</v>
      </c>
      <c r="C37" s="52"/>
      <c r="D37" s="176"/>
    </row>
    <row r="38" spans="2:4" ht="15" customHeight="1">
      <c r="B38" s="152" t="str">
        <f>CONCATENATE("            &lt;rdfs:label xml:lang=""en""&gt;",Form!D12,"&lt;/rdfs:label&gt;")</f>
        <v>            &lt;rdfs:label xml:lang="en"&gt;annual&lt;/rdfs:label&gt;</v>
      </c>
      <c r="C38" s="52"/>
      <c r="D38" s="176"/>
    </row>
    <row r="39" spans="2:4" ht="15" customHeight="1">
      <c r="B39" s="152" t="s">
        <v>401</v>
      </c>
      <c r="C39" s="52"/>
      <c r="D39" s="176"/>
    </row>
    <row r="40" spans="2:4" ht="15" customHeight="1">
      <c r="B40" s="152" t="s">
        <v>406</v>
      </c>
      <c r="C40" s="52"/>
      <c r="D40" s="176"/>
    </row>
    <row r="41" spans="2:4" ht="15" customHeight="1">
      <c r="B41" s="152">
        <f>IF(Form!D13="","&lt;!--","")</f>
      </c>
      <c r="C41" s="52"/>
      <c r="D41" s="176"/>
    </row>
    <row r="42" spans="2:4" ht="15" customHeight="1">
      <c r="B42" s="152" t="str">
        <f>CONCATENATE("    &lt;dcat:landingPage rdf:resource=""",Form!D13,"""/&gt;")</f>
        <v>    &lt;dcat:landingPage rdf:resource="https://ec.europa.eu/jrc/en/research-topic/integrated-sustainability-assessments"/&gt;</v>
      </c>
      <c r="C42" s="52" t="s">
        <v>25</v>
      </c>
      <c r="D42" s="176"/>
    </row>
    <row r="43" spans="2:4" ht="15" customHeight="1" thickBot="1">
      <c r="B43" s="153">
        <f>IF(Form!D13="","--&gt;","")</f>
      </c>
      <c r="C43" s="50"/>
      <c r="D43" s="177"/>
    </row>
    <row r="44" spans="1:4" ht="15" customHeight="1">
      <c r="A44" t="s">
        <v>80</v>
      </c>
      <c r="B44" s="154" t="s">
        <v>80</v>
      </c>
      <c r="C44" s="12"/>
      <c r="D44" s="175"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6"/>
    </row>
    <row r="46" spans="1:4" ht="15" customHeight="1">
      <c r="A46" t="s">
        <v>81</v>
      </c>
      <c r="B46" s="152" t="str">
        <f>CONCATENATE("        &lt;foaf:name xml:lang=""en""&gt;",Form!D21,"&lt;/foaf:name&gt;")</f>
        <v>        &lt;foaf:name xml:lang="en"&gt;European Commission - Joint Research Centre&lt;/foaf:name&gt;</v>
      </c>
      <c r="C46" s="10" t="s">
        <v>96</v>
      </c>
      <c r="D46" s="176"/>
    </row>
    <row r="47" spans="1:4" ht="15" customHeight="1">
      <c r="A47" t="s">
        <v>82</v>
      </c>
      <c r="B47" s="152" t="str">
        <f ca="1">CONCATENATE("        &lt;foaf:homepage rdf:resource=""",INDEX(OFFSET(Publisher,0,2),MATCH(Form!D21,Publisher,0)),"""/&gt;")</f>
        <v>        &lt;foaf:homepage rdf:resource="https://ec.europa.eu/jrc/"/&gt;</v>
      </c>
      <c r="C47" s="10" t="s">
        <v>97</v>
      </c>
      <c r="D47" s="176"/>
    </row>
    <row r="48" spans="1:4" ht="15" customHeight="1">
      <c r="A48" t="s">
        <v>23</v>
      </c>
      <c r="B48" s="155" t="s">
        <v>23</v>
      </c>
      <c r="C48" s="13"/>
      <c r="D48" s="176"/>
    </row>
    <row r="49" spans="1:4" ht="15" customHeight="1" thickBot="1">
      <c r="A49" t="s">
        <v>83</v>
      </c>
      <c r="B49" s="156" t="s">
        <v>83</v>
      </c>
      <c r="C49" s="14"/>
      <c r="D49" s="176"/>
    </row>
    <row r="50" spans="2:4" ht="15" customHeight="1">
      <c r="B50" s="154" t="s">
        <v>26</v>
      </c>
      <c r="C50" s="9"/>
      <c r="D50" s="175" t="s">
        <v>67</v>
      </c>
    </row>
    <row r="51" spans="2:4" ht="15" customHeight="1">
      <c r="B51" s="155" t="s">
        <v>27</v>
      </c>
      <c r="C51" s="8" t="s">
        <v>4</v>
      </c>
      <c r="D51" s="176"/>
    </row>
    <row r="52" spans="2:4" ht="15" customHeight="1">
      <c r="B52" s="152" t="str">
        <f>CONCATENATE("        &lt;vcard:organization-name xml:lang=""en""&gt;",Form!D21,"&lt;/vcard:organization-name&gt;")</f>
        <v>        &lt;vcard:organization-name xml:lang="en"&gt;European Commission - Joint Research Centre&lt;/vcard:organization-name&gt;</v>
      </c>
      <c r="C52" s="10" t="s">
        <v>244</v>
      </c>
      <c r="D52" s="176"/>
    </row>
    <row r="53" spans="2:4" ht="15" customHeight="1">
      <c r="B53" s="152" t="str">
        <f>CONCATENATE("        &lt;vcard:hasEmail rdf:resource=""mailto:",Form!D22,"""/&gt;")</f>
        <v>        &lt;vcard:hasEmail rdf:resource="mailto:carlo.lavalle@ec.europa.eu"/&gt;</v>
      </c>
      <c r="C53" s="10" t="s">
        <v>98</v>
      </c>
      <c r="D53" s="176"/>
    </row>
    <row r="54" spans="2:4" ht="15" customHeight="1">
      <c r="B54" s="155" t="s">
        <v>28</v>
      </c>
      <c r="C54" s="8"/>
      <c r="D54" s="176"/>
    </row>
    <row r="55" spans="2:4" ht="15" customHeight="1" thickBot="1">
      <c r="B55" s="156" t="s">
        <v>29</v>
      </c>
      <c r="C55" s="11"/>
      <c r="D55" s="177"/>
    </row>
    <row r="56" spans="2:4" ht="15" customHeight="1">
      <c r="B56" s="155">
        <f>IF(Form!D23="","&lt;!--","")</f>
      </c>
      <c r="C56" s="8"/>
      <c r="D56" s="175" t="s">
        <v>235</v>
      </c>
    </row>
    <row r="57" spans="2:4" ht="15" customHeight="1">
      <c r="B57" s="155" t="s">
        <v>164</v>
      </c>
      <c r="C57" s="8"/>
      <c r="D57" s="176"/>
    </row>
    <row r="58" spans="2:4" ht="15" customHeight="1">
      <c r="B58" s="157" t="str">
        <f>IF(Form!D27="","        &lt;foaf:Person&gt;",CONCATENATE("        &lt;foaf:Person rdf:about=""",Form!D27,"""&gt;"))</f>
        <v>        &lt;foaf:Person&gt;</v>
      </c>
      <c r="C58" s="10" t="s">
        <v>161</v>
      </c>
      <c r="D58" s="176"/>
    </row>
    <row r="59" spans="2:4" ht="15" customHeight="1">
      <c r="B59" s="152" t="str">
        <f>CONCATENATE("          &lt;foaf:name&gt;",Form!D23," ",Form!D24,"&lt;/foaf:name&gt;")</f>
        <v>          &lt;foaf:name&gt;Carlo Lavalle&lt;/foaf:name&gt;</v>
      </c>
      <c r="C59" s="10" t="s">
        <v>160</v>
      </c>
      <c r="D59" s="176"/>
    </row>
    <row r="60" spans="2:4" ht="15" customHeight="1">
      <c r="B60" s="152" t="str">
        <f>CONCATENATE("          &lt;foaf:givenName&gt;",Form!D23,"&lt;/foaf:givenName&gt;")</f>
        <v>          &lt;foaf:givenName&gt;Carlo&lt;/foaf:givenName&gt;</v>
      </c>
      <c r="C60" s="10" t="s">
        <v>256</v>
      </c>
      <c r="D60" s="176"/>
    </row>
    <row r="61" spans="2:4" ht="15" customHeight="1">
      <c r="B61" s="152" t="str">
        <f>CONCATENATE("          &lt;foaf:familyName&gt;",Form!D24,"&lt;/foaf:familyName&gt;")</f>
        <v>          &lt;foaf:familyName&gt;Lavalle&lt;/foaf:familyName&gt;</v>
      </c>
      <c r="C61" s="10" t="s">
        <v>257</v>
      </c>
      <c r="D61" s="176"/>
    </row>
    <row r="62" spans="2:4" ht="15" customHeight="1">
      <c r="B62" s="152" t="str">
        <f>CONCATENATE("          &lt;foaf:mbox rdf:resource=""mailto:",Form!D25,"""/&gt;")</f>
        <v>          &lt;foaf:mbox rdf:resource="mailto:carlo.lavalle@ec.europa.eu"/&gt;</v>
      </c>
      <c r="C62" s="10"/>
      <c r="D62" s="176"/>
    </row>
    <row r="63" spans="2:4" ht="15" customHeight="1">
      <c r="B63" s="152" t="str">
        <f>IF(Form!D26="","",CONCATENATE("          &lt;dct:identifier rdf:datatype=""http://www.w3.org/2001/XMLSchema#string""&gt;",Form!D26,"&lt;/dct:identifier&gt;"))</f>
        <v>          &lt;dct:identifier rdf:datatype="http://www.w3.org/2001/XMLSchema#string"&gt;lavalca&lt;/dct:identifier&gt;</v>
      </c>
      <c r="C63" s="10" t="s">
        <v>415</v>
      </c>
      <c r="D63" s="176"/>
    </row>
    <row r="64" spans="2:4" ht="15" customHeight="1">
      <c r="B64" s="155" t="s">
        <v>158</v>
      </c>
      <c r="C64" s="8"/>
      <c r="D64" s="176"/>
    </row>
    <row r="65" spans="2:4" ht="15" customHeight="1">
      <c r="B65" s="155" t="s">
        <v>165</v>
      </c>
      <c r="C65" s="8"/>
      <c r="D65" s="176"/>
    </row>
    <row r="66" spans="2:4" ht="15" customHeight="1" thickBot="1">
      <c r="B66" s="155">
        <f>IF(Form!D23="","--&gt;","")</f>
      </c>
      <c r="C66" s="11"/>
      <c r="D66" s="177"/>
    </row>
    <row r="67" spans="2:4" ht="15" customHeight="1">
      <c r="B67" s="154">
        <f>IF(Form!D28="","&lt;!--","")</f>
      </c>
      <c r="C67" s="8"/>
      <c r="D67" s="175" t="s">
        <v>236</v>
      </c>
    </row>
    <row r="68" spans="2:4" ht="15" customHeight="1">
      <c r="B68" s="155" t="s">
        <v>164</v>
      </c>
      <c r="C68" s="8"/>
      <c r="D68" s="176"/>
    </row>
    <row r="69" spans="2:4" ht="15" customHeight="1">
      <c r="B69" s="157" t="str">
        <f>IF(Form!D32="","        &lt;foaf:Person&gt;",CONCATENATE("        &lt;foaf:Person rdf:about=""",Form!D32,"""&gt;"))</f>
        <v>        &lt;foaf:Person rdf:about="http://orcid.org/0000-0002-6911-9152"&gt;</v>
      </c>
      <c r="C69" s="10" t="s">
        <v>161</v>
      </c>
      <c r="D69" s="176"/>
    </row>
    <row r="70" spans="2:4" ht="15" customHeight="1">
      <c r="B70" s="152" t="str">
        <f>CONCATENATE("          &lt;foaf:name&gt;",Form!D28," ",Form!D29,"&lt;/foaf:name&gt;")</f>
        <v>          &lt;foaf:name&gt;Jean-Philippe Aurambout&lt;/foaf:name&gt;</v>
      </c>
      <c r="C70" s="10" t="s">
        <v>160</v>
      </c>
      <c r="D70" s="176"/>
    </row>
    <row r="71" spans="2:4" ht="15" customHeight="1">
      <c r="B71" s="152" t="str">
        <f>CONCATENATE("          &lt;foaf:givenName&gt;",Form!D28,"&lt;/foaf:givenName&gt;")</f>
        <v>          &lt;foaf:givenName&gt;Jean-Philippe&lt;/foaf:givenName&gt;</v>
      </c>
      <c r="C71" s="10" t="s">
        <v>256</v>
      </c>
      <c r="D71" s="176"/>
    </row>
    <row r="72" spans="2:4" ht="15" customHeight="1">
      <c r="B72" s="152" t="str">
        <f>CONCATENATE("          &lt;foaf:familyName&gt;",Form!D29,"&lt;/foaf:familyName&gt;")</f>
        <v>          &lt;foaf:familyName&gt;Aurambout&lt;/foaf:familyName&gt;</v>
      </c>
      <c r="C72" s="10" t="s">
        <v>257</v>
      </c>
      <c r="D72" s="176"/>
    </row>
    <row r="73" spans="2:4" ht="15" customHeight="1">
      <c r="B73" s="152" t="str">
        <f>CONCATENATE("          &lt;foaf:mbox rdf:resource=""mailto:",Form!D30,"""/&gt;")</f>
        <v>          &lt;foaf:mbox rdf:resource="mailto:jean-philippe.aurambout@ec.europa.eu"/&gt;</v>
      </c>
      <c r="C73" s="10"/>
      <c r="D73" s="176"/>
    </row>
    <row r="74" spans="2:4" ht="15" customHeight="1">
      <c r="B74" s="152">
        <f>IF(Form!D31="","",CONCATENATE("          &lt;dct:identifier rdf:datatype=""http://www.w3.org/2001/XMLSchema#string""&gt;",Form!D31,"&lt;/dct:identifier&gt;"))</f>
      </c>
      <c r="C74" s="10" t="s">
        <v>415</v>
      </c>
      <c r="D74" s="176"/>
    </row>
    <row r="75" spans="2:4" ht="15" customHeight="1">
      <c r="B75" s="155" t="s">
        <v>158</v>
      </c>
      <c r="C75" s="8"/>
      <c r="D75" s="176"/>
    </row>
    <row r="76" spans="2:4" ht="15" customHeight="1">
      <c r="B76" s="155" t="s">
        <v>165</v>
      </c>
      <c r="C76" s="8"/>
      <c r="D76" s="176"/>
    </row>
    <row r="77" spans="2:4" ht="15" customHeight="1" thickBot="1">
      <c r="B77" s="155">
        <f>IF(Form!D28="","--&gt;","")</f>
      </c>
      <c r="C77" s="11"/>
      <c r="D77" s="177"/>
    </row>
    <row r="78" spans="2:4" ht="15" customHeight="1">
      <c r="B78" s="154">
        <f>IF(Form!D33="","&lt;!--","")</f>
      </c>
      <c r="C78" s="8"/>
      <c r="D78" s="175" t="s">
        <v>475</v>
      </c>
    </row>
    <row r="79" spans="2:4" ht="15" customHeight="1">
      <c r="B79" s="155" t="s">
        <v>164</v>
      </c>
      <c r="C79" s="8"/>
      <c r="D79" s="176"/>
    </row>
    <row r="80" spans="2:4" ht="15" customHeight="1">
      <c r="B80" s="157" t="str">
        <f>IF(Form!D37="","        &lt;foaf:Person&gt;",CONCATENATE("        &lt;foaf:Person rdf:about=""",Form!D37,"""&gt;"))</f>
        <v>        &lt;foaf:Person rdf:about="http://orcid.org/0000-0002-5105-6253"&gt;</v>
      </c>
      <c r="C80" s="10" t="s">
        <v>161</v>
      </c>
      <c r="D80" s="176"/>
    </row>
    <row r="81" spans="2:4" ht="15" customHeight="1">
      <c r="B81" s="152" t="str">
        <f>CONCATENATE("          &lt;foaf:name&gt;",Form!D33," ",Form!D34,"&lt;/foaf:name&gt;")</f>
        <v>          &lt;foaf:name&gt;Sara Vallecillo Rodriguez&lt;/foaf:name&gt;</v>
      </c>
      <c r="C81" s="10" t="s">
        <v>160</v>
      </c>
      <c r="D81" s="176"/>
    </row>
    <row r="82" spans="2:4" ht="15" customHeight="1">
      <c r="B82" s="152" t="str">
        <f>CONCATENATE("          &lt;foaf:givenName&gt;",Form!D33,"&lt;/foaf:givenName&gt;")</f>
        <v>          &lt;foaf:givenName&gt;Sara&lt;/foaf:givenName&gt;</v>
      </c>
      <c r="C82" s="10" t="s">
        <v>256</v>
      </c>
      <c r="D82" s="176"/>
    </row>
    <row r="83" spans="2:4" ht="15" customHeight="1">
      <c r="B83" s="152" t="str">
        <f>CONCATENATE("          &lt;foaf:familyName&gt;",Form!D34,"&lt;/foaf:familyName&gt;")</f>
        <v>          &lt;foaf:familyName&gt;Vallecillo Rodriguez&lt;/foaf:familyName&gt;</v>
      </c>
      <c r="C83" s="10" t="s">
        <v>257</v>
      </c>
      <c r="D83" s="176"/>
    </row>
    <row r="84" spans="2:4" ht="15" customHeight="1">
      <c r="B84" s="152" t="str">
        <f>CONCATENATE("          &lt;foaf:mbox rdf:resource=""mailto:",Form!D35,"""/&gt;")</f>
        <v>          &lt;foaf:mbox rdf:resource="mailto:sara.vallecillo@ec.europa.eu"/&gt;</v>
      </c>
      <c r="C84" s="10"/>
      <c r="D84" s="176"/>
    </row>
    <row r="85" spans="2:4" ht="15" customHeight="1">
      <c r="B85" s="152">
        <f>IF(Form!D36="","",CONCATENATE("          &lt;dct:identifier rdf:datatype=""http://www.w3.org/2001/XMLSchema#string""&gt;",Form!D36,"&lt;/dct:identifier&gt;"))</f>
      </c>
      <c r="C85" s="10" t="s">
        <v>415</v>
      </c>
      <c r="D85" s="176"/>
    </row>
    <row r="86" spans="2:4" ht="15" customHeight="1">
      <c r="B86" s="155" t="s">
        <v>158</v>
      </c>
      <c r="C86" s="8"/>
      <c r="D86" s="176"/>
    </row>
    <row r="87" spans="2:4" ht="15" customHeight="1">
      <c r="B87" s="155" t="s">
        <v>165</v>
      </c>
      <c r="C87" s="8"/>
      <c r="D87" s="176"/>
    </row>
    <row r="88" spans="2:4" ht="15" customHeight="1" thickBot="1">
      <c r="B88" s="155">
        <f>IF(Form!D33="","--&gt;","")</f>
      </c>
      <c r="C88" s="11"/>
      <c r="D88" s="177"/>
    </row>
    <row r="89" spans="2:4" ht="15" customHeight="1">
      <c r="B89" s="154" t="str">
        <f>IF(Form!D38="","&lt;!--","")</f>
        <v>&lt;!--</v>
      </c>
      <c r="C89" s="8"/>
      <c r="D89" s="175" t="s">
        <v>476</v>
      </c>
    </row>
    <row r="90" spans="2:4" ht="15" customHeight="1">
      <c r="B90" s="155" t="s">
        <v>164</v>
      </c>
      <c r="C90" s="8"/>
      <c r="D90" s="176"/>
    </row>
    <row r="91" spans="2:4" ht="15" customHeight="1">
      <c r="B91" s="157" t="str">
        <f>IF(Form!D42="","        &lt;foaf:Person&gt;",CONCATENATE("        &lt;foaf:Person rdf:about=""",Form!D42,"""&gt;"))</f>
        <v>        &lt;foaf:Person&gt;</v>
      </c>
      <c r="C91" s="10" t="s">
        <v>161</v>
      </c>
      <c r="D91" s="176"/>
    </row>
    <row r="92" spans="2:4" ht="15" customHeight="1">
      <c r="B92" s="152" t="str">
        <f>CONCATENATE("          &lt;foaf:name&gt;",Form!D38," ",Form!D39,"&lt;/foaf:name&gt;")</f>
        <v>          &lt;foaf:name&gt; &lt;/foaf:name&gt;</v>
      </c>
      <c r="C92" s="10" t="s">
        <v>160</v>
      </c>
      <c r="D92" s="176"/>
    </row>
    <row r="93" spans="2:4" ht="15" customHeight="1">
      <c r="B93" s="152" t="str">
        <f>CONCATENATE("          &lt;foaf:givenName&gt;",Form!D38,"&lt;/foaf:givenName&gt;")</f>
        <v>          &lt;foaf:givenName&gt;&lt;/foaf:givenName&gt;</v>
      </c>
      <c r="C93" s="10" t="s">
        <v>256</v>
      </c>
      <c r="D93" s="176"/>
    </row>
    <row r="94" spans="2:4" ht="15" customHeight="1">
      <c r="B94" s="152" t="str">
        <f>CONCATENATE("          &lt;foaf:familyName&gt;",Form!D39,"&lt;/foaf:familyName&gt;")</f>
        <v>          &lt;foaf:familyName&gt;&lt;/foaf:familyName&gt;</v>
      </c>
      <c r="C94" s="10" t="s">
        <v>257</v>
      </c>
      <c r="D94" s="176"/>
    </row>
    <row r="95" spans="2:4" ht="15" customHeight="1">
      <c r="B95" s="152" t="str">
        <f>CONCATENATE("          &lt;foaf:mbox rdf:resource=""mailto:",Form!D40,"""/&gt;")</f>
        <v>          &lt;foaf:mbox rdf:resource="mailto:"/&gt;</v>
      </c>
      <c r="C95" s="10"/>
      <c r="D95" s="176"/>
    </row>
    <row r="96" spans="2:4" ht="15" customHeight="1">
      <c r="B96" s="152">
        <f>IF(Form!D41="","",CONCATENATE("          &lt;dct:identifier rdf:datatype=""http://www.w3.org/2001/XMLSchema#string""&gt;",Form!D41,"&lt;/dct:identifier&gt;"))</f>
      </c>
      <c r="C96" s="10" t="s">
        <v>415</v>
      </c>
      <c r="D96" s="176"/>
    </row>
    <row r="97" spans="2:4" ht="15" customHeight="1">
      <c r="B97" s="155" t="s">
        <v>158</v>
      </c>
      <c r="C97" s="8"/>
      <c r="D97" s="176"/>
    </row>
    <row r="98" spans="2:4" ht="15" customHeight="1">
      <c r="B98" s="155" t="s">
        <v>165</v>
      </c>
      <c r="C98" s="8"/>
      <c r="D98" s="176"/>
    </row>
    <row r="99" spans="2:4" ht="15" customHeight="1" thickBot="1">
      <c r="B99" s="155" t="str">
        <f>IF(Form!D38="","--&gt;","")</f>
        <v>--&gt;</v>
      </c>
      <c r="C99" s="11"/>
      <c r="D99" s="177"/>
    </row>
    <row r="100" spans="2:4" ht="15" customHeight="1">
      <c r="B100" s="154" t="str">
        <f>IF(Form!D43="","&lt;!--","")</f>
        <v>&lt;!--</v>
      </c>
      <c r="C100" s="8"/>
      <c r="D100" s="175" t="s">
        <v>477</v>
      </c>
    </row>
    <row r="101" spans="2:4" ht="15" customHeight="1">
      <c r="B101" s="155" t="s">
        <v>164</v>
      </c>
      <c r="C101" s="8"/>
      <c r="D101" s="176"/>
    </row>
    <row r="102" spans="2:4" ht="15" customHeight="1">
      <c r="B102" s="157" t="str">
        <f>IF(Form!D47="","        &lt;foaf:Person&gt;",CONCATENATE("        &lt;foaf:Person rdf:about=""",Form!D47,"""&gt;"))</f>
        <v>        &lt;foaf:Person&gt;</v>
      </c>
      <c r="C102" s="10" t="s">
        <v>161</v>
      </c>
      <c r="D102" s="176"/>
    </row>
    <row r="103" spans="2:4" ht="15" customHeight="1">
      <c r="B103" s="152" t="str">
        <f>CONCATENATE("          &lt;foaf:name&gt;",Form!D43," ",Form!D44,"&lt;/foaf:name&gt;")</f>
        <v>          &lt;foaf:name&gt; &lt;/foaf:name&gt;</v>
      </c>
      <c r="C103" s="10" t="s">
        <v>160</v>
      </c>
      <c r="D103" s="176"/>
    </row>
    <row r="104" spans="2:4" ht="15" customHeight="1">
      <c r="B104" s="152" t="str">
        <f>CONCATENATE("          &lt;foaf:givenName&gt;",Form!D43,"&lt;/foaf:givenName&gt;")</f>
        <v>          &lt;foaf:givenName&gt;&lt;/foaf:givenName&gt;</v>
      </c>
      <c r="C104" s="10" t="s">
        <v>256</v>
      </c>
      <c r="D104" s="176"/>
    </row>
    <row r="105" spans="2:4" ht="15" customHeight="1">
      <c r="B105" s="152" t="str">
        <f>CONCATENATE("          &lt;foaf:familyName&gt;",Form!D44,"&lt;/foaf:familyName&gt;")</f>
        <v>          &lt;foaf:familyName&gt;&lt;/foaf:familyName&gt;</v>
      </c>
      <c r="C105" s="10" t="s">
        <v>257</v>
      </c>
      <c r="D105" s="176"/>
    </row>
    <row r="106" spans="2:4" ht="15" customHeight="1">
      <c r="B106" s="152" t="str">
        <f>CONCATENATE("          &lt;foaf:mbox rdf:resource=""mailto:",Form!D63,"""/&gt;")</f>
        <v>          &lt;foaf:mbox rdf:resource="mailto:Publications Office of the European Union"/&gt;</v>
      </c>
      <c r="C106" s="10"/>
      <c r="D106" s="176"/>
    </row>
    <row r="107" spans="2:4" ht="15" customHeight="1">
      <c r="B107" s="152" t="str">
        <f>IF(Form!D64="","",CONCATENATE("          &lt;dct:identifier rdf:datatype=""http://www.w3.org/2001/XMLSchema#string""&gt;",Form!D64,"&lt;/dct:identifier&gt;"))</f>
        <v>          &lt;dct:identifier rdf:datatype="http://www.w3.org/2001/XMLSchema#string"&gt;http://doi.org/10.2788/737963&lt;/dct:identifier&gt;</v>
      </c>
      <c r="C107" s="10" t="s">
        <v>415</v>
      </c>
      <c r="D107" s="176"/>
    </row>
    <row r="108" spans="2:4" ht="15" customHeight="1">
      <c r="B108" s="155" t="s">
        <v>158</v>
      </c>
      <c r="C108" s="8"/>
      <c r="D108" s="176"/>
    </row>
    <row r="109" spans="2:4" ht="15" customHeight="1">
      <c r="B109" s="155" t="s">
        <v>165</v>
      </c>
      <c r="C109" s="8"/>
      <c r="D109" s="176"/>
    </row>
    <row r="110" spans="2:4" ht="15" customHeight="1" thickBot="1">
      <c r="B110" s="155" t="str">
        <f>IF(Form!D44="","--&gt;","")</f>
        <v>--&gt;</v>
      </c>
      <c r="C110" s="11"/>
      <c r="D110" s="177"/>
    </row>
    <row r="111" spans="2:4" ht="15" customHeight="1">
      <c r="B111" s="154" t="s">
        <v>84</v>
      </c>
      <c r="C111" s="9"/>
      <c r="D111" s="175" t="s">
        <v>70</v>
      </c>
    </row>
    <row r="112" spans="2:4" ht="15" customHeight="1">
      <c r="B112" s="155" t="s">
        <v>85</v>
      </c>
      <c r="C112" s="8"/>
      <c r="D112" s="176"/>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6"/>
    </row>
    <row r="114" spans="2:4" ht="15" customHeight="1">
      <c r="B114" s="152" t="str">
        <f>IF(Form!D15="","",CONCATENATE("        &lt;schema:endDate rdf:datatype=""http://www.w3.org/2001/XMLSchema#date""&gt;",TEXT(Form!D15,"yyyy-mm-dd"),"&lt;/schema:endDate&gt; "))</f>
        <v>        &lt;schema:endDate rdf:datatype="http://www.w3.org/2001/XMLSchema#date"&gt;2050-12-31&lt;/schema:endDate&gt; </v>
      </c>
      <c r="C114" s="10" t="s">
        <v>79</v>
      </c>
      <c r="D114" s="176"/>
    </row>
    <row r="115" spans="2:4" ht="15" customHeight="1">
      <c r="B115" s="155" t="s">
        <v>86</v>
      </c>
      <c r="C115" s="8"/>
      <c r="D115" s="176"/>
    </row>
    <row r="116" spans="2:4" ht="15" customHeight="1" thickBot="1">
      <c r="B116" s="156" t="s">
        <v>87</v>
      </c>
      <c r="C116" s="11"/>
      <c r="D116" s="177"/>
    </row>
    <row r="117" spans="2:4" ht="15" customHeight="1">
      <c r="B117" s="154" t="s">
        <v>9</v>
      </c>
      <c r="C117" s="9"/>
      <c r="D117" s="175"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6"/>
    </row>
    <row r="119" spans="2:4" ht="15" customHeight="1">
      <c r="B119" s="152" t="str">
        <f>CONCATENATE("        &lt;rdfs:label xml:lang=""en""&gt;",Form!D16,"&lt;/rdfs:label&gt;")</f>
        <v>        &lt;rdfs:label xml:lang="en"&gt;European Union&lt;/rdfs:label&gt;</v>
      </c>
      <c r="C119" s="10"/>
      <c r="D119" s="176"/>
    </row>
    <row r="120" spans="2:6" ht="15" customHeight="1">
      <c r="B120" s="155">
        <f>IF(AND(Form!D19="",Form!D20=""),"&lt;!--","")</f>
      </c>
      <c r="D120" s="176"/>
      <c r="F120" s="116"/>
    </row>
    <row r="121" spans="2:4" ht="15" customHeight="1">
      <c r="B121" s="155" t="s">
        <v>408</v>
      </c>
      <c r="C121" s="8" t="s">
        <v>4</v>
      </c>
      <c r="D121" s="176"/>
    </row>
    <row r="122" spans="2:4" ht="15" customHeight="1">
      <c r="B122" s="155" t="s">
        <v>10</v>
      </c>
      <c r="C122" s="8" t="s">
        <v>4</v>
      </c>
      <c r="D122" s="176"/>
    </row>
    <row r="123" spans="2:6" ht="15" customHeight="1">
      <c r="B123" s="158" t="str">
        <f>CONCATENATE("&lt;gml:lowerCorner&gt;",Form!D17," ",Form!D18,"&lt;/gml:lowerCorner&gt;")</f>
        <v>&lt;gml:lowerCorner&gt;-12.34 32.97&lt;/gml:lowerCorner&gt;</v>
      </c>
      <c r="C123" s="10" t="s">
        <v>139</v>
      </c>
      <c r="D123" s="176"/>
      <c r="F123" s="116"/>
    </row>
    <row r="124" spans="2:6" ht="15" customHeight="1">
      <c r="B124" s="158" t="str">
        <f>CONCATENATE("&lt;gml:upperCorner&gt;",Form!D19," ",Form!D20,"&lt;/gml:upperCorner&gt;")</f>
        <v>&lt;gml:upperCorner&gt;38.04 73.04&lt;/gml:upperCorner&gt;</v>
      </c>
      <c r="C124" s="10" t="s">
        <v>138</v>
      </c>
      <c r="D124" s="176"/>
      <c r="F124" s="117"/>
    </row>
    <row r="125" spans="2:4" ht="15" customHeight="1">
      <c r="B125" s="155" t="s">
        <v>11</v>
      </c>
      <c r="C125" s="8" t="s">
        <v>4</v>
      </c>
      <c r="D125" s="176"/>
    </row>
    <row r="126" spans="2:4" ht="15" customHeight="1">
      <c r="B126" s="155" t="s">
        <v>413</v>
      </c>
      <c r="C126" s="8"/>
      <c r="D126" s="176"/>
    </row>
    <row r="127" spans="2:4" ht="15" customHeight="1">
      <c r="B127" s="155" t="str">
        <f>CONCATENATE("POLYGON((",Form!D17," ",Form!D20,",",Form!D19," ",Form!D20,",",Form!D19," ",Form!D18,",",Form!D17," ",Form!D18,",",Form!D17," ",Form!D20,"))")</f>
        <v>POLYGON((-12.34 73.04,38.04 73.04,38.04 32.97,-12.34 32.97,-12.34 73.04))</v>
      </c>
      <c r="C127" s="8"/>
      <c r="D127" s="176"/>
    </row>
    <row r="128" spans="2:4" ht="15" customHeight="1">
      <c r="B128" s="155" t="s">
        <v>11</v>
      </c>
      <c r="C128" s="8"/>
      <c r="D128" s="176"/>
    </row>
    <row r="129" spans="2:4" ht="15" customHeight="1">
      <c r="B129" s="155" t="s">
        <v>414</v>
      </c>
      <c r="C129" s="8"/>
      <c r="D129" s="176"/>
    </row>
    <row r="130" spans="2:4" ht="15" customHeight="1">
      <c r="B130" s="155"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6"/>
    </row>
    <row r="131" spans="2:4" ht="15" customHeight="1">
      <c r="B131" s="155" t="s">
        <v>11</v>
      </c>
      <c r="C131" s="8"/>
      <c r="D131" s="176"/>
    </row>
    <row r="132" spans="2:4" ht="15" customHeight="1">
      <c r="B132" s="155">
        <f>IF(AND(Form!D19="",Form!D20=""),"--&gt;","")</f>
      </c>
      <c r="C132" s="8"/>
      <c r="D132" s="176"/>
    </row>
    <row r="133" spans="2:4" ht="15" customHeight="1">
      <c r="B133" s="155" t="s">
        <v>12</v>
      </c>
      <c r="C133" s="8" t="s">
        <v>4</v>
      </c>
      <c r="D133" s="176"/>
    </row>
    <row r="134" spans="2:4" ht="15" customHeight="1" thickBot="1">
      <c r="B134" s="156" t="s">
        <v>13</v>
      </c>
      <c r="C134" s="11"/>
      <c r="D134" s="176"/>
    </row>
    <row r="135" spans="2:4" ht="15" customHeight="1">
      <c r="B135" s="154" t="s">
        <v>14</v>
      </c>
      <c r="C135" s="9" t="s">
        <v>4</v>
      </c>
      <c r="D135" s="175" t="s">
        <v>472</v>
      </c>
    </row>
    <row r="136" spans="2:4" ht="15" customHeight="1">
      <c r="B136" s="155" t="s">
        <v>15</v>
      </c>
      <c r="C136" s="8" t="s">
        <v>4</v>
      </c>
      <c r="D136" s="176"/>
    </row>
    <row r="137" spans="2:4" ht="15" customHeight="1">
      <c r="B137" s="152" t="str">
        <f>CONCATENATE("        &lt;dct:title xml:lang=""en""&gt;",Form!D48,"&lt;/dct:title&gt;")</f>
        <v>        &lt;dct:title xml:lang="en"&gt;UI - Share of Green infrastructure (FUA)&lt;/dct:title&gt;</v>
      </c>
      <c r="C137" s="10" t="s">
        <v>54</v>
      </c>
      <c r="D137" s="176"/>
    </row>
    <row r="138" spans="2:4" ht="15" customHeight="1">
      <c r="B138" s="152" t="str">
        <f>CONCATENATE("        &lt;dct:description xml:lang=""en""&gt;",Form!D49,"&lt;/dct:description&gt;")</f>
        <v>        &lt;dct:description xml:lang="en"&gt;The compressed zip file contains data aggregated of the share of green infrastructure, expressed in percentages (%),  for Functional Urban Areas (FUAs), from 2010 to 2050. The data is stored in csv format.&lt;/dct:description&gt;</v>
      </c>
      <c r="C138" s="10" t="s">
        <v>65</v>
      </c>
      <c r="D138" s="176"/>
    </row>
    <row r="139" spans="2:4" ht="15" customHeight="1">
      <c r="B139" s="155" t="s">
        <v>34</v>
      </c>
      <c r="C139" s="8" t="s">
        <v>4</v>
      </c>
      <c r="D139" s="176"/>
    </row>
    <row r="140" spans="2:4" ht="15" customHeight="1">
      <c r="B140" s="152" t="str">
        <f>CONCATENATE("        &lt;rdf:Description rdf:about=""",INDEX(Codelists!D2:D29,MATCH(Form!D50,Codelists!C2:C29,0)),"""&gt;")</f>
        <v>        &lt;rdf:Description rdf:about="http://publications.europa.eu/resource/authority/file-type/CSV"&gt;</v>
      </c>
      <c r="C140" s="8"/>
      <c r="D140" s="176"/>
    </row>
    <row r="141" spans="2:4" ht="15" customHeight="1">
      <c r="B141" s="152" t="str">
        <f>CONCATENATE("            &lt;rdfs:label xml:lang=""en""&gt;",Form!D50,"&lt;/rdfs:label&gt;")</f>
        <v>            &lt;rdfs:label xml:lang="en"&gt;text/csv&lt;/rdfs:label&gt;</v>
      </c>
      <c r="C141" s="10" t="s">
        <v>7</v>
      </c>
      <c r="D141" s="176"/>
    </row>
    <row r="142" spans="2:4" ht="15" customHeight="1">
      <c r="B142" s="155" t="s">
        <v>33</v>
      </c>
      <c r="C142" s="8" t="s">
        <v>4</v>
      </c>
      <c r="D142" s="176"/>
    </row>
    <row r="143" spans="2:4" ht="15" customHeight="1">
      <c r="B143" s="155" t="s">
        <v>35</v>
      </c>
      <c r="C143" s="8" t="s">
        <v>4</v>
      </c>
      <c r="D143" s="176"/>
    </row>
    <row r="144" spans="2:4" ht="15" customHeight="1">
      <c r="B144" s="155" t="s">
        <v>18</v>
      </c>
      <c r="C144" s="8"/>
      <c r="D144" s="176"/>
    </row>
    <row r="145" spans="2:4" ht="15" customHeight="1">
      <c r="B145" s="155" t="s">
        <v>16</v>
      </c>
      <c r="C145" s="8"/>
      <c r="D145" s="176"/>
    </row>
    <row r="146" spans="2:4" ht="15" customHeight="1">
      <c r="B146" s="152" t="str">
        <f ca="1">CONCATENATE("            &lt;rdfs:label xml:lang=""en""&gt;",INDEX(OFFSET(AccessRestriction,0,1),MATCH(Form!D51,AccessRestriction,0)),"&lt;/rdfs:label&gt;")</f>
        <v>            &lt;rdfs:label xml:lang="en"&gt;noLimitations&lt;/rdfs:label&gt;</v>
      </c>
      <c r="C146" s="10" t="s">
        <v>53</v>
      </c>
      <c r="D146" s="176"/>
    </row>
    <row r="147" spans="2:4" ht="15" customHeight="1">
      <c r="B147" s="155" t="s">
        <v>17</v>
      </c>
      <c r="C147" s="8"/>
      <c r="D147" s="176"/>
    </row>
    <row r="148" spans="2:4" ht="15" customHeight="1">
      <c r="B148" s="155" t="s">
        <v>19</v>
      </c>
      <c r="C148" s="8"/>
      <c r="D148" s="176"/>
    </row>
    <row r="149" spans="2:4" ht="15" customHeight="1">
      <c r="B149" s="155" t="s">
        <v>88</v>
      </c>
      <c r="C149" s="8"/>
      <c r="D149" s="176"/>
    </row>
    <row r="150" spans="2:4" ht="15" customHeight="1">
      <c r="B150" s="152" t="str">
        <f ca="1">CONCATENATE("          &lt;dct:LicenseDocument rdf:about=""",INDEX(OFFSET(Licence,0,1),MATCH(Form!D52,Licence,0)),"""&gt;")</f>
        <v>          &lt;dct:LicenseDocument rdf:about="http://publications.europa.eu/resource/authority/licence/COM_REUSE"&gt;</v>
      </c>
      <c r="C150" s="10" t="s">
        <v>192</v>
      </c>
      <c r="D150" s="176"/>
    </row>
    <row r="151" spans="2:4" ht="15" customHeight="1">
      <c r="B151" s="152" t="str">
        <f>CONCATENATE("            &lt;rdfs:label xml:lang=""en""&gt;",Form!D52,"&lt;/rdfs:label&gt;")</f>
        <v>            &lt;rdfs:label xml:lang="en"&gt;European Commission Reuse and Copyright Notice&lt;/rdfs:label&gt;</v>
      </c>
      <c r="C151" s="10" t="s">
        <v>237</v>
      </c>
      <c r="D151" s="176"/>
    </row>
    <row r="152" spans="2:4" ht="15" customHeight="1">
      <c r="B152" s="152" t="str">
        <f ca="1">CONCATENATE("            &lt;foaf:homepage rdf:resource=""",INDEX(OFFSET(Licence,0,2),MATCH(Form!D52,Licence,0)),"""/&gt;")</f>
        <v>            &lt;foaf:homepage rdf:resource="http://ec.europa.eu/geninfo/legal_notices_en.htm"/&gt;</v>
      </c>
      <c r="C152" s="10" t="s">
        <v>351</v>
      </c>
      <c r="D152" s="176"/>
    </row>
    <row r="153" spans="2:4" ht="15" customHeight="1">
      <c r="B153" s="155" t="s">
        <v>89</v>
      </c>
      <c r="C153" s="8" t="s">
        <v>4</v>
      </c>
      <c r="D153" s="176"/>
    </row>
    <row r="154" spans="2:4" ht="15" customHeight="1">
      <c r="B154" s="155" t="s">
        <v>90</v>
      </c>
      <c r="C154" s="8" t="s">
        <v>4</v>
      </c>
      <c r="D154" s="176"/>
    </row>
    <row r="155" spans="2:4" ht="15" customHeight="1">
      <c r="B155" s="152" t="str">
        <f>IF(Form!D53="","",CONCATENATE("        &lt;dcat:accessURL rdf:resource=""",Form!D53,"""/&gt;"))</f>
        <v>        &lt;dcat:accessURL rdf:resource="ftp://cidportal.jrc.ec.europa.eu/jrc-opendata/LUISA/SecondaryOutput_Indicators/Europe/REF-2014/FUA/UI-share-green-infrastructure-ref-2014-FUA.zip"/&gt;</v>
      </c>
      <c r="C155" s="10" t="s">
        <v>157</v>
      </c>
      <c r="D155" s="176"/>
    </row>
    <row r="156" spans="2:4" ht="15" customHeight="1">
      <c r="B156" s="155" t="s">
        <v>20</v>
      </c>
      <c r="C156" s="8" t="s">
        <v>4</v>
      </c>
      <c r="D156" s="176"/>
    </row>
    <row r="157" spans="2:4" ht="15" customHeight="1" thickBot="1">
      <c r="B157" s="156" t="s">
        <v>21</v>
      </c>
      <c r="C157" s="11" t="s">
        <v>4</v>
      </c>
      <c r="D157" s="176"/>
    </row>
    <row r="158" spans="2:4" ht="15" customHeight="1">
      <c r="B158" s="154" t="str">
        <f>IF(Form!D54="","&lt;!--","")</f>
        <v>&lt;!--</v>
      </c>
      <c r="C158" s="9" t="s">
        <v>4</v>
      </c>
      <c r="D158" s="175" t="s">
        <v>471</v>
      </c>
    </row>
    <row r="159" spans="2:4" ht="15" customHeight="1">
      <c r="B159" s="155" t="s">
        <v>14</v>
      </c>
      <c r="C159" s="8" t="s">
        <v>4</v>
      </c>
      <c r="D159" s="176"/>
    </row>
    <row r="160" spans="2:4" ht="15" customHeight="1">
      <c r="B160" s="155" t="s">
        <v>15</v>
      </c>
      <c r="C160" s="8" t="s">
        <v>4</v>
      </c>
      <c r="D160" s="176"/>
    </row>
    <row r="161" spans="2:4" ht="15" customHeight="1">
      <c r="B161" s="152" t="str">
        <f>CONCATENATE("        &lt;dct:title xml:lang=""en""&gt;",Form!D54,"&lt;/dct:title&gt;")</f>
        <v>        &lt;dct:title xml:lang="en"&gt;&lt;/dct:title&gt;</v>
      </c>
      <c r="C161" s="10" t="s">
        <v>54</v>
      </c>
      <c r="D161" s="176"/>
    </row>
    <row r="162" spans="2:4" ht="15" customHeight="1">
      <c r="B162" s="152" t="str">
        <f>CONCATENATE("        &lt;dct:description xml:lang=""en""&gt;",Form!D55,"&lt;/dct:description&gt;")</f>
        <v>        &lt;dct:description xml:lang="en"&gt;&lt;/dct:description&gt;</v>
      </c>
      <c r="C162" s="10" t="s">
        <v>65</v>
      </c>
      <c r="D162" s="176"/>
    </row>
    <row r="163" spans="2:4" ht="15" customHeight="1">
      <c r="B163" s="155" t="s">
        <v>34</v>
      </c>
      <c r="C163" s="8" t="s">
        <v>4</v>
      </c>
      <c r="D163" s="176"/>
    </row>
    <row r="164" spans="2:4" ht="15" customHeight="1">
      <c r="B164" s="152" t="e">
        <f>CONCATENATE("        &lt;rdf:Description rdf:about=""",INDEX(Codelists!D2:D29,MATCH(Form!D56,Format,0)),"""&gt;")</f>
        <v>#N/A</v>
      </c>
      <c r="C164" s="8"/>
      <c r="D164" s="176"/>
    </row>
    <row r="165" spans="2:4" ht="15" customHeight="1">
      <c r="B165" s="152" t="str">
        <f>CONCATENATE("            &lt;rdfs:label xml:lang=""en""&gt;",Form!D56,"&lt;/rdfs:label&gt;")</f>
        <v>            &lt;rdfs:label xml:lang="en"&gt;&lt;/rdfs:label&gt;</v>
      </c>
      <c r="C165" s="10" t="s">
        <v>7</v>
      </c>
      <c r="D165" s="176"/>
    </row>
    <row r="166" spans="2:4" ht="15" customHeight="1">
      <c r="B166" s="155" t="s">
        <v>33</v>
      </c>
      <c r="C166" s="8" t="s">
        <v>4</v>
      </c>
      <c r="D166" s="176"/>
    </row>
    <row r="167" spans="2:4" ht="15" customHeight="1">
      <c r="B167" s="155" t="s">
        <v>35</v>
      </c>
      <c r="C167" s="8" t="s">
        <v>4</v>
      </c>
      <c r="D167" s="176"/>
    </row>
    <row r="168" spans="2:4" ht="15" customHeight="1">
      <c r="B168" s="155" t="s">
        <v>18</v>
      </c>
      <c r="C168" s="8"/>
      <c r="D168" s="176"/>
    </row>
    <row r="169" spans="2:4" ht="15" customHeight="1">
      <c r="B169" s="155" t="s">
        <v>16</v>
      </c>
      <c r="C169" s="8"/>
      <c r="D169" s="176"/>
    </row>
    <row r="170" spans="2:4" ht="15" customHeight="1">
      <c r="B170" s="152" t="e">
        <f ca="1">CONCATENATE("            &lt;rdfs:label xml:lang=""en""&gt;",INDEX(OFFSET(AccessRestriction,0,1),MATCH(Form!D57,AccessRestriction,0)),"&lt;/rdfs:label&gt;")</f>
        <v>#N/A</v>
      </c>
      <c r="C170" s="10" t="s">
        <v>53</v>
      </c>
      <c r="D170" s="176"/>
    </row>
    <row r="171" spans="2:4" ht="15" customHeight="1">
      <c r="B171" s="155" t="s">
        <v>17</v>
      </c>
      <c r="C171" s="8"/>
      <c r="D171" s="176"/>
    </row>
    <row r="172" spans="2:4" ht="15" customHeight="1">
      <c r="B172" s="155" t="s">
        <v>19</v>
      </c>
      <c r="C172" s="8"/>
      <c r="D172" s="176"/>
    </row>
    <row r="173" spans="2:4" ht="15" customHeight="1">
      <c r="B173" s="155" t="s">
        <v>88</v>
      </c>
      <c r="C173" s="8"/>
      <c r="D173" s="176"/>
    </row>
    <row r="174" spans="2:4" ht="15" customHeight="1">
      <c r="B174" s="152" t="e">
        <f ca="1">CONCATENATE("          &lt;dct:LicenseDocument rdf:about=""",INDEX(OFFSET(Licence,0,1),MATCH(Form!D58,Licence,0)),"""&gt;")</f>
        <v>#N/A</v>
      </c>
      <c r="C174" s="10" t="s">
        <v>192</v>
      </c>
      <c r="D174" s="176"/>
    </row>
    <row r="175" spans="2:4" ht="15" customHeight="1">
      <c r="B175" s="152" t="str">
        <f>CONCATENATE("            &lt;rdfs:label xml:lang=""en""&gt;",Form!D58,"&lt;/rdfs:label&gt;")</f>
        <v>            &lt;rdfs:label xml:lang="en"&gt;&lt;/rdfs:label&gt;</v>
      </c>
      <c r="C175" s="10" t="s">
        <v>237</v>
      </c>
      <c r="D175" s="176"/>
    </row>
    <row r="176" spans="2:4" ht="15" customHeight="1">
      <c r="B176" s="152" t="e">
        <f ca="1">CONCATENATE("            &lt;foaf:homepage rdf:resource=""",INDEX(OFFSET(Licence,0,2),MATCH(Form!D58,Licence,0)),"""/&gt;")</f>
        <v>#N/A</v>
      </c>
      <c r="C176" s="10" t="s">
        <v>351</v>
      </c>
      <c r="D176" s="176"/>
    </row>
    <row r="177" spans="2:4" ht="15" customHeight="1">
      <c r="B177" s="155" t="s">
        <v>89</v>
      </c>
      <c r="C177" s="8" t="s">
        <v>4</v>
      </c>
      <c r="D177" s="176"/>
    </row>
    <row r="178" spans="2:4" ht="15" customHeight="1">
      <c r="B178" s="155" t="s">
        <v>90</v>
      </c>
      <c r="C178" s="8" t="s">
        <v>4</v>
      </c>
      <c r="D178" s="176"/>
    </row>
    <row r="179" spans="2:4" ht="15" customHeight="1">
      <c r="B179" s="152">
        <f>IF(Form!D54="","",CONCATENATE("        &lt;dcat:accessURL rdf:resource=""",Form!D59,"""/&gt;"))</f>
      </c>
      <c r="C179" s="10" t="s">
        <v>157</v>
      </c>
      <c r="D179" s="176"/>
    </row>
    <row r="180" spans="2:4" ht="15" customHeight="1">
      <c r="B180" s="155" t="s">
        <v>20</v>
      </c>
      <c r="C180" s="8" t="s">
        <v>4</v>
      </c>
      <c r="D180" s="176"/>
    </row>
    <row r="181" spans="2:4" ht="15" customHeight="1">
      <c r="B181" s="155" t="s">
        <v>21</v>
      </c>
      <c r="C181" s="8" t="s">
        <v>4</v>
      </c>
      <c r="D181" s="176"/>
    </row>
    <row r="182" spans="2:4" ht="15" customHeight="1" thickBot="1">
      <c r="B182" s="156" t="str">
        <f>IF(Form!D54="","--&gt;","")</f>
        <v>--&gt;</v>
      </c>
      <c r="C182" s="161" t="s">
        <v>4</v>
      </c>
      <c r="D182" s="177"/>
    </row>
    <row r="183" spans="2:4" ht="15" customHeight="1">
      <c r="B183" s="154">
        <f>IF(Form!D60="","&lt;!--","")</f>
      </c>
      <c r="C183" s="9" t="s">
        <v>4</v>
      </c>
      <c r="D183" s="175" t="s">
        <v>162</v>
      </c>
    </row>
    <row r="184" spans="2:4" ht="15" customHeight="1">
      <c r="B184" s="155" t="s">
        <v>100</v>
      </c>
      <c r="C184" s="8"/>
      <c r="D184" s="176"/>
    </row>
    <row r="185" spans="2:4" ht="15" customHeight="1">
      <c r="B185" s="152" t="str">
        <f>CONCATENATE("      &lt;foaf:Document rdf:about=""",Form!D64,"""&gt;")</f>
        <v>      &lt;foaf:Document rdf:about="http://doi.org/10.2788/737963"&gt;</v>
      </c>
      <c r="C185" s="10" t="s">
        <v>234</v>
      </c>
      <c r="D185" s="176"/>
    </row>
    <row r="186" spans="2:4" ht="15" customHeight="1">
      <c r="B186" s="152"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6"/>
    </row>
    <row r="187" spans="2:4" ht="15" customHeight="1">
      <c r="B187" s="152"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6"/>
    </row>
    <row r="188" spans="2:4" ht="15" customHeight="1">
      <c r="B188" s="152" t="str">
        <f>CONCATENATE("        &lt;dct:issued rdf:datatype=""http://www.w3.org/2001/XMLSchema#gYear""&gt;",Form!D62,"&lt;/dct:issued&gt;")</f>
        <v>        &lt;dct:issued rdf:datatype="http://www.w3.org/2001/XMLSchema#gYear"&gt;2015&lt;/dct:issued&gt;</v>
      </c>
      <c r="C188" s="10" t="s">
        <v>325</v>
      </c>
      <c r="D188" s="176"/>
    </row>
    <row r="189" spans="2:4" ht="15" customHeight="1">
      <c r="B189" s="152" t="str">
        <f>CONCATENATE("        &lt;dc:publisher&gt;",Form!D63,"&lt;/dc:publisher&gt;")</f>
        <v>        &lt;dc:publisher&gt;Publications Office of the European Union&lt;/dc:publisher&gt;</v>
      </c>
      <c r="C189" s="10" t="s">
        <v>68</v>
      </c>
      <c r="D189" s="176"/>
    </row>
    <row r="190" spans="2:4" ht="15" customHeight="1">
      <c r="B190" s="155" t="s">
        <v>101</v>
      </c>
      <c r="C190" s="8" t="s">
        <v>4</v>
      </c>
      <c r="D190" s="176"/>
    </row>
    <row r="191" spans="2:4" ht="15" customHeight="1">
      <c r="B191" s="155" t="s">
        <v>99</v>
      </c>
      <c r="C191" s="8"/>
      <c r="D191" s="176"/>
    </row>
    <row r="192" spans="2:4" ht="15" customHeight="1" thickBot="1">
      <c r="B192" s="156">
        <f>IF(Form!D60="","--&gt;","")</f>
      </c>
      <c r="C192" s="11" t="s">
        <v>4</v>
      </c>
      <c r="D192" s="176"/>
    </row>
    <row r="193" spans="2:4" ht="15" customHeight="1">
      <c r="B193" s="154" t="str">
        <f>IF(Form!D65="","&lt;!--","")</f>
        <v>&lt;!--</v>
      </c>
      <c r="C193" s="9" t="s">
        <v>4</v>
      </c>
      <c r="D193" s="175" t="s">
        <v>163</v>
      </c>
    </row>
    <row r="194" spans="2:4" ht="15" customHeight="1">
      <c r="B194" s="155" t="s">
        <v>100</v>
      </c>
      <c r="C194" s="8"/>
      <c r="D194" s="176"/>
    </row>
    <row r="195" spans="2:4" ht="15" customHeight="1">
      <c r="B195" s="152" t="str">
        <f>CONCATENATE("      &lt;foaf:Document rdf:about=""",Form!D69,"""&gt;")</f>
        <v>      &lt;foaf:Document rdf:about=""&gt;</v>
      </c>
      <c r="C195" s="10" t="s">
        <v>234</v>
      </c>
      <c r="D195" s="176"/>
    </row>
    <row r="196" spans="2:4" ht="15" customHeight="1">
      <c r="B196" s="152" t="str">
        <f>CONCATENATE("        &lt;dct:title xml:lang=""en""&gt;",Form!D65,"&lt;/dct:title&gt;")</f>
        <v>        &lt;dct:title xml:lang="en"&gt;&lt;/dct:title&gt;</v>
      </c>
      <c r="C196" s="10" t="s">
        <v>54</v>
      </c>
      <c r="D196" s="176"/>
    </row>
    <row r="197" spans="2:4" ht="15" customHeight="1">
      <c r="B197" s="152" t="str">
        <f>CONCATENATE("        &lt;dc:creator&gt;",Form!D66,"&lt;/dc:creator&gt;")</f>
        <v>        &lt;dc:creator&gt;&lt;/dc:creator&gt;</v>
      </c>
      <c r="C197" s="10" t="s">
        <v>335</v>
      </c>
      <c r="D197" s="176"/>
    </row>
    <row r="198" spans="2:4" ht="15" customHeight="1">
      <c r="B198" s="152" t="str">
        <f>CONCATENATE("        &lt;dct:issued rdf:datatype=""http://www.w3.org/2001/XMLSchema#gYear""&gt;",Form!D67,"&lt;/dct:issued&gt;")</f>
        <v>        &lt;dct:issued rdf:datatype="http://www.w3.org/2001/XMLSchema#gYear"&gt;&lt;/dct:issued&gt;</v>
      </c>
      <c r="C198" s="10" t="s">
        <v>325</v>
      </c>
      <c r="D198" s="176"/>
    </row>
    <row r="199" spans="2:4" ht="15" customHeight="1">
      <c r="B199" s="152" t="str">
        <f>CONCATENATE("        &lt;dc:publisher&gt;",Form!D68,"&lt;/dc:publisher&gt;")</f>
        <v>        &lt;dc:publisher&gt;&lt;/dc:publisher&gt;</v>
      </c>
      <c r="C199" s="10" t="s">
        <v>68</v>
      </c>
      <c r="D199" s="176"/>
    </row>
    <row r="200" spans="2:4" ht="15" customHeight="1">
      <c r="B200" s="155" t="s">
        <v>101</v>
      </c>
      <c r="C200" s="8" t="s">
        <v>4</v>
      </c>
      <c r="D200" s="176"/>
    </row>
    <row r="201" spans="2:4" ht="15" customHeight="1">
      <c r="B201" s="155" t="s">
        <v>99</v>
      </c>
      <c r="C201" s="8"/>
      <c r="D201" s="176"/>
    </row>
    <row r="202" spans="2:4" ht="15" customHeight="1" thickBot="1">
      <c r="B202" s="156" t="str">
        <f>IF(Form!D65="","--&gt;","")</f>
        <v>--&gt;</v>
      </c>
      <c r="C202" s="11" t="s">
        <v>4</v>
      </c>
      <c r="D202" s="176"/>
    </row>
    <row r="203" spans="2:4" ht="15" customHeight="1">
      <c r="B203" s="154" t="str">
        <f>IF(Form!D70="","&lt;!--","")</f>
        <v>&lt;!--</v>
      </c>
      <c r="C203" s="9" t="s">
        <v>4</v>
      </c>
      <c r="D203" s="175" t="s">
        <v>474</v>
      </c>
    </row>
    <row r="204" spans="2:4" ht="15" customHeight="1">
      <c r="B204" s="155" t="s">
        <v>94</v>
      </c>
      <c r="C204" s="8"/>
      <c r="D204" s="176"/>
    </row>
    <row r="205" spans="2:4" ht="15" customHeight="1">
      <c r="B205" s="155" t="s">
        <v>30</v>
      </c>
      <c r="C205" s="8" t="s">
        <v>4</v>
      </c>
      <c r="D205" s="176"/>
    </row>
    <row r="206" spans="2:4" ht="15" customHeight="1">
      <c r="B206" s="152" t="str">
        <f>CONCATENATE("        &lt;dct:title xml:lang=""en""&gt;",Form!D70,"&lt;/dct:title&gt;")</f>
        <v>        &lt;dct:title xml:lang="en"&gt;&lt;/dct:title&gt;</v>
      </c>
      <c r="C206" s="10" t="s">
        <v>54</v>
      </c>
      <c r="D206" s="176"/>
    </row>
    <row r="207" spans="2:4" ht="15" customHeight="1">
      <c r="B207" s="152" t="str">
        <f>CONCATENATE("        &lt;dct:description xml:lang=""en""&gt;",Form!D71,"&lt;/dct:description&gt;")</f>
        <v>        &lt;dct:description xml:lang="en"&gt;&lt;/dct:description&gt;</v>
      </c>
      <c r="C207" s="10" t="s">
        <v>65</v>
      </c>
      <c r="D207" s="176"/>
    </row>
    <row r="208" spans="2:4" ht="15" customHeight="1">
      <c r="B208" s="155" t="s">
        <v>34</v>
      </c>
      <c r="C208" s="8" t="s">
        <v>4</v>
      </c>
      <c r="D208" s="176"/>
    </row>
    <row r="209" spans="2:4" ht="15" customHeight="1">
      <c r="B209" s="152" t="e">
        <f ca="1">CONCATENATE("          &lt;rdf:Description rdf:about=""",INDEX(OFFSET(Format,0,1),MATCH(Form!D72,Format,0)),"""&gt;")</f>
        <v>#N/A</v>
      </c>
      <c r="C209" s="10" t="s">
        <v>242</v>
      </c>
      <c r="D209" s="176"/>
    </row>
    <row r="210" spans="2:4" ht="15" customHeight="1">
      <c r="B210" s="152" t="str">
        <f>CONCATENATE("            &lt;rdfs:label xml:lang=""en""&gt;",Form!D72,"&lt;/rdfs:label&gt;")</f>
        <v>            &lt;rdfs:label xml:lang="en"&gt;&lt;/rdfs:label&gt;</v>
      </c>
      <c r="C210" s="10" t="s">
        <v>243</v>
      </c>
      <c r="D210" s="176"/>
    </row>
    <row r="211" spans="2:4" ht="15" customHeight="1">
      <c r="B211" s="155" t="s">
        <v>33</v>
      </c>
      <c r="C211" s="8" t="s">
        <v>4</v>
      </c>
      <c r="D211" s="176"/>
    </row>
    <row r="212" spans="2:4" ht="15" customHeight="1">
      <c r="B212" s="155" t="s">
        <v>35</v>
      </c>
      <c r="C212" s="8" t="s">
        <v>4</v>
      </c>
      <c r="D212" s="176"/>
    </row>
    <row r="213" spans="2:4" ht="15" customHeight="1">
      <c r="B213" s="155" t="s">
        <v>18</v>
      </c>
      <c r="C213" s="8"/>
      <c r="D213" s="176"/>
    </row>
    <row r="214" spans="2:4" ht="15" customHeight="1">
      <c r="B214" s="155" t="s">
        <v>16</v>
      </c>
      <c r="C214" s="8"/>
      <c r="D214" s="176"/>
    </row>
    <row r="215" spans="2:4" ht="15" customHeight="1">
      <c r="B215" s="152" t="e">
        <f ca="1">CONCATENATE("            &lt;rdfs:label xml:lang=""en""&gt;",INDEX(OFFSET(AccessRestriction,0,1),MATCH(Form!D73,AccessRestriction,0)),"&lt;/rdfs:label&gt;")</f>
        <v>#N/A</v>
      </c>
      <c r="C215" s="10" t="s">
        <v>53</v>
      </c>
      <c r="D215" s="176"/>
    </row>
    <row r="216" spans="2:4" ht="15" customHeight="1">
      <c r="B216" s="155" t="s">
        <v>17</v>
      </c>
      <c r="C216" s="8"/>
      <c r="D216" s="176"/>
    </row>
    <row r="217" spans="2:4" ht="15" customHeight="1">
      <c r="B217" s="155" t="s">
        <v>19</v>
      </c>
      <c r="C217" s="8"/>
      <c r="D217" s="176"/>
    </row>
    <row r="218" spans="2:4" ht="15" customHeight="1">
      <c r="B218" s="155" t="s">
        <v>88</v>
      </c>
      <c r="C218" s="8"/>
      <c r="D218" s="176"/>
    </row>
    <row r="219" spans="2:4" ht="15" customHeight="1">
      <c r="B219" s="152" t="e">
        <f ca="1">CONCATENATE("          &lt;dct:LicenseDocument rdf:about=""",INDEX(OFFSET(Licence,0,1),MATCH(Form!D74,Licence,0)),"""&gt;")</f>
        <v>#N/A</v>
      </c>
      <c r="C219" s="10" t="s">
        <v>350</v>
      </c>
      <c r="D219" s="176"/>
    </row>
    <row r="220" spans="2:4" ht="15" customHeight="1">
      <c r="B220" s="152" t="str">
        <f>CONCATENATE("            &lt;rdfs:label xml:lang=""en""&gt;",Form!D74,"&lt;/rdfs:label&gt;")</f>
        <v>            &lt;rdfs:label xml:lang="en"&gt;&lt;/rdfs:label&gt;</v>
      </c>
      <c r="C220" s="10" t="s">
        <v>237</v>
      </c>
      <c r="D220" s="176"/>
    </row>
    <row r="221" spans="2:4" ht="15" customHeight="1">
      <c r="B221" s="152" t="e">
        <f ca="1">CONCATENATE("            &lt;foaf:homepage rdf:resource=""",INDEX(OFFSET(Licence,0,2),MATCH(Form!D74,Licence,0)),"""/&gt;")</f>
        <v>#N/A</v>
      </c>
      <c r="C221" s="10" t="s">
        <v>351</v>
      </c>
      <c r="D221" s="176"/>
    </row>
    <row r="222" spans="2:4" ht="15" customHeight="1">
      <c r="B222" s="155" t="s">
        <v>89</v>
      </c>
      <c r="C222" s="8" t="s">
        <v>4</v>
      </c>
      <c r="D222" s="176"/>
    </row>
    <row r="223" spans="2:4" ht="15" customHeight="1">
      <c r="B223" s="155" t="s">
        <v>90</v>
      </c>
      <c r="C223" s="8" t="s">
        <v>4</v>
      </c>
      <c r="D223" s="176"/>
    </row>
    <row r="224" spans="2:4" ht="15" customHeight="1">
      <c r="B224" s="152" t="str">
        <f>CONCATENATE("        &lt;dcat:accessURL rdf:resource=""",Form!D75,"""/&gt;")</f>
        <v>        &lt;dcat:accessURL rdf:resource=""/&gt;</v>
      </c>
      <c r="C224" s="10" t="s">
        <v>157</v>
      </c>
      <c r="D224" s="176"/>
    </row>
    <row r="225" spans="2:4" ht="15" customHeight="1">
      <c r="B225" s="155" t="s">
        <v>31</v>
      </c>
      <c r="C225" s="8" t="s">
        <v>4</v>
      </c>
      <c r="D225" s="176"/>
    </row>
    <row r="226" spans="2:4" ht="15" customHeight="1">
      <c r="B226" s="155" t="s">
        <v>95</v>
      </c>
      <c r="C226" s="8" t="s">
        <v>4</v>
      </c>
      <c r="D226" s="176"/>
    </row>
    <row r="227" spans="2:4" ht="15" customHeight="1" thickBot="1">
      <c r="B227" s="155" t="str">
        <f>IF(Form!D70="","--&gt;","")</f>
        <v>--&gt;</v>
      </c>
      <c r="C227" s="8"/>
      <c r="D227" s="176"/>
    </row>
    <row r="228" spans="2:4" ht="15" customHeight="1">
      <c r="B228" s="154" t="str">
        <f>IF(Form!D103="","&lt;!--","")</f>
        <v>&lt;!--</v>
      </c>
      <c r="C228" s="9" t="s">
        <v>4</v>
      </c>
      <c r="D228" s="175" t="s">
        <v>473</v>
      </c>
    </row>
    <row r="229" spans="2:4" ht="15" customHeight="1">
      <c r="B229" s="155" t="s">
        <v>94</v>
      </c>
      <c r="C229" s="8"/>
      <c r="D229" s="176"/>
    </row>
    <row r="230" spans="2:4" ht="15" customHeight="1">
      <c r="B230" s="155" t="s">
        <v>30</v>
      </c>
      <c r="C230" s="8" t="s">
        <v>4</v>
      </c>
      <c r="D230" s="176"/>
    </row>
    <row r="231" spans="2:4" ht="15" customHeight="1">
      <c r="B231" s="152" t="str">
        <f>CONCATENATE("        &lt;dct:title xml:lang=""en""&gt;",Form!D76,"&lt;/dct:title&gt;")</f>
        <v>        &lt;dct:title xml:lang="en"&gt;&lt;/dct:title&gt;</v>
      </c>
      <c r="C231" s="10" t="s">
        <v>54</v>
      </c>
      <c r="D231" s="176"/>
    </row>
    <row r="232" spans="2:4" ht="15" customHeight="1">
      <c r="B232" s="152" t="str">
        <f>CONCATENATE("        &lt;dct:description xml:lang=""en""&gt;",Form!D77,"&lt;/dct:description&gt;")</f>
        <v>        &lt;dct:description xml:lang="en"&gt;&lt;/dct:description&gt;</v>
      </c>
      <c r="C232" s="10" t="s">
        <v>65</v>
      </c>
      <c r="D232" s="176"/>
    </row>
    <row r="233" spans="2:4" ht="15" customHeight="1">
      <c r="B233" s="155" t="s">
        <v>34</v>
      </c>
      <c r="C233" s="8" t="s">
        <v>4</v>
      </c>
      <c r="D233" s="176"/>
    </row>
    <row r="234" spans="2:4" ht="15" customHeight="1">
      <c r="B234" s="152" t="e">
        <f ca="1">CONCATENATE("          &lt;rdf:Description rdf:about=""",INDEX(OFFSET(Format,0,1),MATCH(Form!D78,Format,0)),"""&gt;")</f>
        <v>#N/A</v>
      </c>
      <c r="C234" s="10" t="s">
        <v>242</v>
      </c>
      <c r="D234" s="176"/>
    </row>
    <row r="235" spans="2:4" ht="15" customHeight="1">
      <c r="B235" s="152" t="str">
        <f>CONCATENATE("            &lt;rdfs:label xml:lang=""en""&gt;",Form!D78,"&lt;/rdfs:label&gt;")</f>
        <v>            &lt;rdfs:label xml:lang="en"&gt;&lt;/rdfs:label&gt;</v>
      </c>
      <c r="C235" s="10" t="s">
        <v>243</v>
      </c>
      <c r="D235" s="176"/>
    </row>
    <row r="236" spans="2:4" ht="15" customHeight="1">
      <c r="B236" s="155" t="s">
        <v>33</v>
      </c>
      <c r="C236" s="8" t="s">
        <v>4</v>
      </c>
      <c r="D236" s="176"/>
    </row>
    <row r="237" spans="2:4" ht="15" customHeight="1">
      <c r="B237" s="155" t="s">
        <v>35</v>
      </c>
      <c r="C237" s="8" t="s">
        <v>4</v>
      </c>
      <c r="D237" s="176"/>
    </row>
    <row r="238" spans="2:4" ht="15" customHeight="1">
      <c r="B238" s="155" t="s">
        <v>18</v>
      </c>
      <c r="C238" s="8"/>
      <c r="D238" s="176"/>
    </row>
    <row r="239" spans="2:4" ht="15" customHeight="1">
      <c r="B239" s="155" t="s">
        <v>16</v>
      </c>
      <c r="C239" s="8"/>
      <c r="D239" s="176"/>
    </row>
    <row r="240" spans="2:4" ht="15" customHeight="1">
      <c r="B240" s="152" t="e">
        <f ca="1">CONCATENATE("            &lt;rdfs:label xml:lang=""en""&gt;",INDEX(OFFSET(AccessRestriction,0,1),MATCH(Form!D79,AccessRestriction,0)),"&lt;/rdfs:label&gt;")</f>
        <v>#N/A</v>
      </c>
      <c r="C240" s="10" t="s">
        <v>53</v>
      </c>
      <c r="D240" s="176"/>
    </row>
    <row r="241" spans="2:4" ht="15" customHeight="1">
      <c r="B241" s="155" t="s">
        <v>17</v>
      </c>
      <c r="C241" s="8"/>
      <c r="D241" s="176"/>
    </row>
    <row r="242" spans="2:4" ht="15" customHeight="1">
      <c r="B242" s="155" t="s">
        <v>19</v>
      </c>
      <c r="C242" s="8"/>
      <c r="D242" s="176"/>
    </row>
    <row r="243" spans="2:4" ht="15" customHeight="1">
      <c r="B243" s="155" t="s">
        <v>88</v>
      </c>
      <c r="C243" s="8"/>
      <c r="D243" s="176"/>
    </row>
    <row r="244" spans="2:4" ht="15" customHeight="1">
      <c r="B244" s="152" t="e">
        <f ca="1">CONCATENATE("          &lt;dct:LicenseDocument rdf:about=""",INDEX(OFFSET(Licence,0,1),MATCH(Form!D80,Licence,0)),"""&gt;")</f>
        <v>#N/A</v>
      </c>
      <c r="C244" s="10" t="s">
        <v>350</v>
      </c>
      <c r="D244" s="176"/>
    </row>
    <row r="245" spans="2:4" ht="15" customHeight="1">
      <c r="B245" s="152" t="str">
        <f>CONCATENATE("            &lt;rdfs:label xml:lang=""en""&gt;",Form!D80,"&lt;/rdfs:label&gt;")</f>
        <v>            &lt;rdfs:label xml:lang="en"&gt;&lt;/rdfs:label&gt;</v>
      </c>
      <c r="C245" s="10" t="s">
        <v>237</v>
      </c>
      <c r="D245" s="176"/>
    </row>
    <row r="246" spans="2:4" ht="15" customHeight="1">
      <c r="B246" s="152" t="e">
        <f ca="1">CONCATENATE("            &lt;foaf:homepage rdf:resource=""",INDEX(OFFSET(Licence,0,2),MATCH(Form!D80,Licence,0)),"""/&gt;")</f>
        <v>#N/A</v>
      </c>
      <c r="C246" s="10" t="s">
        <v>351</v>
      </c>
      <c r="D246" s="176"/>
    </row>
    <row r="247" spans="2:4" ht="15" customHeight="1">
      <c r="B247" s="155" t="s">
        <v>89</v>
      </c>
      <c r="C247" s="8" t="s">
        <v>4</v>
      </c>
      <c r="D247" s="176"/>
    </row>
    <row r="248" spans="2:4" ht="15" customHeight="1">
      <c r="B248" s="155" t="s">
        <v>90</v>
      </c>
      <c r="C248" s="8" t="s">
        <v>4</v>
      </c>
      <c r="D248" s="176"/>
    </row>
    <row r="249" spans="2:4" ht="15" customHeight="1">
      <c r="B249" s="152" t="str">
        <f>CONCATENATE("        &lt;dcat:accessURL rdf:resource=""",Form!D81,"""/&gt;")</f>
        <v>        &lt;dcat:accessURL rdf:resource=""/&gt;</v>
      </c>
      <c r="C249" s="10" t="s">
        <v>157</v>
      </c>
      <c r="D249" s="176"/>
    </row>
    <row r="250" spans="2:4" ht="15" customHeight="1">
      <c r="B250" s="155" t="s">
        <v>31</v>
      </c>
      <c r="C250" s="8" t="s">
        <v>4</v>
      </c>
      <c r="D250" s="176"/>
    </row>
    <row r="251" spans="2:4" ht="15" customHeight="1">
      <c r="B251" s="155" t="s">
        <v>95</v>
      </c>
      <c r="C251" s="8" t="s">
        <v>4</v>
      </c>
      <c r="D251" s="176"/>
    </row>
    <row r="252" spans="2:4" ht="15" customHeight="1">
      <c r="B252" s="155" t="str">
        <f>IF(Form!D103="","--&gt;","")</f>
        <v>--&gt;</v>
      </c>
      <c r="C252" s="8"/>
      <c r="D252" s="176"/>
    </row>
    <row r="253" spans="2:4" ht="15" customHeight="1">
      <c r="B253" s="155" t="s">
        <v>24</v>
      </c>
      <c r="C253" s="8"/>
      <c r="D253" s="176"/>
    </row>
    <row r="254" spans="2:4" ht="15.75" customHeight="1" thickBot="1">
      <c r="B254" s="156" t="s">
        <v>337</v>
      </c>
      <c r="C254" s="11"/>
      <c r="D254" s="177"/>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1" t="s">
        <v>467</v>
      </c>
      <c r="H2" s="139" t="s">
        <v>416</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355</v>
      </c>
      <c r="B3" t="s">
        <v>376</v>
      </c>
      <c r="C3" s="53" t="s">
        <v>301</v>
      </c>
      <c r="D3" s="29" t="s">
        <v>302</v>
      </c>
      <c r="E3" s="30" t="s">
        <v>198</v>
      </c>
      <c r="F3" s="30" t="s">
        <v>145</v>
      </c>
      <c r="G3" s="74" t="s">
        <v>417</v>
      </c>
      <c r="H3" s="139" t="s">
        <v>418</v>
      </c>
      <c r="I3" s="39" t="s">
        <v>214</v>
      </c>
      <c r="J3" s="32" t="s">
        <v>57</v>
      </c>
      <c r="K3" s="40" t="s">
        <v>58</v>
      </c>
      <c r="L3" s="40" t="s">
        <v>263</v>
      </c>
      <c r="M3" s="34" t="s">
        <v>103</v>
      </c>
      <c r="N3" s="35" t="s">
        <v>216</v>
      </c>
      <c r="O3" s="35" t="s">
        <v>216</v>
      </c>
      <c r="P3" s="41" t="s">
        <v>167</v>
      </c>
      <c r="Q3" s="165" t="s">
        <v>511</v>
      </c>
    </row>
    <row r="4" spans="1:17" ht="15">
      <c r="A4" t="s">
        <v>356</v>
      </c>
      <c r="B4" t="s">
        <v>377</v>
      </c>
      <c r="C4" s="45" t="s">
        <v>322</v>
      </c>
      <c r="D4" s="29" t="s">
        <v>323</v>
      </c>
      <c r="E4" s="30" t="s">
        <v>182</v>
      </c>
      <c r="F4" s="30" t="s">
        <v>141</v>
      </c>
      <c r="G4" s="74" t="s">
        <v>419</v>
      </c>
      <c r="H4" s="139" t="s">
        <v>420</v>
      </c>
      <c r="I4" s="32" t="s">
        <v>180</v>
      </c>
      <c r="J4" s="32" t="s">
        <v>56</v>
      </c>
      <c r="K4" s="40" t="s">
        <v>59</v>
      </c>
      <c r="L4" s="40" t="s">
        <v>268</v>
      </c>
      <c r="M4" s="34" t="s">
        <v>102</v>
      </c>
      <c r="N4" s="35" t="s">
        <v>215</v>
      </c>
      <c r="O4" s="35" t="s">
        <v>215</v>
      </c>
      <c r="P4" s="36" t="s">
        <v>168</v>
      </c>
      <c r="Q4" s="165" t="s">
        <v>512</v>
      </c>
    </row>
    <row r="5" spans="1:17" ht="15">
      <c r="A5" t="s">
        <v>357</v>
      </c>
      <c r="B5" t="s">
        <v>378</v>
      </c>
      <c r="C5" s="53" t="s">
        <v>297</v>
      </c>
      <c r="D5" s="29" t="s">
        <v>291</v>
      </c>
      <c r="E5" s="30" t="s">
        <v>183</v>
      </c>
      <c r="F5" s="30" t="s">
        <v>142</v>
      </c>
      <c r="G5" s="74" t="s">
        <v>421</v>
      </c>
      <c r="H5" s="139" t="s">
        <v>422</v>
      </c>
      <c r="I5" s="32"/>
      <c r="J5" s="32"/>
      <c r="K5" s="40" t="s">
        <v>61</v>
      </c>
      <c r="L5" s="40" t="s">
        <v>265</v>
      </c>
      <c r="M5" s="34"/>
      <c r="N5" s="35"/>
      <c r="O5" s="35"/>
      <c r="P5" s="36" t="s">
        <v>169</v>
      </c>
      <c r="Q5" s="165" t="s">
        <v>517</v>
      </c>
    </row>
    <row r="6" spans="1:17" ht="15">
      <c r="A6" t="s">
        <v>358</v>
      </c>
      <c r="B6" t="s">
        <v>379</v>
      </c>
      <c r="C6" s="45" t="s">
        <v>324</v>
      </c>
      <c r="D6" s="29" t="s">
        <v>292</v>
      </c>
      <c r="E6" s="30" t="s">
        <v>204</v>
      </c>
      <c r="F6" s="30" t="s">
        <v>150</v>
      </c>
      <c r="G6" s="74" t="s">
        <v>423</v>
      </c>
      <c r="H6" s="139" t="s">
        <v>424</v>
      </c>
      <c r="I6" s="32"/>
      <c r="J6" s="32"/>
      <c r="K6" s="40" t="s">
        <v>60</v>
      </c>
      <c r="L6" s="40" t="s">
        <v>264</v>
      </c>
      <c r="M6" s="34"/>
      <c r="N6" s="35"/>
      <c r="O6" s="35"/>
      <c r="P6" s="36" t="s">
        <v>170</v>
      </c>
      <c r="Q6" s="165" t="s">
        <v>518</v>
      </c>
    </row>
    <row r="7" spans="1:17" ht="15">
      <c r="A7" t="s">
        <v>359</v>
      </c>
      <c r="B7" t="s">
        <v>380</v>
      </c>
      <c r="C7" s="28" t="s">
        <v>295</v>
      </c>
      <c r="D7" s="29" t="s">
        <v>293</v>
      </c>
      <c r="E7" s="30" t="s">
        <v>186</v>
      </c>
      <c r="F7" s="30" t="s">
        <v>77</v>
      </c>
      <c r="G7" s="74" t="s">
        <v>425</v>
      </c>
      <c r="H7" s="139" t="s">
        <v>426</v>
      </c>
      <c r="I7" s="32"/>
      <c r="J7" s="32"/>
      <c r="K7" s="40" t="s">
        <v>62</v>
      </c>
      <c r="L7" s="40" t="s">
        <v>267</v>
      </c>
      <c r="M7" s="42"/>
      <c r="N7" s="42"/>
      <c r="O7" s="42"/>
      <c r="P7" s="36" t="s">
        <v>171</v>
      </c>
      <c r="Q7" s="165" t="s">
        <v>513</v>
      </c>
    </row>
    <row r="8" spans="1:17" ht="15">
      <c r="A8" t="s">
        <v>360</v>
      </c>
      <c r="B8" t="s">
        <v>381</v>
      </c>
      <c r="C8" s="53" t="s">
        <v>298</v>
      </c>
      <c r="D8" s="29" t="s">
        <v>294</v>
      </c>
      <c r="E8" s="30" t="s">
        <v>194</v>
      </c>
      <c r="F8" s="30" t="s">
        <v>143</v>
      </c>
      <c r="G8" s="74" t="s">
        <v>427</v>
      </c>
      <c r="H8" s="139" t="s">
        <v>428</v>
      </c>
      <c r="I8" s="32"/>
      <c r="J8" s="32"/>
      <c r="K8" s="40" t="s">
        <v>63</v>
      </c>
      <c r="L8" s="40" t="s">
        <v>266</v>
      </c>
      <c r="M8" s="42"/>
      <c r="N8" s="42"/>
      <c r="O8" s="42"/>
      <c r="P8" s="36" t="s">
        <v>172</v>
      </c>
      <c r="Q8" s="165" t="s">
        <v>514</v>
      </c>
    </row>
    <row r="9" spans="1:17" ht="15">
      <c r="A9" t="s">
        <v>361</v>
      </c>
      <c r="B9" t="s">
        <v>382</v>
      </c>
      <c r="C9" s="53" t="s">
        <v>296</v>
      </c>
      <c r="D9" s="29" t="s">
        <v>290</v>
      </c>
      <c r="E9" s="30" t="s">
        <v>195</v>
      </c>
      <c r="F9" s="30" t="s">
        <v>154</v>
      </c>
      <c r="G9" s="74" t="s">
        <v>429</v>
      </c>
      <c r="H9" s="139" t="s">
        <v>430</v>
      </c>
      <c r="I9" s="32"/>
      <c r="J9" s="32"/>
      <c r="M9" s="42"/>
      <c r="N9" s="42"/>
      <c r="O9" s="42"/>
      <c r="P9" s="36" t="s">
        <v>132</v>
      </c>
      <c r="Q9" s="165" t="s">
        <v>515</v>
      </c>
    </row>
    <row r="10" spans="1:17" ht="15">
      <c r="A10" t="s">
        <v>362</v>
      </c>
      <c r="B10" t="s">
        <v>383</v>
      </c>
      <c r="C10" s="38" t="s">
        <v>492</v>
      </c>
      <c r="D10" s="29" t="s">
        <v>491</v>
      </c>
      <c r="E10" s="30" t="s">
        <v>196</v>
      </c>
      <c r="F10" s="30" t="s">
        <v>135</v>
      </c>
      <c r="G10" s="31" t="s">
        <v>104</v>
      </c>
      <c r="H10" s="139" t="s">
        <v>431</v>
      </c>
      <c r="I10" s="32"/>
      <c r="J10" s="32"/>
      <c r="M10" s="42"/>
      <c r="N10" s="42"/>
      <c r="O10" s="42"/>
      <c r="P10" s="36" t="s">
        <v>173</v>
      </c>
      <c r="Q10" s="165" t="s">
        <v>516</v>
      </c>
    </row>
    <row r="11" spans="1:17" ht="15">
      <c r="A11" t="s">
        <v>363</v>
      </c>
      <c r="B11" t="s">
        <v>384</v>
      </c>
      <c r="C11" s="140" t="s">
        <v>254</v>
      </c>
      <c r="D11" s="29" t="s">
        <v>255</v>
      </c>
      <c r="E11" s="30" t="s">
        <v>184</v>
      </c>
      <c r="F11" s="30" t="s">
        <v>133</v>
      </c>
      <c r="G11" s="31" t="s">
        <v>105</v>
      </c>
      <c r="H11" s="139" t="s">
        <v>432</v>
      </c>
      <c r="I11" s="32"/>
      <c r="J11" s="32"/>
      <c r="M11" s="42"/>
      <c r="N11" s="42"/>
      <c r="O11" s="42"/>
      <c r="P11" s="36" t="s">
        <v>174</v>
      </c>
      <c r="Q11" s="165" t="s">
        <v>519</v>
      </c>
    </row>
    <row r="12" spans="1:17" ht="15">
      <c r="A12" t="s">
        <v>364</v>
      </c>
      <c r="B12" t="s">
        <v>385</v>
      </c>
      <c r="C12" s="28" t="s">
        <v>36</v>
      </c>
      <c r="D12" s="29" t="s">
        <v>217</v>
      </c>
      <c r="E12" s="30" t="s">
        <v>185</v>
      </c>
      <c r="F12" s="43" t="s">
        <v>213</v>
      </c>
      <c r="G12" s="31" t="s">
        <v>106</v>
      </c>
      <c r="H12" s="139" t="s">
        <v>433</v>
      </c>
      <c r="I12" s="32"/>
      <c r="J12" s="32"/>
      <c r="M12" s="42"/>
      <c r="N12" s="42"/>
      <c r="O12" s="42"/>
      <c r="P12" s="41" t="s">
        <v>175</v>
      </c>
      <c r="Q12" s="165" t="s">
        <v>520</v>
      </c>
    </row>
    <row r="13" spans="1:17" ht="15">
      <c r="A13" t="s">
        <v>365</v>
      </c>
      <c r="B13" t="s">
        <v>386</v>
      </c>
      <c r="C13" s="28" t="s">
        <v>37</v>
      </c>
      <c r="D13" s="29" t="s">
        <v>218</v>
      </c>
      <c r="E13" s="30" t="s">
        <v>199</v>
      </c>
      <c r="F13" s="30" t="s">
        <v>148</v>
      </c>
      <c r="G13" s="31" t="s">
        <v>107</v>
      </c>
      <c r="H13" s="139" t="s">
        <v>434</v>
      </c>
      <c r="I13" s="32"/>
      <c r="J13" s="32"/>
      <c r="M13" s="42"/>
      <c r="N13" s="42"/>
      <c r="O13" s="42"/>
      <c r="P13" s="36" t="s">
        <v>131</v>
      </c>
      <c r="Q13" s="165" t="s">
        <v>521</v>
      </c>
    </row>
    <row r="14" spans="1:17" ht="15">
      <c r="A14" t="s">
        <v>366</v>
      </c>
      <c r="B14" t="s">
        <v>387</v>
      </c>
      <c r="C14" s="28" t="s">
        <v>38</v>
      </c>
      <c r="D14" s="29" t="s">
        <v>219</v>
      </c>
      <c r="E14" s="30" t="s">
        <v>197</v>
      </c>
      <c r="F14" s="30" t="s">
        <v>144</v>
      </c>
      <c r="G14" s="31" t="s">
        <v>108</v>
      </c>
      <c r="H14" s="139" t="s">
        <v>435</v>
      </c>
      <c r="I14" s="32"/>
      <c r="J14" s="32"/>
      <c r="M14" s="42"/>
      <c r="N14" s="42"/>
      <c r="O14" s="42"/>
      <c r="P14" s="36" t="s">
        <v>176</v>
      </c>
      <c r="Q14" s="165" t="s">
        <v>522</v>
      </c>
    </row>
    <row r="15" spans="1:17" ht="15">
      <c r="A15" t="s">
        <v>367</v>
      </c>
      <c r="B15" t="s">
        <v>388</v>
      </c>
      <c r="C15" s="28" t="s">
        <v>39</v>
      </c>
      <c r="D15" s="29" t="s">
        <v>233</v>
      </c>
      <c r="E15" s="30" t="s">
        <v>200</v>
      </c>
      <c r="F15" s="30" t="s">
        <v>134</v>
      </c>
      <c r="G15" s="31" t="s">
        <v>109</v>
      </c>
      <c r="H15" s="139" t="s">
        <v>436</v>
      </c>
      <c r="I15" s="32"/>
      <c r="J15" s="32"/>
      <c r="M15" s="42"/>
      <c r="N15" s="42"/>
      <c r="O15" s="42"/>
      <c r="P15" s="36" t="s">
        <v>177</v>
      </c>
      <c r="Q15" s="165" t="s">
        <v>523</v>
      </c>
    </row>
    <row r="16" spans="1:17" ht="15">
      <c r="A16" t="s">
        <v>368</v>
      </c>
      <c r="B16" t="s">
        <v>389</v>
      </c>
      <c r="C16" s="140" t="s">
        <v>459</v>
      </c>
      <c r="D16" s="29" t="s">
        <v>460</v>
      </c>
      <c r="E16" s="30" t="s">
        <v>201</v>
      </c>
      <c r="F16" s="30" t="s">
        <v>146</v>
      </c>
      <c r="G16" s="31" t="s">
        <v>110</v>
      </c>
      <c r="H16" s="139" t="s">
        <v>437</v>
      </c>
      <c r="I16" s="32"/>
      <c r="J16" s="32"/>
      <c r="M16" s="42"/>
      <c r="N16" s="42"/>
      <c r="O16" s="42"/>
      <c r="P16" s="36" t="s">
        <v>93</v>
      </c>
      <c r="Q16" s="165" t="s">
        <v>524</v>
      </c>
    </row>
    <row r="17" spans="1:17" ht="15">
      <c r="A17" t="s">
        <v>369</v>
      </c>
      <c r="B17" t="s">
        <v>390</v>
      </c>
      <c r="C17" s="28" t="s">
        <v>40</v>
      </c>
      <c r="D17" s="29" t="s">
        <v>232</v>
      </c>
      <c r="E17" s="30" t="s">
        <v>202</v>
      </c>
      <c r="F17" s="30" t="s">
        <v>147</v>
      </c>
      <c r="G17" s="31" t="s">
        <v>111</v>
      </c>
      <c r="H17" s="139" t="s">
        <v>438</v>
      </c>
      <c r="I17" s="32"/>
      <c r="J17" s="32"/>
      <c r="M17" s="42"/>
      <c r="N17" s="42"/>
      <c r="O17" s="42"/>
      <c r="P17" s="36" t="s">
        <v>529</v>
      </c>
      <c r="Q17" s="165" t="s">
        <v>530</v>
      </c>
    </row>
    <row r="18" spans="1:17" ht="15">
      <c r="A18" t="s">
        <v>370</v>
      </c>
      <c r="B18" t="s">
        <v>391</v>
      </c>
      <c r="C18" s="28" t="s">
        <v>41</v>
      </c>
      <c r="D18" s="29" t="s">
        <v>231</v>
      </c>
      <c r="E18" s="30" t="s">
        <v>203</v>
      </c>
      <c r="F18" s="30" t="s">
        <v>149</v>
      </c>
      <c r="G18" s="31" t="s">
        <v>112</v>
      </c>
      <c r="H18" s="139" t="s">
        <v>439</v>
      </c>
      <c r="I18" s="32"/>
      <c r="J18" s="32"/>
      <c r="M18" s="42"/>
      <c r="N18" s="42"/>
      <c r="O18" s="42"/>
      <c r="P18" s="36" t="s">
        <v>531</v>
      </c>
      <c r="Q18" s="165" t="s">
        <v>525</v>
      </c>
    </row>
    <row r="19" spans="1:17" ht="15">
      <c r="A19" t="s">
        <v>371</v>
      </c>
      <c r="B19" t="s">
        <v>392</v>
      </c>
      <c r="C19" s="28" t="s">
        <v>42</v>
      </c>
      <c r="D19" s="29" t="s">
        <v>230</v>
      </c>
      <c r="E19" s="30" t="s">
        <v>205</v>
      </c>
      <c r="F19" s="30" t="s">
        <v>151</v>
      </c>
      <c r="G19" s="31" t="s">
        <v>113</v>
      </c>
      <c r="H19" s="139" t="s">
        <v>440</v>
      </c>
      <c r="I19" s="32"/>
      <c r="J19" s="32"/>
      <c r="M19" s="42"/>
      <c r="N19" s="42"/>
      <c r="O19" s="42"/>
      <c r="P19" s="164" t="s">
        <v>178</v>
      </c>
      <c r="Q19" s="165" t="s">
        <v>526</v>
      </c>
    </row>
    <row r="20" spans="1:17" ht="15">
      <c r="A20" t="s">
        <v>372</v>
      </c>
      <c r="B20" t="s">
        <v>393</v>
      </c>
      <c r="C20" s="28" t="s">
        <v>43</v>
      </c>
      <c r="D20" s="29" t="s">
        <v>229</v>
      </c>
      <c r="E20" s="30" t="s">
        <v>206</v>
      </c>
      <c r="F20" s="30" t="s">
        <v>137</v>
      </c>
      <c r="G20" s="31" t="s">
        <v>114</v>
      </c>
      <c r="H20" s="139" t="s">
        <v>441</v>
      </c>
      <c r="I20" s="32"/>
      <c r="J20" s="32"/>
      <c r="M20" s="42"/>
      <c r="N20" s="42"/>
      <c r="O20" s="42"/>
      <c r="P20" s="164" t="s">
        <v>527</v>
      </c>
      <c r="Q20" s="165" t="s">
        <v>528</v>
      </c>
    </row>
    <row r="21" spans="1:17" ht="15">
      <c r="A21" t="s">
        <v>373</v>
      </c>
      <c r="B21" t="s">
        <v>394</v>
      </c>
      <c r="C21" s="28" t="s">
        <v>44</v>
      </c>
      <c r="D21" s="29" t="s">
        <v>228</v>
      </c>
      <c r="E21" s="30" t="s">
        <v>207</v>
      </c>
      <c r="F21" s="30" t="s">
        <v>152</v>
      </c>
      <c r="G21" s="31" t="s">
        <v>115</v>
      </c>
      <c r="H21" s="139" t="s">
        <v>442</v>
      </c>
      <c r="I21" s="32"/>
      <c r="J21" s="32"/>
      <c r="M21" s="44"/>
      <c r="N21" s="44"/>
      <c r="O21" s="44"/>
      <c r="Q21" s="165"/>
    </row>
    <row r="22" spans="1:15" ht="15">
      <c r="A22" t="s">
        <v>374</v>
      </c>
      <c r="B22" t="s">
        <v>395</v>
      </c>
      <c r="C22" s="28" t="s">
        <v>45</v>
      </c>
      <c r="D22" s="29" t="s">
        <v>227</v>
      </c>
      <c r="E22" s="30" t="s">
        <v>209</v>
      </c>
      <c r="F22" s="30" t="s">
        <v>208</v>
      </c>
      <c r="G22" s="31" t="s">
        <v>116</v>
      </c>
      <c r="H22" s="139" t="s">
        <v>443</v>
      </c>
      <c r="I22" s="32"/>
      <c r="J22" s="32"/>
      <c r="M22" s="44"/>
      <c r="N22" s="44"/>
      <c r="O22" s="44"/>
    </row>
    <row r="23" spans="3:15" ht="15">
      <c r="C23" s="28" t="s">
        <v>46</v>
      </c>
      <c r="D23" s="29" t="s">
        <v>226</v>
      </c>
      <c r="E23" s="30" t="s">
        <v>210</v>
      </c>
      <c r="F23" s="30" t="s">
        <v>153</v>
      </c>
      <c r="G23" s="31" t="s">
        <v>117</v>
      </c>
      <c r="H23" s="139" t="s">
        <v>444</v>
      </c>
      <c r="I23" s="32"/>
      <c r="J23" s="32"/>
      <c r="M23" s="44"/>
      <c r="N23" s="44"/>
      <c r="O23" s="44"/>
    </row>
    <row r="24" spans="3:15" ht="15">
      <c r="C24" s="28" t="s">
        <v>47</v>
      </c>
      <c r="D24" s="29" t="s">
        <v>225</v>
      </c>
      <c r="E24" s="30" t="s">
        <v>211</v>
      </c>
      <c r="F24" s="30" t="s">
        <v>136</v>
      </c>
      <c r="G24" s="31" t="s">
        <v>76</v>
      </c>
      <c r="H24" s="139" t="s">
        <v>445</v>
      </c>
      <c r="I24" s="32"/>
      <c r="J24" s="32"/>
      <c r="M24" s="44"/>
      <c r="N24" s="44"/>
      <c r="O24" s="44"/>
    </row>
    <row r="25" spans="3:15" ht="15">
      <c r="C25" s="28" t="s">
        <v>48</v>
      </c>
      <c r="D25" s="29" t="s">
        <v>224</v>
      </c>
      <c r="E25" s="30" t="s">
        <v>212</v>
      </c>
      <c r="F25" s="30" t="s">
        <v>155</v>
      </c>
      <c r="G25" s="31" t="s">
        <v>118</v>
      </c>
      <c r="H25" s="139" t="s">
        <v>446</v>
      </c>
      <c r="I25" s="32"/>
      <c r="J25" s="32"/>
      <c r="M25" s="44"/>
      <c r="N25" s="44"/>
      <c r="O25" s="44"/>
    </row>
    <row r="26" spans="3:15" ht="15">
      <c r="C26" s="28" t="s">
        <v>49</v>
      </c>
      <c r="D26" s="29" t="s">
        <v>223</v>
      </c>
      <c r="E26" s="30"/>
      <c r="F26" s="30"/>
      <c r="G26" s="31" t="s">
        <v>119</v>
      </c>
      <c r="H26" s="139" t="s">
        <v>447</v>
      </c>
      <c r="I26" s="32"/>
      <c r="J26" s="32"/>
      <c r="M26" s="44"/>
      <c r="N26" s="44"/>
      <c r="O26" s="44"/>
    </row>
    <row r="27" spans="3:15" ht="15">
      <c r="C27" s="28" t="s">
        <v>50</v>
      </c>
      <c r="D27" s="29" t="s">
        <v>222</v>
      </c>
      <c r="E27" s="30"/>
      <c r="F27" s="30"/>
      <c r="G27" s="31" t="s">
        <v>120</v>
      </c>
      <c r="H27" s="139" t="s">
        <v>448</v>
      </c>
      <c r="I27" s="32"/>
      <c r="J27" s="32"/>
      <c r="M27" s="44"/>
      <c r="N27" s="44"/>
      <c r="O27" s="44"/>
    </row>
    <row r="28" spans="3:15" ht="15">
      <c r="C28" s="28" t="s">
        <v>51</v>
      </c>
      <c r="D28" s="29" t="s">
        <v>220</v>
      </c>
      <c r="E28" s="30"/>
      <c r="F28" s="30"/>
      <c r="G28" s="31" t="s">
        <v>121</v>
      </c>
      <c r="H28" s="139" t="s">
        <v>449</v>
      </c>
      <c r="I28" s="32"/>
      <c r="J28" s="32"/>
      <c r="M28" s="44"/>
      <c r="N28" s="44"/>
      <c r="O28" s="44"/>
    </row>
    <row r="29" spans="3:15" ht="15">
      <c r="C29" s="140" t="s">
        <v>300</v>
      </c>
      <c r="D29" s="29" t="s">
        <v>299</v>
      </c>
      <c r="E29" s="30"/>
      <c r="F29" s="30"/>
      <c r="G29" s="31" t="s">
        <v>122</v>
      </c>
      <c r="H29" s="139" t="s">
        <v>450</v>
      </c>
      <c r="I29" s="32"/>
      <c r="J29" s="32"/>
      <c r="M29" s="44"/>
      <c r="N29" s="44"/>
      <c r="O29" s="44"/>
    </row>
    <row r="30" spans="3:15" ht="15">
      <c r="C30" s="45" t="s">
        <v>303</v>
      </c>
      <c r="D30" s="29" t="s">
        <v>304</v>
      </c>
      <c r="E30" s="30"/>
      <c r="F30" s="30"/>
      <c r="G30" s="31" t="s">
        <v>123</v>
      </c>
      <c r="H30" s="139" t="s">
        <v>451</v>
      </c>
      <c r="I30" s="32"/>
      <c r="J30" s="32"/>
      <c r="M30" s="44"/>
      <c r="N30" s="44"/>
      <c r="O30" s="44"/>
    </row>
    <row r="31" spans="3:15" ht="15">
      <c r="C31" s="28" t="s">
        <v>470</v>
      </c>
      <c r="D31" s="29" t="s">
        <v>489</v>
      </c>
      <c r="E31" s="30"/>
      <c r="F31" s="30"/>
      <c r="G31" s="31" t="s">
        <v>124</v>
      </c>
      <c r="H31" s="139" t="s">
        <v>452</v>
      </c>
      <c r="I31" s="32"/>
      <c r="J31" s="32"/>
      <c r="M31" s="44"/>
      <c r="N31" s="44"/>
      <c r="O31" s="44"/>
    </row>
    <row r="32" spans="3:15" ht="15">
      <c r="C32" s="28"/>
      <c r="D32" s="28"/>
      <c r="E32" s="30"/>
      <c r="F32" s="30"/>
      <c r="G32" s="31" t="s">
        <v>125</v>
      </c>
      <c r="H32" s="139" t="s">
        <v>453</v>
      </c>
      <c r="I32" s="32"/>
      <c r="J32" s="32"/>
      <c r="M32" s="44"/>
      <c r="N32" s="44"/>
      <c r="O32" s="44"/>
    </row>
    <row r="33" spans="3:15" ht="15">
      <c r="C33" s="28"/>
      <c r="D33" s="28"/>
      <c r="E33" s="30"/>
      <c r="F33" s="30"/>
      <c r="G33" s="31" t="s">
        <v>126</v>
      </c>
      <c r="H33" s="139" t="s">
        <v>454</v>
      </c>
      <c r="I33" s="32"/>
      <c r="J33" s="32"/>
      <c r="M33" s="44"/>
      <c r="N33" s="44"/>
      <c r="O33" s="44"/>
    </row>
    <row r="34" spans="3:15" ht="15">
      <c r="C34" s="28"/>
      <c r="D34" s="28"/>
      <c r="E34" s="30"/>
      <c r="F34" s="30"/>
      <c r="G34" s="31" t="s">
        <v>127</v>
      </c>
      <c r="H34" s="139" t="s">
        <v>455</v>
      </c>
      <c r="I34" s="32"/>
      <c r="J34" s="32"/>
      <c r="M34" s="44"/>
      <c r="N34" s="44"/>
      <c r="O34" s="44"/>
    </row>
    <row r="35" spans="3:15" ht="15">
      <c r="C35" s="28"/>
      <c r="D35" s="28"/>
      <c r="E35" s="30"/>
      <c r="F35" s="30"/>
      <c r="G35" s="31" t="s">
        <v>128</v>
      </c>
      <c r="H35" s="139" t="s">
        <v>456</v>
      </c>
      <c r="I35" s="32"/>
      <c r="J35" s="32"/>
      <c r="M35" s="44"/>
      <c r="N35" s="44"/>
      <c r="O35" s="44"/>
    </row>
    <row r="36" spans="3:15" ht="15">
      <c r="C36" s="28"/>
      <c r="D36" s="28"/>
      <c r="E36" s="30"/>
      <c r="F36" s="30"/>
      <c r="G36" s="31" t="s">
        <v>129</v>
      </c>
      <c r="H36" s="139" t="s">
        <v>457</v>
      </c>
      <c r="I36" s="32"/>
      <c r="J36" s="32"/>
      <c r="M36" s="44"/>
      <c r="N36" s="44"/>
      <c r="O36" s="44"/>
    </row>
    <row r="37" spans="7:8" ht="15">
      <c r="G37" s="31" t="s">
        <v>130</v>
      </c>
      <c r="H37" s="13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480</v>
      </c>
      <c r="B1" s="160" t="s">
        <v>481</v>
      </c>
    </row>
    <row r="2" spans="1:2" ht="15">
      <c r="A2" s="1" t="s">
        <v>485</v>
      </c>
      <c r="B2" s="116" t="s">
        <v>483</v>
      </c>
    </row>
    <row r="3" spans="1:2" ht="15">
      <c r="A3" s="1" t="s">
        <v>486</v>
      </c>
      <c r="B3" t="str">
        <f>CONCATENATE(LOWER(Form!D2),"-",LOWER(Form!D3))</f>
        <v>luisa-ui-share-green-infrastructure-ref-2014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482</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