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Questa_cartella_di_lavoro"/>
  <workbookProtection lockStructure="1"/>
  <bookViews>
    <workbookView xWindow="0" yWindow="0" windowWidth="28800" windowHeight="14100" tabRatio="725" activeTab="1"/>
  </bookViews>
  <sheets>
    <sheet name="Readme" sheetId="1" r:id="rId1"/>
    <sheet name="Form" sheetId="2" r:id="rId2"/>
    <sheet name="RDF+XML Template" sheetId="3" r:id="rId3"/>
    <sheet name="Codelists" sheetId="4" r:id="rId4"/>
    <sheet name="Configuration" sheetId="5" r:id="rId5"/>
  </sheets>
  <definedNames>
    <definedName name="_xlnm._FilterDatabase" localSheetId="1" hidden="1">'Form'!$A$1:$A$427</definedName>
    <definedName name="AccessRestriction">OFFSET('Codelists'!$I$2,0,0,COUNTA('Codelists'!$I:$I)-1,1)</definedName>
    <definedName name="EuroVocDomain">OFFSET('Codelists'!$A$2,0,0,COUNTA('Codelists'!$A:$A)-1,1)</definedName>
    <definedName name="Format">OFFSET('Codelists'!$C$2,0,0,COUNTA('Codelists'!$C:$C)-1,1)</definedName>
    <definedName name="Language">OFFSET('Codelists'!$E$2,0,0,COUNTA('Codelists'!$E:$E)-1,1)</definedName>
    <definedName name="Licence">OFFSET('Codelists'!$M$2,0,0,COUNTA('Codelists'!$M:$M)-1,1)</definedName>
    <definedName name="Location">OFFSET('Codelists'!$G$2,0,0,COUNTA('Codelists'!$G:$G)-1,1)</definedName>
    <definedName name="Publisher">OFFSET('Codelists'!$R$2,0,0,COUNTA('Codelists'!$R:$R)-1,1)</definedName>
    <definedName name="UpdateFrequency">OFFSET('Codelists'!$P$2,0,0,COUNTA('Codelists'!$P:$P)-1,1)</definedName>
  </definedNames>
  <calcPr fullCalcOnLoad="1"/>
</workbook>
</file>

<file path=xl/comments1.xml><?xml version="1.0" encoding="utf-8"?>
<comments xmlns="http://schemas.openxmlformats.org/spreadsheetml/2006/main">
  <authors>
    <author>Andrea Perego</author>
  </authors>
  <commentList>
    <comment ref="B25" authorId="0">
      <text>
        <r>
          <rPr>
            <sz val="9"/>
            <rFont val="Tahoma"/>
            <family val="2"/>
          </rPr>
          <t>Here's the comment!</t>
        </r>
      </text>
    </comment>
  </commentList>
</comments>
</file>

<file path=xl/comments2.xml><?xml version="1.0" encoding="utf-8"?>
<comments xmlns="http://schemas.openxmlformats.org/spreadsheetml/2006/main">
  <authors>
    <author>Andrea Perego</author>
    <author>argocd</author>
  </authors>
  <commentList>
    <comment ref="D3" authorId="0">
      <text>
        <r>
          <rPr>
            <sz val="9"/>
            <rFont val="Tahoma"/>
            <family val="2"/>
          </rPr>
          <t xml:space="preserve">The dataset ID is a short alphanumeric acronym (without white spaces) for the dataset. </t>
        </r>
      </text>
    </comment>
    <comment ref="D5" authorId="0">
      <text>
        <r>
          <rPr>
            <sz val="9"/>
            <rFont val="Tahoma"/>
            <family val="2"/>
          </rPr>
          <t>Short description of the dataset (max 200 words).</t>
        </r>
      </text>
    </comment>
    <comment ref="D12" authorId="0">
      <text>
        <r>
          <rPr>
            <sz val="9"/>
            <rFont val="Tahoma"/>
            <family val="2"/>
          </rPr>
          <t>Default is "irregular".</t>
        </r>
      </text>
    </comment>
    <comment ref="D13" authorId="0">
      <text>
        <r>
          <rPr>
            <sz val="9"/>
            <rFont val="Tahoma"/>
            <family val="2"/>
          </rPr>
          <t>The page or website devoted to the dataset, where users can find all information and documentation on the dataset.</t>
        </r>
      </text>
    </comment>
    <comment ref="D16" authorId="0">
      <text>
        <r>
          <rPr>
            <sz val="9"/>
            <rFont val="Tahoma"/>
            <family val="2"/>
          </rPr>
          <t>Select the geographic area including the spatial coverage of the dataset.</t>
        </r>
      </text>
    </comment>
    <comment ref="D27" authorId="0">
      <text>
        <r>
          <rPr>
            <sz val="9"/>
            <rFont val="Tahoma"/>
            <family val="2"/>
          </rPr>
          <t xml:space="preserve">ORCID URL
(Open Researcher and Contributor Identifier) is a mechanism to unambiguously identify researchers and attribute publications, datasets, etc.
You can get your ORCID at http://orcid.org/ </t>
        </r>
      </text>
    </comment>
    <comment ref="D64" authorId="0">
      <text>
        <r>
          <rPr>
            <sz val="9"/>
            <rFont val="Tahoma"/>
            <family val="2"/>
          </rPr>
          <t>URL / DOI for direct download or of the download page.</t>
        </r>
      </text>
    </comment>
    <comment ref="D69" authorId="0">
      <text>
        <r>
          <rPr>
            <sz val="9"/>
            <rFont val="Tahoma"/>
            <family val="2"/>
          </rPr>
          <t>URL / DOI for direct download or of the download page.</t>
        </r>
      </text>
    </comment>
    <comment ref="D75" authorId="0">
      <text>
        <r>
          <rPr>
            <sz val="9"/>
            <rFont val="Tahoma"/>
            <family val="2"/>
          </rPr>
          <t>URL / DOI for direct download or of the download page.</t>
        </r>
      </text>
    </comment>
    <comment ref="D32" authorId="0">
      <text>
        <r>
          <rPr>
            <sz val="9"/>
            <rFont val="Tahoma"/>
            <family val="2"/>
          </rPr>
          <t xml:space="preserve">ORCID URL
(Open Researcher and Contributor Identifier) is a mechanism to unambiguously identify researchers and attribute publications, datasets, etc.
You can get your ORCID at http://orcid.org/ </t>
        </r>
      </text>
    </comment>
    <comment ref="D37" authorId="0">
      <text>
        <r>
          <rPr>
            <sz val="9"/>
            <rFont val="Tahoma"/>
            <family val="2"/>
          </rPr>
          <t xml:space="preserve">ORCID URL
(Open Researcher and Contributor Identifier) is a mechanism to unambiguously identify researchers and attribute publications, datasets, etc.
You can get your ORCID at http://orcid.org/ </t>
        </r>
      </text>
    </comment>
    <comment ref="D42" authorId="0">
      <text>
        <r>
          <rPr>
            <sz val="9"/>
            <rFont val="Tahoma"/>
            <family val="2"/>
          </rPr>
          <t xml:space="preserve">ORCID URL
(Open Researcher and Contributor Identifier) is a mechanism to unambiguously identify researchers and attribute publications, datasets, etc.
You can get your ORCID at http://orcid.org/ </t>
        </r>
      </text>
    </comment>
    <comment ref="D47" authorId="0">
      <text>
        <r>
          <rPr>
            <sz val="9"/>
            <rFont val="Tahoma"/>
            <family val="2"/>
          </rPr>
          <t xml:space="preserve">ORCID URL
(Open Researcher and Contributor Identifier) is a mechanism to unambiguously identify researchers and attribute publications, datasets, etc.
You can get your ORCID at http://orcid.org/ </t>
        </r>
      </text>
    </comment>
    <comment ref="D81" authorId="0">
      <text>
        <r>
          <rPr>
            <sz val="9"/>
            <rFont val="Tahoma"/>
            <family val="2"/>
          </rPr>
          <t>URL / DOI for direct download or of the download page.</t>
        </r>
      </text>
    </comment>
    <comment ref="D4" authorId="0">
      <text>
        <r>
          <rPr>
            <sz val="9"/>
            <rFont val="Tahoma"/>
            <family val="2"/>
          </rPr>
          <t xml:space="preserve">The dataset ID is a short alphanumeric acronym (without white spaces) for the dataset. </t>
        </r>
      </text>
    </comment>
    <comment ref="D49" authorId="0">
      <text>
        <r>
          <rPr>
            <sz val="9"/>
            <rFont val="Tahoma"/>
            <family val="2"/>
          </rPr>
          <t>Short description of the dataset (max 200 words).</t>
        </r>
      </text>
    </comment>
    <comment ref="D55" authorId="0">
      <text>
        <r>
          <rPr>
            <sz val="9"/>
            <rFont val="Tahoma"/>
            <family val="2"/>
          </rPr>
          <t>Short description of the dataset (max 200 words).</t>
        </r>
      </text>
    </comment>
    <comment ref="A1" authorId="1">
      <text>
        <r>
          <t/>
        </r>
      </text>
    </comment>
    <comment ref="D54" authorId="0">
      <text>
        <r>
          <rPr>
            <sz val="9"/>
            <rFont val="Tahoma"/>
            <family val="2"/>
          </rPr>
          <t xml:space="preserve">The dataset ID is a short alphanumeric acronym (without white spaces) for the dataset. </t>
        </r>
      </text>
    </comment>
  </commentList>
</comments>
</file>

<file path=xl/comments4.xml><?xml version="1.0" encoding="utf-8"?>
<comments xmlns="http://schemas.openxmlformats.org/spreadsheetml/2006/main">
  <authors>
    <author>pg</author>
  </authors>
  <commentList>
    <comment ref="C1" authorId="0">
      <text>
        <r>
          <rPr>
            <sz val="9"/>
            <rFont val="Tahoma"/>
            <family val="2"/>
          </rPr>
          <t xml:space="preserve">
http://inspire.ec.europa.eu/media-types/</t>
        </r>
      </text>
    </comment>
  </commentList>
</comments>
</file>

<file path=xl/sharedStrings.xml><?xml version="1.0" encoding="utf-8"?>
<sst xmlns="http://schemas.openxmlformats.org/spreadsheetml/2006/main" count="1026" uniqueCount="566">
  <si>
    <t>&lt;?xml version="1.0" encoding="UTF-8"?&gt;</t>
  </si>
  <si>
    <t>no</t>
  </si>
  <si>
    <t>Email</t>
  </si>
  <si>
    <t>visibile</t>
  </si>
  <si>
    <t xml:space="preserve"> </t>
  </si>
  <si>
    <t>Language</t>
  </si>
  <si>
    <t>yes</t>
  </si>
  <si>
    <t>Distribution format</t>
  </si>
  <si>
    <t xml:space="preserve">    &lt;rdf:type rdf:resource="http://www.w3.org/ns/dcat#Dataset"/&gt;</t>
  </si>
  <si>
    <t xml:space="preserve">    &lt;dct:spatial&gt;</t>
  </si>
  <si>
    <t>&lt;gml:Envelope srsName="http://www.opengis.net/def/EPSG/0/4326"&gt;</t>
  </si>
  <si>
    <t>]]&gt;&lt;/locn:geometry&gt;</t>
  </si>
  <si>
    <t xml:space="preserve">      &lt;/dct:Location&gt;</t>
  </si>
  <si>
    <t xml:space="preserve">    &lt;/dct:spatial&gt;</t>
  </si>
  <si>
    <t xml:space="preserve">    &lt;dcat:distribution&gt;</t>
  </si>
  <si>
    <t xml:space="preserve">      &lt;dcat:Distribution&gt;</t>
  </si>
  <si>
    <t xml:space="preserve">          &lt;dct:RightsStatement&gt;</t>
  </si>
  <si>
    <t xml:space="preserve">          &lt;/dct:RightsStatement&gt;</t>
  </si>
  <si>
    <t xml:space="preserve">        &lt;dct:accessRights&gt;</t>
  </si>
  <si>
    <t xml:space="preserve">        &lt;/dct:accessRights&gt;</t>
  </si>
  <si>
    <t xml:space="preserve">      &lt;/dcat:Distribution&gt;</t>
  </si>
  <si>
    <t xml:space="preserve">    &lt;/dcat:distribution&gt;</t>
  </si>
  <si>
    <t xml:space="preserve">      &lt;foaf:Organization&gt;</t>
  </si>
  <si>
    <t xml:space="preserve">      &lt;/foaf:Organization&gt;</t>
  </si>
  <si>
    <t xml:space="preserve">  &lt;/rdf:Description&gt;</t>
  </si>
  <si>
    <t>Resource locator</t>
  </si>
  <si>
    <t xml:space="preserve">    &lt;dcat:contactPoint&gt;</t>
  </si>
  <si>
    <t xml:space="preserve">      &lt;vcard:Kind&gt;</t>
  </si>
  <si>
    <t xml:space="preserve">      &lt;/vcard:Kind&gt;</t>
  </si>
  <si>
    <t xml:space="preserve">    &lt;/dcat:contactPoint&gt;</t>
  </si>
  <si>
    <t xml:space="preserve">      &lt;rdf:Description&gt;</t>
  </si>
  <si>
    <t xml:space="preserve">      &lt;/rdf:Description&gt;</t>
  </si>
  <si>
    <t>Keyword (free text)</t>
  </si>
  <si>
    <t xml:space="preserve">          &lt;/rdf:Description&gt;</t>
  </si>
  <si>
    <t xml:space="preserve">        &lt;dct:format&gt;</t>
  </si>
  <si>
    <t xml:space="preserve">        &lt;/dct:format&gt;</t>
  </si>
  <si>
    <t>application/gml+xml</t>
  </si>
  <si>
    <t>application/vnd.google-earth.kml+xml</t>
  </si>
  <si>
    <t>application/vnd.google-earth.kmz</t>
  </si>
  <si>
    <t>application/x-ascii-grid</t>
  </si>
  <si>
    <t>application/x-ecw</t>
  </si>
  <si>
    <t>application/x-filegdb</t>
  </si>
  <si>
    <t>application/x-gmz</t>
  </si>
  <si>
    <t>application/x-las</t>
  </si>
  <si>
    <t>application/x-laz</t>
  </si>
  <si>
    <t>application/x-oracledump</t>
  </si>
  <si>
    <t>application/x-shapefile</t>
  </si>
  <si>
    <t>application/x-tab</t>
  </si>
  <si>
    <t>application/x-tab-raster</t>
  </si>
  <si>
    <t>application/x-worldfile</t>
  </si>
  <si>
    <t>image/jp2</t>
  </si>
  <si>
    <t>image/tiff</t>
  </si>
  <si>
    <t>text/csv</t>
  </si>
  <si>
    <t>Access restrictions</t>
  </si>
  <si>
    <t>Title</t>
  </si>
  <si>
    <t>noLimitations</t>
  </si>
  <si>
    <t>registrationRequired</t>
  </si>
  <si>
    <t>authorisationRequired</t>
  </si>
  <si>
    <t>Attribution</t>
  </si>
  <si>
    <t>Attribution-ShareAlike</t>
  </si>
  <si>
    <t xml:space="preserve">Attribution-NoDerivs </t>
  </si>
  <si>
    <t xml:space="preserve">Attribution-NonCommercial </t>
  </si>
  <si>
    <t xml:space="preserve">Attribution-NonCommercial-ShareAlike </t>
  </si>
  <si>
    <t xml:space="preserve">Attribution-NonCommercial-NoDerivs </t>
  </si>
  <si>
    <t>Public Domain</t>
  </si>
  <si>
    <t>Description</t>
  </si>
  <si>
    <t>Landing page</t>
  </si>
  <si>
    <t>Contact point</t>
  </si>
  <si>
    <t>Publisher</t>
  </si>
  <si>
    <t>General information</t>
  </si>
  <si>
    <t>Temporal coverage</t>
  </si>
  <si>
    <t>Spatial coverage</t>
  </si>
  <si>
    <t>Issue date</t>
  </si>
  <si>
    <t>Last modified</t>
  </si>
  <si>
    <t>Update frequency</t>
  </si>
  <si>
    <t>Location name</t>
  </si>
  <si>
    <t>Italy</t>
  </si>
  <si>
    <t>ENG</t>
  </si>
  <si>
    <t>Start date</t>
  </si>
  <si>
    <t>End date</t>
  </si>
  <si>
    <t xml:space="preserve">    &lt;dct:publisher&gt;</t>
  </si>
  <si>
    <t xml:space="preserve">        &lt;foaf:name xml:lang="en"&gt;European Commission&lt;/foaf:name&gt;</t>
  </si>
  <si>
    <t xml:space="preserve">        &lt;foaf:mbox rdf:resource="mailto:efdac@jrc.ec.europa.eu"/&gt;</t>
  </si>
  <si>
    <t xml:space="preserve">    &lt;/dct:publisher&gt;</t>
  </si>
  <si>
    <t xml:space="preserve">    &lt;dct:temporal&gt;</t>
  </si>
  <si>
    <t xml:space="preserve">      &lt;dct:PeriodOfTime&gt;</t>
  </si>
  <si>
    <t xml:space="preserve">      &lt;/dct:PeriodOfTime&gt;</t>
  </si>
  <si>
    <t xml:space="preserve">    &lt;/dct:temporal&gt;</t>
  </si>
  <si>
    <t xml:space="preserve">        &lt;dct:license&gt;</t>
  </si>
  <si>
    <t xml:space="preserve">          &lt;/dct:LicenseDocument&gt;</t>
  </si>
  <si>
    <t xml:space="preserve">        &lt;/dct:license&gt;</t>
  </si>
  <si>
    <t>Licence</t>
  </si>
  <si>
    <t>Europa Legal Notice</t>
  </si>
  <si>
    <t>daily</t>
  </si>
  <si>
    <t xml:space="preserve">    &lt;dct:related&gt;</t>
  </si>
  <si>
    <t xml:space="preserve">    &lt;/dct:related&gt;</t>
  </si>
  <si>
    <t>Publisher - Organisation name</t>
  </si>
  <si>
    <t>Publisher - Web site</t>
  </si>
  <si>
    <t>Contact point - Email</t>
  </si>
  <si>
    <t xml:space="preserve">    &lt;/dct:isReferencedBy&gt;</t>
  </si>
  <si>
    <t xml:space="preserve">    &lt;dct:isReferencedBy&gt;</t>
  </si>
  <si>
    <t xml:space="preserve">      &lt;/foaf:Document&gt;</t>
  </si>
  <si>
    <t>Creative Commons Attribution v4</t>
  </si>
  <si>
    <t>Creative Commons Public Domain Dedication</t>
  </si>
  <si>
    <t>Austria</t>
  </si>
  <si>
    <t>Belgium</t>
  </si>
  <si>
    <t>Bulgaria</t>
  </si>
  <si>
    <t>Croatia</t>
  </si>
  <si>
    <t>Cyprus</t>
  </si>
  <si>
    <t>Czech Republic</t>
  </si>
  <si>
    <t>Denmark</t>
  </si>
  <si>
    <t>Estonia</t>
  </si>
  <si>
    <t>Finland</t>
  </si>
  <si>
    <t>France</t>
  </si>
  <si>
    <t>Germany</t>
  </si>
  <si>
    <t>Greece</t>
  </si>
  <si>
    <t>Hungary</t>
  </si>
  <si>
    <t>Ireland</t>
  </si>
  <si>
    <t>Latvia</t>
  </si>
  <si>
    <t>Lithuania</t>
  </si>
  <si>
    <t>Luxembourg</t>
  </si>
  <si>
    <t>Malta</t>
  </si>
  <si>
    <t>Netherlands</t>
  </si>
  <si>
    <t>Poland</t>
  </si>
  <si>
    <t>Portugal</t>
  </si>
  <si>
    <t>Romania</t>
  </si>
  <si>
    <t>Slovakia</t>
  </si>
  <si>
    <t>Slovenia</t>
  </si>
  <si>
    <t>Spain</t>
  </si>
  <si>
    <t>Sweden</t>
  </si>
  <si>
    <t>United Kingdom</t>
  </si>
  <si>
    <t>weekly</t>
  </si>
  <si>
    <t>monthly</t>
  </si>
  <si>
    <t>DEU</t>
  </si>
  <si>
    <t>ITA</t>
  </si>
  <si>
    <t>FRA</t>
  </si>
  <si>
    <t>SPA</t>
  </si>
  <si>
    <t>POR</t>
  </si>
  <si>
    <t>Bounding box - Upper corner</t>
  </si>
  <si>
    <t>Bounding box - Lower corner</t>
  </si>
  <si>
    <t>BUL</t>
  </si>
  <si>
    <t>CES</t>
  </si>
  <si>
    <t>DAN</t>
  </si>
  <si>
    <t>EST</t>
  </si>
  <si>
    <t>GLE</t>
  </si>
  <si>
    <t>HRV</t>
  </si>
  <si>
    <t>LAV</t>
  </si>
  <si>
    <t>LIT</t>
  </si>
  <si>
    <t>HUN</t>
  </si>
  <si>
    <t>MLT</t>
  </si>
  <si>
    <t>NLD</t>
  </si>
  <si>
    <t>POL</t>
  </si>
  <si>
    <t>RON</t>
  </si>
  <si>
    <t>SLV</t>
  </si>
  <si>
    <t>FIN</t>
  </si>
  <si>
    <t>SWE</t>
  </si>
  <si>
    <t>Format</t>
  </si>
  <si>
    <t>Access URL / DOI</t>
  </si>
  <si>
    <t xml:space="preserve">      &lt;/foaf:Person&gt;</t>
  </si>
  <si>
    <t>Example</t>
  </si>
  <si>
    <t>Contributor - name</t>
  </si>
  <si>
    <t>(ORCID)</t>
  </si>
  <si>
    <t>Publication #1</t>
  </si>
  <si>
    <t>Publication #2</t>
  </si>
  <si>
    <t xml:space="preserve">    &lt;dct:creator&gt;</t>
  </si>
  <si>
    <t xml:space="preserve">    &lt;/dct:creator&gt;</t>
  </si>
  <si>
    <t>triennial</t>
  </si>
  <si>
    <t>biennial</t>
  </si>
  <si>
    <t>annual</t>
  </si>
  <si>
    <t>semiannual</t>
  </si>
  <si>
    <t>three times a year</t>
  </si>
  <si>
    <t>quarterly</t>
  </si>
  <si>
    <t>bimonthly</t>
  </si>
  <si>
    <t>semimonthly</t>
  </si>
  <si>
    <t>biweekly</t>
  </si>
  <si>
    <t>three times a month</t>
  </si>
  <si>
    <t>semiweekly</t>
  </si>
  <si>
    <t>three times a week</t>
  </si>
  <si>
    <t>irregular</t>
  </si>
  <si>
    <t>no limitations</t>
  </si>
  <si>
    <t>registration required</t>
  </si>
  <si>
    <t>Bulgarian</t>
  </si>
  <si>
    <t>Czech</t>
  </si>
  <si>
    <t>Danish</t>
  </si>
  <si>
    <t>German</t>
  </si>
  <si>
    <t>Greek</t>
  </si>
  <si>
    <t>English</t>
  </si>
  <si>
    <t>http://ec.europa.eu/geninfo/legal_notices_en.htm</t>
  </si>
  <si>
    <t>Language code</t>
  </si>
  <si>
    <t>Format code</t>
  </si>
  <si>
    <t>Location</t>
  </si>
  <si>
    <t>Location code</t>
  </si>
  <si>
    <t>Licence URI</t>
  </si>
  <si>
    <t>Update frequency code</t>
  </si>
  <si>
    <t>Estonian</t>
  </si>
  <si>
    <t>Finnish</t>
  </si>
  <si>
    <t>French</t>
  </si>
  <si>
    <t>Irish</t>
  </si>
  <si>
    <t>Croatian</t>
  </si>
  <si>
    <t>Hungarian</t>
  </si>
  <si>
    <t>Italian</t>
  </si>
  <si>
    <t>Latvian</t>
  </si>
  <si>
    <t>Lithuanian</t>
  </si>
  <si>
    <t>maltese</t>
  </si>
  <si>
    <t>Dutch</t>
  </si>
  <si>
    <t>Polish</t>
  </si>
  <si>
    <t>Portuguese</t>
  </si>
  <si>
    <t>Romanian</t>
  </si>
  <si>
    <t>SLK</t>
  </si>
  <si>
    <t>Slovak</t>
  </si>
  <si>
    <t>Slovene</t>
  </si>
  <si>
    <t>Spanish</t>
  </si>
  <si>
    <t>Swedish</t>
  </si>
  <si>
    <t>GRC</t>
  </si>
  <si>
    <t>authorisation required</t>
  </si>
  <si>
    <t>https://creativecommons.org/licenses/by/4.0/</t>
  </si>
  <si>
    <t>https://creativecommons.org/publicdomain/zero/1.0/</t>
  </si>
  <si>
    <t>http://publications.europa.eu/resource/authority/file-type/GML</t>
  </si>
  <si>
    <t>http://publications.europa.eu/resource/authority/file-type/KML</t>
  </si>
  <si>
    <t>http://publications.europa.eu/resource/authority/file-type/KMZ</t>
  </si>
  <si>
    <t>http://publications.europa.eu/resource/authority/file-type/TIFF</t>
  </si>
  <si>
    <t>http://publications.europa.eu/resource/authority/file-type/CSV</t>
  </si>
  <si>
    <t>http://inspire.ec.europa.eu/media-types/image/jp2</t>
  </si>
  <si>
    <t>http://inspire.ec.europa.eu/media-types/application/x-worldfile</t>
  </si>
  <si>
    <t>http://inspire.ec.europa.eu/media-types/application/x-tab-raster</t>
  </si>
  <si>
    <t>http://inspire.ec.europa.eu/media-types/application/x-tab</t>
  </si>
  <si>
    <t>http://inspire.ec.europa.eu/media-types/application/x-shapefile</t>
  </si>
  <si>
    <t>http://inspire.ec.europa.eu/media-types/application/x-oracledump</t>
  </si>
  <si>
    <t>http://inspire.ec.europa.eu/media-types/application/x-laz</t>
  </si>
  <si>
    <t>http://inspire.ec.europa.eu/media-types/application/x-las</t>
  </si>
  <si>
    <t>http://inspire.ec.europa.eu/media-types/application/x-gmz</t>
  </si>
  <si>
    <t>http://inspire.ec.europa.eu/media-types/application/x-filegdb</t>
  </si>
  <si>
    <t>http://inspire.ec.europa.eu/media-types/application/x-ecw</t>
  </si>
  <si>
    <t>http://inspire.ec.europa.eu/media-types/application/x-ascii-grid</t>
  </si>
  <si>
    <t>Publication URL / DOI</t>
  </si>
  <si>
    <t>Contributor / author #1</t>
  </si>
  <si>
    <t>Contributor / author #2</t>
  </si>
  <si>
    <t>Licence name</t>
  </si>
  <si>
    <t>Geographic area</t>
  </si>
  <si>
    <t>EMM</t>
  </si>
  <si>
    <t>JRC-Names</t>
  </si>
  <si>
    <t>Dataset URI</t>
  </si>
  <si>
    <t>Resource format URI</t>
  </si>
  <si>
    <t>Resource format media type</t>
  </si>
  <si>
    <t>Contact point - Name (project acronym)</t>
  </si>
  <si>
    <t>How this file is structured</t>
  </si>
  <si>
    <t xml:space="preserve">1) Readme </t>
  </si>
  <si>
    <t>2) Form</t>
  </si>
  <si>
    <t>4) Codelist</t>
  </si>
  <si>
    <t>Some cells can be edited as free text: in this case it is sufficient to replace the string with the appropriate text.</t>
  </si>
  <si>
    <t>Minimal guidelines</t>
  </si>
  <si>
    <t>Last name</t>
  </si>
  <si>
    <t>First name</t>
  </si>
  <si>
    <t>Keywords (comma separated list)</t>
  </si>
  <si>
    <t>application/pdf</t>
  </si>
  <si>
    <t>http://publications.europa.eu/resource/authority/file-type/PDF</t>
  </si>
  <si>
    <t>Contributor - first name</t>
  </si>
  <si>
    <t>Contributor - last name</t>
  </si>
  <si>
    <t>3) RDF+XML Template</t>
  </si>
  <si>
    <t>Access restriction code</t>
  </si>
  <si>
    <t>Use restriction code</t>
  </si>
  <si>
    <t>Use restriction</t>
  </si>
  <si>
    <t>Access restriction</t>
  </si>
  <si>
    <t>BY</t>
  </si>
  <si>
    <t>BY-ND</t>
  </si>
  <si>
    <t>BY-NC</t>
  </si>
  <si>
    <t>BY-NC-ND</t>
  </si>
  <si>
    <t>BY-NC-SA</t>
  </si>
  <si>
    <t>BY-SA</t>
  </si>
  <si>
    <t>ZERO</t>
  </si>
  <si>
    <r>
      <t>Spreadsheet "</t>
    </r>
    <r>
      <rPr>
        <b/>
        <sz val="11"/>
        <color indexed="8"/>
        <rFont val="Calibri"/>
        <family val="2"/>
      </rPr>
      <t>Form</t>
    </r>
    <r>
      <rPr>
        <sz val="11"/>
        <color theme="1"/>
        <rFont val="Calibri"/>
        <family val="2"/>
      </rPr>
      <t>" includes the list of metadata elements common to all metadata records in the JRC Data Catalogue.</t>
    </r>
  </si>
  <si>
    <t>Free text</t>
  </si>
  <si>
    <t>Mandatory</t>
  </si>
  <si>
    <t>Examples of possible values for each metadata element are provided on the right side of the relevant cell.</t>
  </si>
  <si>
    <t>Other cells contain values taken from a dropdown list. Just click on the cell to open the dropdown.</t>
  </si>
  <si>
    <t>Missing features?</t>
  </si>
  <si>
    <t>This spreadsheet may not include all the features you need.</t>
  </si>
  <si>
    <t xml:space="preserve">For example, it includes only a subset of geographic areas, formats, etc. </t>
  </si>
  <si>
    <t>In such cases, please contact us, and we will do our best to provide you an extended version of this spreadsheet, addressing your requirements.</t>
  </si>
  <si>
    <t xml:space="preserve">Just drop us an email at </t>
  </si>
  <si>
    <t>opendata-support@jrc.ec.europa.eu</t>
  </si>
  <si>
    <t>Thanks!</t>
  </si>
  <si>
    <t>Drop down list</t>
  </si>
  <si>
    <t>Publisher code</t>
  </si>
  <si>
    <t>Publisher WWW</t>
  </si>
  <si>
    <t>http://publications.europa.eu/resource/authority/corporate-body/JRC</t>
  </si>
  <si>
    <t>European Commission - Joint Research Centre</t>
  </si>
  <si>
    <t>https://ec.europa.eu/jrc/</t>
  </si>
  <si>
    <t>Comments are also available for some of metadata elements, providing additional explanation about how they should be filled in. Just hover the mouse on the cell, and the comment will pop up.</t>
  </si>
  <si>
    <t>The cells of the mandatory metadata elements are marked in orange. After being filled in, they will turn into blue.</t>
  </si>
  <si>
    <t>http://publications.europa.eu/resource/authority/file-type/HTML</t>
  </si>
  <si>
    <t>http://publications.europa.eu/resource/authority/file-type/XML</t>
  </si>
  <si>
    <t>http://publications.europa.eu/resource/authority/file-type/RDF</t>
  </si>
  <si>
    <t>http://publications.europa.eu/resource/authority/file-type/RDF_XML</t>
  </si>
  <si>
    <t>http://publications.europa.eu/resource/authority/file-type/RDF_TURTLE</t>
  </si>
  <si>
    <t>application/rdf+xml</t>
  </si>
  <si>
    <t>text/html</t>
  </si>
  <si>
    <t>application/xml</t>
  </si>
  <si>
    <t>text/turtle</t>
  </si>
  <si>
    <t>http://publications.europa.eu/resource/authority/file-type/ZIP</t>
  </si>
  <si>
    <t>application/zip</t>
  </si>
  <si>
    <t>text/plain</t>
  </si>
  <si>
    <t>http://publications.europa.eu/resource/authority/file-type/TXT</t>
  </si>
  <si>
    <t>application/x-tar</t>
  </si>
  <si>
    <t>http://publications.europa.eu/resource/authority/file-type/TAR</t>
  </si>
  <si>
    <t>What's for?</t>
  </si>
  <si>
    <t>This sheet.</t>
  </si>
  <si>
    <t>Sheet to be used to fill in metadata records.</t>
  </si>
  <si>
    <t>Code lists used in the metadata.</t>
  </si>
  <si>
    <t>JRC-Names RDF: Person and organisation spelling variants as found in multilingual news articles</t>
  </si>
  <si>
    <t>18 February 2015</t>
  </si>
  <si>
    <t>http://arxiv.org/abs/1309.6162</t>
  </si>
  <si>
    <t>JRC-Names: A freely available, highly multilingual named entity resource</t>
  </si>
  <si>
    <t>Ralf</t>
  </si>
  <si>
    <t>Steinberger</t>
  </si>
  <si>
    <t>ralf.steinberger@jrc.ec.europa.eu</t>
  </si>
  <si>
    <t>JRC-Names, RDF files</t>
  </si>
  <si>
    <t>The compressed zip file contains an RDF file containing JRC names and spelling variants of JRC names.</t>
  </si>
  <si>
    <t>ftp://cidportal.jrc.ec.europa.eu/jrc-opendata/EMM/JRC-Names/LATEST/entity_uri.zip</t>
  </si>
  <si>
    <t>ftp://cidportal.jrc.ec.europa.eu/jrc-opendata/EMM/JRC-Names/LATEST/jrc-names-schema.pdf</t>
  </si>
  <si>
    <t>JRC-Names Schema example</t>
  </si>
  <si>
    <t>The schema gives an overview of how JRC-Names data is modeled, with the example of the person entity "Jean-Claude Juncker".</t>
  </si>
  <si>
    <t>multingual linguistic resource, spelling variants</t>
  </si>
  <si>
    <t>application/json</t>
  </si>
  <si>
    <t>http://publications.europa.eu/resource/authority/file-type/JSON</t>
  </si>
  <si>
    <t>RDF (any serialisation)</t>
  </si>
  <si>
    <t>Publication year</t>
  </si>
  <si>
    <t>CoRR</t>
  </si>
  <si>
    <t>Author(s) (last name, initials)</t>
  </si>
  <si>
    <t>https://ec.europa.eu/jrc/en/language-technologies/jrc-names</t>
  </si>
  <si>
    <t>1 January 2013</t>
  </si>
  <si>
    <t>3 October 2014</t>
  </si>
  <si>
    <t>Organisation</t>
  </si>
  <si>
    <t>&lt;rdf:RDF xmlns:dcat="http://www.w3.org/ns/dcat#" xmlns:dct="http://purl.org/dc/terms/" xmlns:dc="http://purl.org/dc/elements/1.1/" xmlns:foaf="http://xmlns.com/foaf/0.1/" xmlns:locn="http://www.w3.org/ns/locn#" xmlns:rdf="http://www.w3.org/1999/02/22-rdf-syntax-ns#" xmlns:rdfs="http://www.w3.org/2000/01/rdf-schema#" xmlns:schema="http://schema.org/" xmlns:skos="http://www.w3.org/2004/02/skos/core#" xmlns:vcard="http://www.w3.org/2006/vcard/ns#"&gt;</t>
  </si>
  <si>
    <t>Download URL / DOI URL</t>
  </si>
  <si>
    <t>Publication URL / DOI URL</t>
  </si>
  <si>
    <t>Author(s)</t>
  </si>
  <si>
    <t>JRC-Names is a highly multilingual named entity resource for person and organisation names (called 'entities'). It consists of large lists of names and their many spelling variants (up to hundreds for a single person), including across scripts (Latin, Greek, Arabic, Cyrillic, Japanese, Chinese, etc.). The named entity resource file with the list of spelling variants is accompanied by Java-implemented demonstrator software that (a) allows to produce - for any input name - a list of known spelling variants, and that (b) analyses UTF8-encoded text files to find known entity mentions, returning the name variant found, the preferred display name for that entity, the unique name identifier for that name, the position of the entity name in the text, and its length in characters. The names were mostly identified in real-life news articles through named entity recognition and name spellings were mostly automatically added to the main name spelling. The list of names gets updated every day with newly found names and their variants.</t>
  </si>
  <si>
    <t>&lt;/rdf:RDF&gt;</t>
  </si>
  <si>
    <t>RDF/XML representation of the metadata</t>
  </si>
  <si>
    <t>Licensed under the EUPL, Version 1.1 or - as soon they will be approved by</t>
  </si>
  <si>
    <t>the European Commission - subsequent versions of the EUPL (the "Licence");</t>
  </si>
  <si>
    <t>You may not use this work except in compliance with the Licence.</t>
  </si>
  <si>
    <t>You may obtain a copy of the Licence at:</t>
  </si>
  <si>
    <t>http://ec.europa.eu/idabc/eupl</t>
  </si>
  <si>
    <t>Unless required by applicable law or agreed to in writing, software</t>
  </si>
  <si>
    <t>distributed under the Licence is distributed on an "AS IS" basis,</t>
  </si>
  <si>
    <t>WITHOUT WARRANTIES OR CONDITIONS OF ANY KIND, either express or implied.</t>
  </si>
  <si>
    <t>See the Licence for the specific language governing permissions and</t>
  </si>
  <si>
    <t>limitations under the Licence.</t>
  </si>
  <si>
    <t>Copyright 2015 EUROPEAN UNION</t>
  </si>
  <si>
    <t>Licence code</t>
  </si>
  <si>
    <t>Licence URL</t>
  </si>
  <si>
    <t>EuroVoc domain</t>
  </si>
  <si>
    <t>EuroVoc domain code</t>
  </si>
  <si>
    <t>04 POLITICS</t>
  </si>
  <si>
    <t>08 INTERNATIONAL RELATIONS</t>
  </si>
  <si>
    <t>10 EUROPEAN UNION</t>
  </si>
  <si>
    <t>12 LAW</t>
  </si>
  <si>
    <t>16 ECONOMICS</t>
  </si>
  <si>
    <t>20 TRADE</t>
  </si>
  <si>
    <t>24 FINANCE</t>
  </si>
  <si>
    <t>28 SOCIAL QUESTIONS</t>
  </si>
  <si>
    <t>32 EDUCATION AND COMMUNICATIONS</t>
  </si>
  <si>
    <t>36 SCIENCE</t>
  </si>
  <si>
    <t>40 BUSINESS AND COMPETITION</t>
  </si>
  <si>
    <t>44 EMPLOYMENT AND WORKING CONDITIONS</t>
  </si>
  <si>
    <t>48 TRANSPORT</t>
  </si>
  <si>
    <t>52 ENVIRONMENT</t>
  </si>
  <si>
    <t>56 AGRICULTURE, FORESTRY AND FISHERIES</t>
  </si>
  <si>
    <t>60 AGRI-FOODSTUFFS</t>
  </si>
  <si>
    <t>64 PRODUCTION, TECHNOLOGY AND RESEARCH</t>
  </si>
  <si>
    <t>66 ENERGY</t>
  </si>
  <si>
    <t>68 INDUSTRY</t>
  </si>
  <si>
    <t>72 GEOGRAPHY</t>
  </si>
  <si>
    <t>76 INTERNATIONAL ORGANISATIONS</t>
  </si>
  <si>
    <t>http://eurovoc.europa.eu/100142</t>
  </si>
  <si>
    <t>http://eurovoc.europa.eu/100143</t>
  </si>
  <si>
    <t>http://eurovoc.europa.eu/100144</t>
  </si>
  <si>
    <t>http://eurovoc.europa.eu/100145</t>
  </si>
  <si>
    <t>http://eurovoc.europa.eu/100146</t>
  </si>
  <si>
    <t>http://eurovoc.europa.eu/100147</t>
  </si>
  <si>
    <t>http://eurovoc.europa.eu/100148</t>
  </si>
  <si>
    <t>http://eurovoc.europa.eu/100149</t>
  </si>
  <si>
    <t>http://eurovoc.europa.eu/100150</t>
  </si>
  <si>
    <t>http://eurovoc.europa.eu/100151</t>
  </si>
  <si>
    <t>http://eurovoc.europa.eu/100152</t>
  </si>
  <si>
    <t>http://eurovoc.europa.eu/100153</t>
  </si>
  <si>
    <t>http://eurovoc.europa.eu/100154</t>
  </si>
  <si>
    <t>http://eurovoc.europa.eu/100155</t>
  </si>
  <si>
    <t>http://eurovoc.europa.eu/100156</t>
  </si>
  <si>
    <t>http://eurovoc.europa.eu/100157</t>
  </si>
  <si>
    <t>http://eurovoc.europa.eu/100158</t>
  </si>
  <si>
    <t>http://eurovoc.europa.eu/100159</t>
  </si>
  <si>
    <t>http://eurovoc.europa.eu/100160</t>
  </si>
  <si>
    <t>http://eurovoc.europa.eu/100161</t>
  </si>
  <si>
    <t>http://eurovoc.europa.eu/100162</t>
  </si>
  <si>
    <t>Additional EuroVoc domain (optional)</t>
  </si>
  <si>
    <t>Main EuroVoc domain</t>
  </si>
  <si>
    <r>
      <t>From the sheet "</t>
    </r>
    <r>
      <rPr>
        <b/>
        <sz val="11"/>
        <color indexed="8"/>
        <rFont val="Calibri"/>
        <family val="2"/>
      </rPr>
      <t>Form</t>
    </r>
    <r>
      <rPr>
        <sz val="11"/>
        <color theme="1"/>
        <rFont val="Calibri"/>
        <family val="2"/>
      </rPr>
      <t>" you can generate a metadata record by double clicking on the "</t>
    </r>
    <r>
      <rPr>
        <b/>
        <sz val="11"/>
        <color indexed="8"/>
        <rFont val="Calibri"/>
        <family val="2"/>
      </rPr>
      <t>Export</t>
    </r>
    <r>
      <rPr>
        <sz val="11"/>
        <color theme="1"/>
        <rFont val="Calibri"/>
        <family val="2"/>
      </rPr>
      <t>" cell.</t>
    </r>
  </si>
  <si>
    <t>http://orcid.org/0000-0001-8388-3897</t>
  </si>
  <si>
    <t xml:space="preserve"> &lt;dct:language&gt;</t>
  </si>
  <si>
    <t xml:space="preserve">        &lt;/rdf:Description&gt;</t>
  </si>
  <si>
    <t xml:space="preserve"> &lt;/dct:language&gt;</t>
  </si>
  <si>
    <t>Main Eurovoc Domain</t>
  </si>
  <si>
    <t xml:space="preserve">     &lt;/dct:subject&gt;</t>
  </si>
  <si>
    <t xml:space="preserve">    &lt;dct:subject&gt;</t>
  </si>
  <si>
    <t xml:space="preserve">    &lt;/dct:accrualPeriodicity&gt;</t>
  </si>
  <si>
    <t xml:space="preserve">    &lt;dct:accrualPeriodicity&gt;</t>
  </si>
  <si>
    <t xml:space="preserve">        &lt;locn:geometry rdf:datatype="http://www.opengis.net/ont/geosparql#gmlLiteral"&gt;&lt;![CDATA[</t>
  </si>
  <si>
    <t>Bounding box  W</t>
  </si>
  <si>
    <t>Bounding box S</t>
  </si>
  <si>
    <t>Bounding box E</t>
  </si>
  <si>
    <t>Bounding box  N</t>
  </si>
  <si>
    <t xml:space="preserve">        &lt;locn:geometry rdf:datatype="http://www.opengis.net/ont/geosparql#wktLiteral"&gt;&lt;![CDATA[</t>
  </si>
  <si>
    <t xml:space="preserve">        &lt;locn:geometry rdf:datatype="http://www.iana.org/assignments/media-types/application/vnd.geo+json"&gt;&lt;![CDATA[</t>
  </si>
  <si>
    <t>ECAS username</t>
  </si>
  <si>
    <t>http://publications.europa.eu/resource/authority/country/EUR</t>
  </si>
  <si>
    <t>World</t>
  </si>
  <si>
    <t>http://dbpedia.org/resource/World</t>
  </si>
  <si>
    <t>Africa</t>
  </si>
  <si>
    <t>http://publications.europa.eu/mdr/authority/continent/AFRICA</t>
  </si>
  <si>
    <t>America</t>
  </si>
  <si>
    <t>http://publications.europa.eu/mdr/authority/continent/AMERICA</t>
  </si>
  <si>
    <t>Antarctica</t>
  </si>
  <si>
    <t>http://publications.europa.eu/mdr/authority/continent/ANTARCTICA</t>
  </si>
  <si>
    <t>Asia</t>
  </si>
  <si>
    <t>http://publications.europa.eu/mdr/authority/continent/ASIA</t>
  </si>
  <si>
    <t>Europe</t>
  </si>
  <si>
    <t>http://publications.europa.eu/mdr/authority/continent/EUROPE</t>
  </si>
  <si>
    <t>Oceania</t>
  </si>
  <si>
    <t>http://publications.europa.eu/mdr/authority/continent/OCEANIA</t>
  </si>
  <si>
    <t>http://publications.europa.eu/resource/authority/country/AUT</t>
  </si>
  <si>
    <t>http://publications.europa.eu/resource/authority/country/BEL</t>
  </si>
  <si>
    <t>http://publications.europa.eu/resource/authority/country/BGR</t>
  </si>
  <si>
    <t>http://publications.europa.eu/resource/authority/country/HRV</t>
  </si>
  <si>
    <t>http://publications.europa.eu/resource/authority/country/CYP</t>
  </si>
  <si>
    <t>http://publications.europa.eu/resource/authority/country/CZE</t>
  </si>
  <si>
    <t>http://publications.europa.eu/resource/authority/country/DNK</t>
  </si>
  <si>
    <t>http://publications.europa.eu/resource/authority/country/EST</t>
  </si>
  <si>
    <t>http://publications.europa.eu/resource/authority/country/FIN</t>
  </si>
  <si>
    <t>http://publications.europa.eu/resource/authority/country/FRA</t>
  </si>
  <si>
    <t>http://publications.europa.eu/resource/authority/country/DEU</t>
  </si>
  <si>
    <t>http://publications.europa.eu/resource/authority/country/GRC</t>
  </si>
  <si>
    <t>http://publications.europa.eu/resource/authority/country/HUN</t>
  </si>
  <si>
    <t>http://publications.europa.eu/resource/authority/country/IRL</t>
  </si>
  <si>
    <t>http://publications.europa.eu/resource/authority/country/ITA</t>
  </si>
  <si>
    <t>http://publications.europa.eu/resource/authority/country/LVA</t>
  </si>
  <si>
    <t>http://publications.europa.eu/resource/authority/country/LTU</t>
  </si>
  <si>
    <t>http://publications.europa.eu/resource/authority/country/LUX</t>
  </si>
  <si>
    <t>http://publications.europa.eu/resource/authority/country/MLT</t>
  </si>
  <si>
    <t>http://publications.europa.eu/resource/authority/country/NLD</t>
  </si>
  <si>
    <t>http://publications.europa.eu/resource/authority/country/POL</t>
  </si>
  <si>
    <t>http://publications.europa.eu/resource/authority/country/PRT</t>
  </si>
  <si>
    <t>http://publications.europa.eu/resource/authority/country/ROU</t>
  </si>
  <si>
    <t>http://publications.europa.eu/resource/authority/country/SVK</t>
  </si>
  <si>
    <t>http://publications.europa.eu/resource/authority/country/SVN</t>
  </si>
  <si>
    <t>http://publications.europa.eu/resource/authority/country/ESP</t>
  </si>
  <si>
    <t>http://publications.europa.eu/resource/authority/country/SWE</t>
  </si>
  <si>
    <t>http://publications.europa.eu/resource/authority/country/GBR</t>
  </si>
  <si>
    <t>application/x-esri-grid</t>
  </si>
  <si>
    <t>http://inspire.ec.europa.eu/media-types/application/x-esri-grid</t>
  </si>
  <si>
    <t>Dataset ID</t>
  </si>
  <si>
    <t>General information about the dataset</t>
  </si>
  <si>
    <t>Dataset temporal coverage</t>
  </si>
  <si>
    <t>Dataset spatial coverage</t>
  </si>
  <si>
    <t>Dataset publisher</t>
  </si>
  <si>
    <t>Dataset contact point</t>
  </si>
  <si>
    <t>European Union</t>
  </si>
  <si>
    <t>Europen Union</t>
  </si>
  <si>
    <t>ORCID URL</t>
  </si>
  <si>
    <t>application/x-netcdf</t>
  </si>
  <si>
    <t>Distribution #2</t>
  </si>
  <si>
    <t>Distribution #1</t>
  </si>
  <si>
    <t>Additional resource #2</t>
  </si>
  <si>
    <t>Additional resource #1</t>
  </si>
  <si>
    <t>Contributor / author #3</t>
  </si>
  <si>
    <t>Contributor / author #4</t>
  </si>
  <si>
    <t>Contributor / author #5</t>
  </si>
  <si>
    <t>Other resource #2</t>
  </si>
  <si>
    <t>Other resource #1</t>
  </si>
  <si>
    <t>Key</t>
  </si>
  <si>
    <t>Parameter</t>
  </si>
  <si>
    <t>Filename</t>
  </si>
  <si>
    <t>http://data.jrc.ec.europa.eu/dataset/jrc-</t>
  </si>
  <si>
    <t>Base URI</t>
  </si>
  <si>
    <t>ID Pattern</t>
  </si>
  <si>
    <t>Steinberger, R; Pouliquen, B; Kabadjov, M A; Van der Goot, E</t>
  </si>
  <si>
    <t>Identifier</t>
  </si>
  <si>
    <t>http://publications.europa.eu/resource/authority/file-type/NETCDF</t>
  </si>
  <si>
    <t>http://publications.europa.eu/resource/authority/licence/COM_REUSE</t>
  </si>
  <si>
    <t>http://publications.europa.eu/resource/authority/file-type/XLS</t>
  </si>
  <si>
    <t>application/vnd.ms-excel</t>
  </si>
  <si>
    <t>European Commission Reuse and Copyright Notice</t>
  </si>
  <si>
    <t>LEGENDA</t>
  </si>
  <si>
    <t>URI prefix, common to all datasets in the catalogue.</t>
  </si>
  <si>
    <t>ID pattern</t>
  </si>
  <si>
    <t>Pattern for the local ID of the dataset, that will be appended to the base URI. Typically: project ID, "-", dataset ID (as specified in the Form sheet).</t>
  </si>
  <si>
    <t>Prefix of the output file name</t>
  </si>
  <si>
    <t>XSLT</t>
  </si>
  <si>
    <t>The XSLT for giving a human-friendly (HTML) preview of the metadata record</t>
  </si>
  <si>
    <t>Name of the editor, as to displayed on the Readme sheet</t>
  </si>
  <si>
    <t>What's for</t>
  </si>
  <si>
    <t>Name of the catalogue, to be included in the What's for section of the Readme sheet</t>
  </si>
  <si>
    <t>Mail</t>
  </si>
  <si>
    <t>Contact email of the editor support team</t>
  </si>
  <si>
    <t>http://od-metadata.jrc.it/xslt/jrc-md-core-dataset-rdf2html.xsl</t>
  </si>
  <si>
    <t>JRC MD Core Editor - Dataset</t>
  </si>
  <si>
    <t>JRC Data Catalogue</t>
  </si>
  <si>
    <t>Collection</t>
  </si>
  <si>
    <t>http://publications.europa.eu/resource/authority/frequency/TRIENNIAL</t>
  </si>
  <si>
    <t>http://publications.europa.eu/resource/authority/frequency/BIENNIAL</t>
  </si>
  <si>
    <t>http://publications.europa.eu/resource/authority/frequency/ANNUAL</t>
  </si>
  <si>
    <t>http://publications.europa.eu/resource/authority/frequency/QUARTERLY</t>
  </si>
  <si>
    <t>http://publications.europa.eu/resource/authority/frequency/BIMONTHLY</t>
  </si>
  <si>
    <t>http://publications.europa.eu/resource/authority/frequency/MONTHLY</t>
  </si>
  <si>
    <t>http://publications.europa.eu/resource/authority/frequency/MONTHLY_2</t>
  </si>
  <si>
    <t>http://publications.europa.eu/resource/authority/frequency/ANNUAL_2</t>
  </si>
  <si>
    <t>http://publications.europa.eu/resource/authority/frequency/ANNUAL_3</t>
  </si>
  <si>
    <t>http://publications.europa.eu/resource/authority/frequency/BIWEEKLY</t>
  </si>
  <si>
    <t>http://publications.europa.eu/resource/authority/frequency/MONTHLY_3</t>
  </si>
  <si>
    <t>http://publications.europa.eu/resource/authority/frequency/WEEKLY</t>
  </si>
  <si>
    <t>http://publications.europa.eu/resource/authority/frequency/WEEKLY_2</t>
  </si>
  <si>
    <t>http://publications.europa.eu/resource/authority/frequency/WEEKLY_3</t>
  </si>
  <si>
    <t>http://publications.europa.eu/resource/authority/frequency/DAILY</t>
  </si>
  <si>
    <t>http://publications.europa.eu/resource/authority/frequency/UPDATE_CONT</t>
  </si>
  <si>
    <t>http://publications.europa.eu/resource/authority/frequency/IRREG</t>
  </si>
  <si>
    <t>unknown</t>
  </si>
  <si>
    <t>http://publications.europa.eu/resource/authority/frequency/UNKNOWN</t>
  </si>
  <si>
    <t>twice a day</t>
  </si>
  <si>
    <t>http://publications.europa.eu/resource/authority/frequency/DAILY_2</t>
  </si>
  <si>
    <t>continuously updated</t>
  </si>
  <si>
    <t>Grouped by</t>
  </si>
  <si>
    <t>The name of the entity used to group datasets. Can be a "Project", "Collection", etc.  The name specified will be used in the Form sheet.</t>
  </si>
  <si>
    <t>LUISA</t>
  </si>
  <si>
    <t>https://ec.europa.eu/jrc/en/luisa</t>
  </si>
  <si>
    <t>Carlo</t>
  </si>
  <si>
    <t>Lavalle</t>
  </si>
  <si>
    <t>Marco</t>
  </si>
  <si>
    <t>Trombetti</t>
  </si>
  <si>
    <t>Enrico</t>
  </si>
  <si>
    <t>Pisoni</t>
  </si>
  <si>
    <t>Methods for Regional Integrated Assessment: High resolution gridded emission distribution in the LUISA Platform</t>
  </si>
  <si>
    <t>Office for Official Publications of the European Communities</t>
  </si>
  <si>
    <t>http://publications.jrc.ec.europa.eu/repository/handle/JRC93813</t>
  </si>
  <si>
    <t xml:space="preserve">Methods for Regional Integrated Assessment: refinement and updates of the high resolution gridded emission inventory
</t>
  </si>
  <si>
    <t>VOC-Atmospheric-emissions-ref-2014</t>
  </si>
  <si>
    <t>VOC-Atmospheric emission (Europe)</t>
  </si>
  <si>
    <t xml:space="preserve">The compressend zip file contains the projected VOC emission maps at NUTS0 and NUTS2 from 2010 to 2030. The maps are stored in .csv format. </t>
  </si>
  <si>
    <t>ftp://cidportal.jrc.ec.europa.eu/jrc-opendata/LUISA/SecondaryOutput_Indicators/Europe/REF-2014/NUTS/VOC_NUTSX_ref_2014.zip</t>
  </si>
  <si>
    <t>VOC-Atmospheric emission (Danube)</t>
  </si>
  <si>
    <t xml:space="preserve">The compressend zip file contains the projected VOC emission maps at NUTS0 and NUTS2 for the Danube regions from 2010 to 2030. The maps are stored in .csv format. </t>
  </si>
  <si>
    <t>ftp://cidportal.jrc.ec.europa.eu/jrc-opendata/LUISA/SecondaryOutput_Indicators/Danube/REF-2014/NUTS/VOC_NUTSX_ref_2014.zip</t>
  </si>
  <si>
    <t>VOC - Atmospheric emissions (LUISA Platform REF2014)</t>
  </si>
  <si>
    <t>Trombetti, M; Pisoni, E; Maes, J; Lavalle, C; Thunis, P</t>
  </si>
  <si>
    <t>Trombett,i M; Pisoni, E; Lavalle, C</t>
  </si>
  <si>
    <t>http://publications.jrc.ec.europa.eu/repository/bitstream/JRC93813/lb-na-27005-en-n%20.pdf</t>
  </si>
  <si>
    <t>Land-Use-based Integrated Sustainability Assessment’ modelling platform (LUISA)</t>
  </si>
  <si>
    <t>LUISA webpage (European Commission - JRC Science Hub)</t>
  </si>
  <si>
    <t>Air pollution,Air quality,RIAT+,SHERPA,GAINS,Downscaling,Volatile organic compound,LUISA</t>
  </si>
  <si>
    <t>deprecated.jrc-md-core-dataset-</t>
  </si>
  <si>
    <t>carlo.lavalle@ec.europa.eu</t>
  </si>
  <si>
    <t>marco.trombetti@ec.europa.eu</t>
  </si>
  <si>
    <t>enrico.pisoni@ec.europa.eu</t>
  </si>
  <si>
    <t>Deprecated record. Find the update here: http://data.europa.eu/89h/jrc-luisa-voc-atmospheric-emissions-ref-2014. The indicator shows the spatial distribution of VOC (volatile organic compound) emissions  over Europe. The total emissions for each country are derived from the GAINS model. This is the first version of the dataset (1.0) and it has not been extensively validated yet.</t>
  </si>
  <si>
    <t>http://orcid.org/0000-0003-4414-2230</t>
  </si>
</sst>
</file>

<file path=xl/styles.xml><?xml version="1.0" encoding="utf-8"?>
<styleSheet xmlns="http://schemas.openxmlformats.org/spreadsheetml/2006/main">
  <numFmts count="7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quot;£&quot;#,##0;\-&quot;£&quot;#,##0"/>
    <numFmt numFmtId="171" formatCode="&quot;£&quot;#,##0;[Red]\-&quot;£&quot;#,##0"/>
    <numFmt numFmtId="172" formatCode="&quot;£&quot;#,##0.00;\-&quot;£&quot;#,##0.00"/>
    <numFmt numFmtId="173" formatCode="&quot;£&quot;#,##0.00;[Red]\-&quot;£&quot;#,##0.00"/>
    <numFmt numFmtId="174" formatCode="_-&quot;£&quot;* #,##0_-;\-&quot;£&quot;* #,##0_-;_-&quot;£&quot;* &quot;-&quot;_-;_-@_-"/>
    <numFmt numFmtId="175" formatCode="_-* #,##0_-;\-* #,##0_-;_-* &quot;-&quot;_-;_-@_-"/>
    <numFmt numFmtId="176" formatCode="_-&quot;£&quot;* #,##0.00_-;\-&quot;£&quot;* #,##0.00_-;_-&quot;£&quot;* &quot;-&quot;??_-;_-@_-"/>
    <numFmt numFmtId="177" formatCode="_-* #,##0.00_-;\-* #,##0.00_-;_-* &quot;-&quot;??_-;_-@_-"/>
    <numFmt numFmtId="178" formatCode="&quot;€&quot;#,##0;\-&quot;€&quot;#,##0"/>
    <numFmt numFmtId="179" formatCode="&quot;€&quot;#,##0;[Red]\-&quot;€&quot;#,##0"/>
    <numFmt numFmtId="180" formatCode="&quot;€&quot;#,##0.00;\-&quot;€&quot;#,##0.00"/>
    <numFmt numFmtId="181" formatCode="&quot;€&quot;#,##0.00;[Red]\-&quot;€&quot;#,##0.00"/>
    <numFmt numFmtId="182" formatCode="_-&quot;€&quot;* #,##0_-;\-&quot;€&quot;* #,##0_-;_-&quot;€&quot;* &quot;-&quot;_-;_-@_-"/>
    <numFmt numFmtId="183" formatCode="_-&quot;€&quot;* #,##0.00_-;\-&quot;€&quot;* #,##0.00_-;_-&quot;€&quot;* &quot;-&quot;??_-;_-@_-"/>
    <numFmt numFmtId="184" formatCode="&quot;kr.&quot;\ #,##0;&quot;kr.&quot;\ \-#,##0"/>
    <numFmt numFmtId="185" formatCode="&quot;kr.&quot;\ #,##0;[Red]&quot;kr.&quot;\ \-#,##0"/>
    <numFmt numFmtId="186" formatCode="&quot;kr.&quot;\ #,##0.00;&quot;kr.&quot;\ \-#,##0.00"/>
    <numFmt numFmtId="187" formatCode="&quot;kr.&quot;\ #,##0.00;[Red]&quot;kr.&quot;\ \-#,##0.00"/>
    <numFmt numFmtId="188" formatCode="_ &quot;kr.&quot;\ * #,##0_ ;_ &quot;kr.&quot;\ * \-#,##0_ ;_ &quot;kr.&quot;\ * &quot;-&quot;_ ;_ @_ "/>
    <numFmt numFmtId="189" formatCode="_ * #,##0_ ;_ * \-#,##0_ ;_ * &quot;-&quot;_ ;_ @_ "/>
    <numFmt numFmtId="190" formatCode="_ &quot;kr.&quot;\ * #,##0.00_ ;_ &quot;kr.&quot;\ * \-#,##0.00_ ;_ &quot;kr.&quot;\ * &quot;-&quot;??_ ;_ @_ "/>
    <numFmt numFmtId="191" formatCode="_ * #,##0.00_ ;_ * \-#,##0.00_ ;_ * &quot;-&quot;??_ ;_ @_ "/>
    <numFmt numFmtId="192" formatCode="&quot;€&quot;\ #,##0;\-&quot;€&quot;\ #,##0"/>
    <numFmt numFmtId="193" formatCode="&quot;€&quot;\ #,##0;[Red]\-&quot;€&quot;\ #,##0"/>
    <numFmt numFmtId="194" formatCode="&quot;€&quot;\ #,##0.00;\-&quot;€&quot;\ #,##0.00"/>
    <numFmt numFmtId="195" formatCode="&quot;€&quot;\ #,##0.00;[Red]\-&quot;€&quot;\ #,##0.00"/>
    <numFmt numFmtId="196" formatCode="_-&quot;€&quot;\ * #,##0_-;\-&quot;€&quot;\ * #,##0_-;_-&quot;€&quot;\ * &quot;-&quot;_-;_-@_-"/>
    <numFmt numFmtId="197" formatCode="_-&quot;€&quot;\ * #,##0.00_-;\-&quot;€&quot;\ * #,##0.00_-;_-&quot;€&quot;\ * &quot;-&quot;??_-;_-@_-"/>
    <numFmt numFmtId="198" formatCode="[&lt;=9999999]###\-####;\(###\)\ ###\-####"/>
    <numFmt numFmtId="199" formatCode="&quot;Yes&quot;;&quot;Yes&quot;;&quot;No&quot;"/>
    <numFmt numFmtId="200" formatCode="&quot;True&quot;;&quot;True&quot;;&quot;False&quot;"/>
    <numFmt numFmtId="201" formatCode="&quot;On&quot;;&quot;On&quot;;&quot;Off&quot;"/>
    <numFmt numFmtId="202" formatCode="[$€-2]\ #,##0.00_);[Red]\([$€-2]\ #,##0.00\)"/>
    <numFmt numFmtId="203" formatCode="[$-409]dddd\,\ mmmm\ dd\,\ yyyy"/>
    <numFmt numFmtId="204" formatCode="[$-409]h:mm:ss\ AM/PM"/>
    <numFmt numFmtId="205" formatCode="00000"/>
    <numFmt numFmtId="206" formatCode="[$-10434]yyyy\-mm\-dd;@"/>
    <numFmt numFmtId="207" formatCode="&quot;Sì&quot;;&quot;Sì&quot;;&quot;No&quot;"/>
    <numFmt numFmtId="208" formatCode="&quot;Vero&quot;;&quot;Vero&quot;;&quot;Falso&quot;"/>
    <numFmt numFmtId="209" formatCode="&quot;Attivo&quot;;&quot;Attivo&quot;;&quot;Inattivo&quot;"/>
    <numFmt numFmtId="210" formatCode="[$€-2]\ #.##000_);[Red]\([$€-2]\ #.##000\)"/>
    <numFmt numFmtId="211" formatCode="#,###"/>
    <numFmt numFmtId="212" formatCode="[$-410]dddd\ d\ mmmm\ yyyy"/>
    <numFmt numFmtId="213" formatCode="yyyy\-mm\-dd"/>
    <numFmt numFmtId="214" formatCode="yyyy\-mm\-dd\Thh:mm"/>
    <numFmt numFmtId="215" formatCode="[$-409]d/m/yy\ h\.mm\ AM/PM;@"/>
    <numFmt numFmtId="216" formatCode="[$-409]dddd\,\ mmmm\ d\,\ yyyy"/>
    <numFmt numFmtId="217" formatCode="[$-409]d\-mmm\-yyyy;@"/>
    <numFmt numFmtId="218" formatCode="yyyy\-mmm\-dd"/>
    <numFmt numFmtId="219" formatCode="[$-409]d\-mmm\-yy;@"/>
    <numFmt numFmtId="220" formatCode="dd/mm/yyyy;@"/>
    <numFmt numFmtId="221" formatCode="yyyy"/>
    <numFmt numFmtId="222" formatCode="[$-809]d\ mmmm\ yyyy;@"/>
    <numFmt numFmtId="223" formatCode="[$-809]dd\ mmmm\ yyyy;@"/>
    <numFmt numFmtId="224" formatCode="0.0000"/>
    <numFmt numFmtId="225" formatCode="[$-809]dd\ mmmm\ yyyy"/>
  </numFmts>
  <fonts count="63">
    <font>
      <sz val="11"/>
      <color theme="1"/>
      <name val="Calibri"/>
      <family val="2"/>
    </font>
    <font>
      <sz val="11"/>
      <color indexed="8"/>
      <name val="Calibri"/>
      <family val="2"/>
    </font>
    <font>
      <sz val="9"/>
      <name val="Tahoma"/>
      <family val="2"/>
    </font>
    <font>
      <b/>
      <sz val="11"/>
      <color indexed="8"/>
      <name val="Calibri"/>
      <family val="2"/>
    </font>
    <font>
      <b/>
      <sz val="14"/>
      <color indexed="3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i/>
      <sz val="16"/>
      <color indexed="23"/>
      <name val="Calibri"/>
      <family val="2"/>
    </font>
    <font>
      <b/>
      <i/>
      <sz val="11"/>
      <color indexed="23"/>
      <name val="Calibri"/>
      <family val="2"/>
    </font>
    <font>
      <b/>
      <sz val="11"/>
      <color indexed="62"/>
      <name val="Calibri"/>
      <family val="2"/>
    </font>
    <font>
      <b/>
      <sz val="12"/>
      <color indexed="8"/>
      <name val="Calibri"/>
      <family val="2"/>
    </font>
    <font>
      <sz val="11"/>
      <color indexed="23"/>
      <name val="Calibri"/>
      <family val="2"/>
    </font>
    <font>
      <i/>
      <sz val="14"/>
      <color indexed="23"/>
      <name val="Calibri"/>
      <family val="2"/>
    </font>
    <font>
      <i/>
      <sz val="11"/>
      <color indexed="63"/>
      <name val="Calibri"/>
      <family val="2"/>
    </font>
    <font>
      <sz val="10"/>
      <color indexed="8"/>
      <name val="Arial Unicode MS"/>
      <family val="2"/>
    </font>
    <font>
      <i/>
      <sz val="11"/>
      <color indexed="8"/>
      <name val="Calibri"/>
      <family val="2"/>
    </font>
    <font>
      <b/>
      <sz val="16"/>
      <color indexed="8"/>
      <name val="Calibri"/>
      <family val="2"/>
    </font>
    <font>
      <sz val="8"/>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i/>
      <sz val="16"/>
      <color theme="0" tint="-0.4999699890613556"/>
      <name val="Calibri"/>
      <family val="2"/>
    </font>
    <font>
      <b/>
      <i/>
      <sz val="11"/>
      <color theme="0" tint="-0.4999699890613556"/>
      <name val="Calibri"/>
      <family val="2"/>
    </font>
    <font>
      <b/>
      <sz val="11"/>
      <color theme="3" tint="0.39998000860214233"/>
      <name val="Calibri"/>
      <family val="2"/>
    </font>
    <font>
      <b/>
      <sz val="12"/>
      <color theme="1"/>
      <name val="Calibri"/>
      <family val="2"/>
    </font>
    <font>
      <sz val="11"/>
      <color theme="0" tint="-0.4999699890613556"/>
      <name val="Calibri"/>
      <family val="2"/>
    </font>
    <font>
      <i/>
      <sz val="14"/>
      <color theme="0" tint="-0.4999699890613556"/>
      <name val="Calibri"/>
      <family val="2"/>
    </font>
    <font>
      <i/>
      <sz val="11"/>
      <color theme="1" tint="0.34999001026153564"/>
      <name val="Calibri"/>
      <family val="2"/>
    </font>
    <font>
      <i/>
      <sz val="11"/>
      <color theme="0" tint="-0.4999699890613556"/>
      <name val="Calibri"/>
      <family val="2"/>
    </font>
    <font>
      <sz val="10"/>
      <color theme="1"/>
      <name val="Arial Unicode MS"/>
      <family val="2"/>
    </font>
    <font>
      <i/>
      <sz val="11"/>
      <color theme="1"/>
      <name val="Calibri"/>
      <family val="2"/>
    </font>
    <font>
      <b/>
      <sz val="16"/>
      <color theme="1"/>
      <name val="Calibri"/>
      <family val="2"/>
    </font>
    <font>
      <b/>
      <sz val="8"/>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9" tint="-0.24993999302387238"/>
        <bgColor indexed="64"/>
      </patternFill>
    </fill>
    <fill>
      <patternFill patternType="solid">
        <fgColor theme="7" tint="0.3999499976634979"/>
        <bgColor indexed="64"/>
      </patternFill>
    </fill>
    <fill>
      <patternFill patternType="solid">
        <fgColor theme="6" tint="0.5999600291252136"/>
        <bgColor indexed="64"/>
      </patternFill>
    </fill>
    <fill>
      <patternFill patternType="solid">
        <fgColor theme="6" tint="0.3999499976634979"/>
        <bgColor indexed="64"/>
      </patternFill>
    </fill>
    <fill>
      <patternFill patternType="solid">
        <fgColor theme="0" tint="-0.1499900072813034"/>
        <bgColor indexed="64"/>
      </patternFill>
    </fill>
    <fill>
      <patternFill patternType="solid">
        <fgColor rgb="FF92D050"/>
        <bgColor indexed="64"/>
      </patternFill>
    </fill>
    <fill>
      <patternFill patternType="solid">
        <fgColor rgb="FFFFC000"/>
        <bgColor indexed="64"/>
      </patternFill>
    </fill>
  </fills>
  <borders count="4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medium"/>
      <bottom>
        <color indexed="63"/>
      </bottom>
    </border>
    <border>
      <left>
        <color indexed="63"/>
      </left>
      <right>
        <color indexed="63"/>
      </right>
      <top>
        <color indexed="63"/>
      </top>
      <bottom style="medium"/>
    </border>
    <border>
      <left>
        <color indexed="63"/>
      </left>
      <right>
        <color indexed="63"/>
      </right>
      <top>
        <color indexed="63"/>
      </top>
      <bottom style="thin"/>
    </border>
    <border>
      <left style="thin"/>
      <right style="thin"/>
      <top style="thin"/>
      <bottom style="thin"/>
    </border>
    <border>
      <left style="thin"/>
      <right style="thin"/>
      <top>
        <color indexed="63"/>
      </top>
      <bottom>
        <color indexed="63"/>
      </bottom>
    </border>
    <border>
      <left>
        <color indexed="63"/>
      </left>
      <right style="medium"/>
      <top>
        <color indexed="63"/>
      </top>
      <bottom style="mediu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style="medium"/>
      <right>
        <color indexed="63"/>
      </right>
      <top style="medium"/>
      <bottom>
        <color indexed="63"/>
      </bottom>
    </border>
    <border>
      <left style="thin"/>
      <right style="thin"/>
      <top>
        <color indexed="63"/>
      </top>
      <bottom style="thin"/>
    </border>
    <border>
      <left style="medium"/>
      <right style="medium"/>
      <top style="medium"/>
      <bottom style="medium"/>
    </border>
    <border>
      <left>
        <color indexed="63"/>
      </left>
      <right style="thin"/>
      <top style="medium"/>
      <bottom style="medium"/>
    </border>
    <border>
      <left>
        <color indexed="63"/>
      </left>
      <right style="thin"/>
      <top>
        <color indexed="63"/>
      </top>
      <bottom style="thin"/>
    </border>
    <border>
      <left>
        <color indexed="63"/>
      </left>
      <right style="thin"/>
      <top style="thin"/>
      <bottom style="thin"/>
    </border>
    <border>
      <left style="medium"/>
      <right style="thin"/>
      <top style="thin"/>
      <bottom style="thin"/>
    </border>
    <border>
      <left>
        <color indexed="63"/>
      </left>
      <right style="thin"/>
      <top style="thin"/>
      <bottom style="medium"/>
    </border>
    <border>
      <left>
        <color indexed="63"/>
      </left>
      <right style="thin"/>
      <top style="medium"/>
      <bottom style="thin"/>
    </border>
    <border>
      <left>
        <color indexed="63"/>
      </left>
      <right style="thin"/>
      <top style="thin"/>
      <bottom>
        <color indexed="63"/>
      </bottom>
    </border>
    <border>
      <left style="thin"/>
      <right style="medium"/>
      <top style="medium"/>
      <bottom style="medium"/>
    </border>
    <border>
      <left style="thin"/>
      <right style="medium"/>
      <top>
        <color indexed="63"/>
      </top>
      <bottom style="thin"/>
    </border>
    <border>
      <left style="thin"/>
      <right style="medium"/>
      <top style="thin"/>
      <bottom style="thin"/>
    </border>
    <border>
      <left style="thin"/>
      <right style="medium"/>
      <top style="medium"/>
      <bottom style="thin"/>
    </border>
    <border>
      <left style="thin"/>
      <right style="medium"/>
      <top style="thin"/>
      <bottom style="medium"/>
    </border>
    <border>
      <left style="thin"/>
      <right style="medium"/>
      <top>
        <color indexed="63"/>
      </top>
      <bottom>
        <color indexed="63"/>
      </bottom>
    </border>
    <border>
      <left style="thin"/>
      <right style="medium"/>
      <top>
        <color indexed="63"/>
      </top>
      <bottom style="medium"/>
    </border>
    <border>
      <left style="medium"/>
      <right style="thin"/>
      <top style="thin"/>
      <bottom>
        <color indexed="63"/>
      </bottom>
    </border>
    <border>
      <left style="medium"/>
      <right style="thin"/>
      <top style="medium"/>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color indexed="63"/>
      </top>
      <bottom>
        <color indexed="63"/>
      </bottom>
    </border>
    <border>
      <left style="medium"/>
      <right style="medium"/>
      <top>
        <color indexed="63"/>
      </top>
      <bottom style="medium"/>
    </border>
    <border>
      <left style="medium"/>
      <right style="medium"/>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179">
    <xf numFmtId="0" fontId="0" fillId="0" borderId="0" xfId="0" applyFont="1" applyAlignment="1">
      <alignment/>
    </xf>
    <xf numFmtId="0" fontId="49" fillId="0" borderId="0" xfId="0" applyFont="1" applyAlignment="1">
      <alignment/>
    </xf>
    <xf numFmtId="0" fontId="0" fillId="0" borderId="0" xfId="0" applyAlignment="1" applyProtection="1">
      <alignment/>
      <protection locked="0"/>
    </xf>
    <xf numFmtId="0" fontId="0" fillId="0" borderId="0" xfId="0" applyBorder="1" applyAlignment="1" applyProtection="1">
      <alignment horizontal="center"/>
      <protection/>
    </xf>
    <xf numFmtId="0" fontId="51" fillId="0" borderId="0" xfId="0" applyFont="1" applyAlignment="1" applyProtection="1">
      <alignment horizontal="center" vertical="center"/>
      <protection/>
    </xf>
    <xf numFmtId="0" fontId="52" fillId="0" borderId="0" xfId="0" applyFont="1" applyAlignment="1" applyProtection="1">
      <alignment horizontal="center" vertical="center" wrapText="1"/>
      <protection/>
    </xf>
    <xf numFmtId="0" fontId="53" fillId="0" borderId="0" xfId="0" applyFont="1" applyAlignment="1" applyProtection="1">
      <alignment horizontal="center" vertical="center" wrapText="1"/>
      <protection/>
    </xf>
    <xf numFmtId="0" fontId="0" fillId="0" borderId="0" xfId="0" applyAlignment="1" applyProtection="1">
      <alignment vertical="center" wrapText="1"/>
      <protection/>
    </xf>
    <xf numFmtId="0" fontId="0" fillId="0" borderId="0" xfId="0" applyBorder="1" applyAlignment="1">
      <alignment/>
    </xf>
    <xf numFmtId="0" fontId="0" fillId="0" borderId="10" xfId="0" applyBorder="1" applyAlignment="1">
      <alignment/>
    </xf>
    <xf numFmtId="0" fontId="33" fillId="21" borderId="0" xfId="34" applyBorder="1" applyAlignment="1">
      <alignment/>
    </xf>
    <xf numFmtId="0" fontId="0" fillId="0" borderId="11" xfId="0" applyBorder="1" applyAlignment="1">
      <alignment/>
    </xf>
    <xf numFmtId="0" fontId="33" fillId="0" borderId="10" xfId="34" applyFill="1" applyBorder="1" applyAlignment="1">
      <alignment/>
    </xf>
    <xf numFmtId="0" fontId="33" fillId="0" borderId="0" xfId="34" applyFill="1" applyBorder="1" applyAlignment="1">
      <alignment/>
    </xf>
    <xf numFmtId="0" fontId="33" fillId="0" borderId="11" xfId="34" applyFill="1" applyBorder="1" applyAlignment="1">
      <alignment/>
    </xf>
    <xf numFmtId="213" fontId="0" fillId="0" borderId="0" xfId="0" applyNumberFormat="1" applyAlignment="1">
      <alignment vertical="center"/>
    </xf>
    <xf numFmtId="0" fontId="0" fillId="33" borderId="0" xfId="0" applyFill="1" applyAlignment="1" applyProtection="1">
      <alignment vertical="center" wrapText="1"/>
      <protection/>
    </xf>
    <xf numFmtId="0" fontId="54" fillId="0" borderId="0" xfId="0" applyFont="1" applyAlignment="1" applyProtection="1">
      <alignment horizontal="center" vertical="center" wrapText="1"/>
      <protection/>
    </xf>
    <xf numFmtId="0" fontId="49" fillId="0" borderId="12" xfId="0" applyFont="1" applyBorder="1" applyAlignment="1" applyProtection="1">
      <alignment/>
      <protection/>
    </xf>
    <xf numFmtId="0" fontId="0" fillId="33" borderId="12" xfId="0" applyFill="1" applyBorder="1" applyAlignment="1" applyProtection="1">
      <alignment/>
      <protection/>
    </xf>
    <xf numFmtId="0" fontId="0" fillId="33" borderId="12" xfId="0" applyFont="1" applyFill="1" applyBorder="1" applyAlignment="1" applyProtection="1">
      <alignment/>
      <protection/>
    </xf>
    <xf numFmtId="0" fontId="46" fillId="31" borderId="13" xfId="56" applyBorder="1" applyAlignment="1">
      <alignment vertical="center"/>
    </xf>
    <xf numFmtId="0" fontId="33" fillId="24" borderId="13" xfId="37" applyNumberFormat="1" applyBorder="1" applyAlignment="1" applyProtection="1">
      <alignment horizontal="left" vertical="center"/>
      <protection locked="0"/>
    </xf>
    <xf numFmtId="0" fontId="0" fillId="0" borderId="0" xfId="0" applyAlignment="1">
      <alignment wrapText="1"/>
    </xf>
    <xf numFmtId="0" fontId="0" fillId="33" borderId="12" xfId="0" applyFill="1" applyBorder="1" applyAlignment="1">
      <alignment/>
    </xf>
    <xf numFmtId="0" fontId="0" fillId="6" borderId="13" xfId="0" applyNumberFormat="1" applyFont="1" applyFill="1" applyBorder="1" applyAlignment="1" applyProtection="1">
      <alignment horizontal="left" vertical="center"/>
      <protection locked="0"/>
    </xf>
    <xf numFmtId="0" fontId="49" fillId="33" borderId="12" xfId="0" applyFont="1" applyFill="1" applyBorder="1" applyAlignment="1">
      <alignment/>
    </xf>
    <xf numFmtId="0" fontId="0" fillId="34" borderId="13" xfId="0" applyFont="1" applyFill="1" applyBorder="1" applyAlignment="1" applyProtection="1">
      <alignment horizontal="left" vertical="center"/>
      <protection locked="0"/>
    </xf>
    <xf numFmtId="0" fontId="0" fillId="7" borderId="14" xfId="20" applyFill="1" applyBorder="1" applyAlignment="1">
      <alignment/>
    </xf>
    <xf numFmtId="0" fontId="43" fillId="7" borderId="14" xfId="53" applyFill="1" applyBorder="1" applyAlignment="1">
      <alignment/>
    </xf>
    <xf numFmtId="0" fontId="0" fillId="6" borderId="14" xfId="19" applyFill="1" applyBorder="1" applyAlignment="1">
      <alignment/>
    </xf>
    <xf numFmtId="0" fontId="0" fillId="35" borderId="14" xfId="18" applyFill="1" applyBorder="1" applyAlignment="1" applyProtection="1">
      <alignment/>
      <protection locked="0"/>
    </xf>
    <xf numFmtId="0" fontId="0" fillId="36" borderId="14" xfId="17" applyFill="1" applyBorder="1" applyAlignment="1" applyProtection="1">
      <alignment/>
      <protection locked="0"/>
    </xf>
    <xf numFmtId="0" fontId="0" fillId="6" borderId="14" xfId="0" applyFill="1" applyBorder="1" applyAlignment="1" applyProtection="1">
      <alignment/>
      <protection locked="0"/>
    </xf>
    <xf numFmtId="0" fontId="0" fillId="37" borderId="14" xfId="15" applyFont="1" applyFill="1" applyBorder="1" applyAlignment="1">
      <alignment/>
    </xf>
    <xf numFmtId="0" fontId="43" fillId="37" borderId="14" xfId="53" applyFill="1" applyBorder="1" applyAlignment="1">
      <alignment/>
    </xf>
    <xf numFmtId="0" fontId="0" fillId="3" borderId="14" xfId="16" applyFont="1" applyBorder="1" applyAlignment="1" applyProtection="1">
      <alignment/>
      <protection locked="0"/>
    </xf>
    <xf numFmtId="0" fontId="43" fillId="6" borderId="14" xfId="53" applyFill="1" applyBorder="1" applyAlignment="1" applyProtection="1">
      <alignment/>
      <protection locked="0"/>
    </xf>
    <xf numFmtId="0" fontId="0" fillId="7" borderId="14" xfId="20" applyFont="1" applyFill="1" applyBorder="1" applyAlignment="1">
      <alignment/>
    </xf>
    <xf numFmtId="0" fontId="0" fillId="36" borderId="14" xfId="17" applyFont="1" applyFill="1" applyBorder="1" applyAlignment="1" applyProtection="1">
      <alignment/>
      <protection locked="0"/>
    </xf>
    <xf numFmtId="0" fontId="0" fillId="6" borderId="14" xfId="0" applyFont="1" applyFill="1" applyBorder="1" applyAlignment="1">
      <alignment/>
    </xf>
    <xf numFmtId="0" fontId="0" fillId="3" borderId="14" xfId="16" applyBorder="1" applyAlignment="1" applyProtection="1">
      <alignment/>
      <protection locked="0"/>
    </xf>
    <xf numFmtId="0" fontId="0" fillId="37" borderId="14" xfId="15" applyFill="1" applyBorder="1" applyAlignment="1">
      <alignment/>
    </xf>
    <xf numFmtId="0" fontId="0" fillId="6" borderId="14" xfId="19" applyFont="1" applyFill="1" applyBorder="1" applyAlignment="1">
      <alignment/>
    </xf>
    <xf numFmtId="0" fontId="0" fillId="37" borderId="14" xfId="15" applyFill="1" applyBorder="1" applyAlignment="1" applyProtection="1">
      <alignment/>
      <protection locked="0"/>
    </xf>
    <xf numFmtId="0" fontId="0" fillId="7" borderId="14" xfId="0" applyFill="1" applyBorder="1" applyAlignment="1">
      <alignment/>
    </xf>
    <xf numFmtId="0" fontId="0" fillId="6" borderId="14" xfId="0" applyFill="1" applyBorder="1" applyAlignment="1">
      <alignment/>
    </xf>
    <xf numFmtId="0" fontId="0" fillId="35" borderId="14" xfId="0" applyFill="1" applyBorder="1" applyAlignment="1" applyProtection="1">
      <alignment/>
      <protection locked="0"/>
    </xf>
    <xf numFmtId="0" fontId="0" fillId="36" borderId="14" xfId="0" applyFill="1" applyBorder="1" applyAlignment="1" applyProtection="1">
      <alignment/>
      <protection locked="0"/>
    </xf>
    <xf numFmtId="0" fontId="0" fillId="37" borderId="14" xfId="0" applyFill="1" applyBorder="1" applyAlignment="1" applyProtection="1">
      <alignment/>
      <protection locked="0"/>
    </xf>
    <xf numFmtId="0" fontId="33" fillId="21" borderId="15" xfId="34" applyBorder="1" applyAlignment="1">
      <alignment/>
    </xf>
    <xf numFmtId="0" fontId="33" fillId="21" borderId="16" xfId="34" applyBorder="1" applyAlignment="1">
      <alignment/>
    </xf>
    <xf numFmtId="0" fontId="33" fillId="21" borderId="17" xfId="34" applyBorder="1" applyAlignment="1">
      <alignment/>
    </xf>
    <xf numFmtId="0" fontId="0" fillId="7" borderId="14" xfId="20" applyFont="1" applyFill="1" applyBorder="1" applyAlignment="1">
      <alignment/>
    </xf>
    <xf numFmtId="0" fontId="0" fillId="0" borderId="0" xfId="0" applyFill="1" applyAlignment="1">
      <alignment/>
    </xf>
    <xf numFmtId="0" fontId="0" fillId="33" borderId="18" xfId="0" applyFill="1" applyBorder="1" applyAlignment="1" applyProtection="1">
      <alignment/>
      <protection/>
    </xf>
    <xf numFmtId="0" fontId="0" fillId="33" borderId="0" xfId="0" applyFill="1" applyBorder="1" applyAlignment="1" applyProtection="1">
      <alignment/>
      <protection/>
    </xf>
    <xf numFmtId="0" fontId="0" fillId="33" borderId="0" xfId="0" applyFill="1" applyBorder="1" applyAlignment="1">
      <alignment/>
    </xf>
    <xf numFmtId="0" fontId="0" fillId="33" borderId="17" xfId="0" applyFill="1" applyBorder="1" applyAlignment="1" applyProtection="1">
      <alignment wrapText="1"/>
      <protection/>
    </xf>
    <xf numFmtId="0" fontId="49" fillId="33" borderId="19" xfId="0" applyFont="1" applyFill="1" applyBorder="1" applyAlignment="1" applyProtection="1">
      <alignment/>
      <protection/>
    </xf>
    <xf numFmtId="0" fontId="0" fillId="33" borderId="20" xfId="0" applyFill="1" applyBorder="1" applyAlignment="1" applyProtection="1">
      <alignment wrapText="1"/>
      <protection/>
    </xf>
    <xf numFmtId="0" fontId="0" fillId="33" borderId="18" xfId="0" applyFill="1" applyBorder="1" applyAlignment="1">
      <alignment/>
    </xf>
    <xf numFmtId="0" fontId="0" fillId="0" borderId="17" xfId="0" applyBorder="1" applyAlignment="1">
      <alignment wrapText="1"/>
    </xf>
    <xf numFmtId="0" fontId="0" fillId="33" borderId="17" xfId="0" applyFill="1" applyBorder="1" applyAlignment="1">
      <alignment wrapText="1"/>
    </xf>
    <xf numFmtId="0" fontId="49" fillId="33" borderId="19" xfId="0" applyFont="1" applyFill="1" applyBorder="1" applyAlignment="1">
      <alignment/>
    </xf>
    <xf numFmtId="0" fontId="49" fillId="33" borderId="20" xfId="0" applyFont="1" applyFill="1" applyBorder="1" applyAlignment="1">
      <alignment wrapText="1"/>
    </xf>
    <xf numFmtId="0" fontId="43" fillId="33" borderId="17" xfId="53" applyFill="1" applyBorder="1" applyAlignment="1">
      <alignment wrapText="1"/>
    </xf>
    <xf numFmtId="0" fontId="0" fillId="33" borderId="21" xfId="0" applyFill="1" applyBorder="1" applyAlignment="1">
      <alignment/>
    </xf>
    <xf numFmtId="0" fontId="0" fillId="33" borderId="11" xfId="0" applyFill="1" applyBorder="1" applyAlignment="1">
      <alignment/>
    </xf>
    <xf numFmtId="0" fontId="0" fillId="33" borderId="15" xfId="0" applyFill="1" applyBorder="1" applyAlignment="1">
      <alignment wrapText="1"/>
    </xf>
    <xf numFmtId="0" fontId="0" fillId="33" borderId="22" xfId="0" applyFill="1" applyBorder="1" applyAlignment="1" applyProtection="1">
      <alignment/>
      <protection/>
    </xf>
    <xf numFmtId="0" fontId="0" fillId="33" borderId="10" xfId="0" applyFill="1" applyBorder="1" applyAlignment="1" applyProtection="1">
      <alignment/>
      <protection/>
    </xf>
    <xf numFmtId="0" fontId="0" fillId="33" borderId="10" xfId="0" applyFill="1" applyBorder="1" applyAlignment="1">
      <alignment/>
    </xf>
    <xf numFmtId="0" fontId="0" fillId="33" borderId="16" xfId="0" applyFill="1" applyBorder="1" applyAlignment="1" applyProtection="1">
      <alignment wrapText="1"/>
      <protection/>
    </xf>
    <xf numFmtId="0" fontId="0" fillId="35" borderId="14" xfId="18" applyFont="1" applyFill="1" applyBorder="1" applyAlignment="1" applyProtection="1">
      <alignment/>
      <protection locked="0"/>
    </xf>
    <xf numFmtId="0" fontId="49" fillId="7" borderId="23" xfId="20" applyFont="1" applyFill="1" applyBorder="1" applyAlignment="1" applyProtection="1">
      <alignment horizontal="center"/>
      <protection locked="0"/>
    </xf>
    <xf numFmtId="0" fontId="49" fillId="6" borderId="23" xfId="19" applyFont="1" applyFill="1" applyBorder="1" applyAlignment="1">
      <alignment/>
    </xf>
    <xf numFmtId="0" fontId="49" fillId="35" borderId="23" xfId="18" applyFont="1" applyFill="1" applyBorder="1" applyAlignment="1" applyProtection="1">
      <alignment/>
      <protection/>
    </xf>
    <xf numFmtId="0" fontId="49" fillId="36" borderId="23" xfId="17" applyFont="1" applyFill="1" applyBorder="1" applyAlignment="1">
      <alignment/>
    </xf>
    <xf numFmtId="0" fontId="49" fillId="6" borderId="23" xfId="0" applyFont="1" applyFill="1" applyBorder="1" applyAlignment="1" applyProtection="1">
      <alignment/>
      <protection/>
    </xf>
    <xf numFmtId="0" fontId="49" fillId="37" borderId="23" xfId="15" applyFont="1" applyFill="1" applyBorder="1" applyAlignment="1" applyProtection="1">
      <alignment/>
      <protection/>
    </xf>
    <xf numFmtId="0" fontId="49" fillId="3" borderId="23" xfId="16" applyFont="1" applyBorder="1" applyAlignment="1" applyProtection="1">
      <alignment/>
      <protection/>
    </xf>
    <xf numFmtId="0" fontId="0" fillId="33" borderId="22" xfId="0" applyFill="1" applyBorder="1" applyAlignment="1">
      <alignment/>
    </xf>
    <xf numFmtId="0" fontId="0" fillId="33" borderId="16" xfId="0" applyFill="1" applyBorder="1" applyAlignment="1">
      <alignment wrapText="1"/>
    </xf>
    <xf numFmtId="0" fontId="49" fillId="33" borderId="0" xfId="0" applyFont="1" applyFill="1" applyBorder="1" applyAlignment="1">
      <alignment/>
    </xf>
    <xf numFmtId="0" fontId="43" fillId="33" borderId="0" xfId="53" applyFill="1" applyBorder="1" applyAlignment="1">
      <alignment/>
    </xf>
    <xf numFmtId="0" fontId="0" fillId="0" borderId="0" xfId="0" applyFont="1" applyAlignment="1" applyProtection="1">
      <alignment horizontal="left" vertical="center" wrapText="1"/>
      <protection/>
    </xf>
    <xf numFmtId="0" fontId="55" fillId="0" borderId="0" xfId="0" applyFont="1" applyFill="1" applyAlignment="1" applyProtection="1">
      <alignment horizontal="center" vertical="center"/>
      <protection/>
    </xf>
    <xf numFmtId="0" fontId="56" fillId="33" borderId="24" xfId="0" applyFont="1" applyFill="1" applyBorder="1" applyAlignment="1" applyProtection="1">
      <alignment horizontal="center" vertical="center" wrapText="1"/>
      <protection/>
    </xf>
    <xf numFmtId="0" fontId="39" fillId="29" borderId="25" xfId="48" applyBorder="1" applyAlignment="1" applyProtection="1">
      <alignment vertical="center"/>
      <protection/>
    </xf>
    <xf numFmtId="0" fontId="0" fillId="0" borderId="0" xfId="0" applyAlignment="1" applyProtection="1">
      <alignment/>
      <protection/>
    </xf>
    <xf numFmtId="0" fontId="46" fillId="31" borderId="0" xfId="56" applyAlignment="1" applyProtection="1">
      <alignment vertical="center"/>
      <protection/>
    </xf>
    <xf numFmtId="0" fontId="0" fillId="0" borderId="0" xfId="0" applyAlignment="1" applyProtection="1">
      <alignment vertical="center"/>
      <protection/>
    </xf>
    <xf numFmtId="0" fontId="39" fillId="29" borderId="26" xfId="48" applyBorder="1" applyAlignment="1" applyProtection="1">
      <alignment vertical="center"/>
      <protection/>
    </xf>
    <xf numFmtId="0" fontId="39" fillId="29" borderId="27" xfId="48" applyBorder="1" applyAlignment="1" applyProtection="1">
      <alignment vertical="center"/>
      <protection/>
    </xf>
    <xf numFmtId="0" fontId="46" fillId="31" borderId="0" xfId="56" applyAlignment="1" applyProtection="1">
      <alignment wrapText="1"/>
      <protection/>
    </xf>
    <xf numFmtId="0" fontId="49" fillId="0" borderId="0" xfId="0" applyFont="1" applyAlignment="1" applyProtection="1">
      <alignment vertical="center"/>
      <protection/>
    </xf>
    <xf numFmtId="0" fontId="46" fillId="31" borderId="0" xfId="56" applyAlignment="1" applyProtection="1">
      <alignment/>
      <protection/>
    </xf>
    <xf numFmtId="0" fontId="39" fillId="29" borderId="28" xfId="48" applyBorder="1" applyAlignment="1" applyProtection="1">
      <alignment vertical="center"/>
      <protection/>
    </xf>
    <xf numFmtId="49" fontId="46" fillId="31" borderId="0" xfId="56" applyNumberFormat="1" applyAlignment="1" applyProtection="1">
      <alignment horizontal="left"/>
      <protection/>
    </xf>
    <xf numFmtId="0" fontId="39" fillId="29" borderId="29" xfId="48" applyBorder="1" applyAlignment="1" applyProtection="1">
      <alignment vertical="center"/>
      <protection/>
    </xf>
    <xf numFmtId="0" fontId="43" fillId="31" borderId="0" xfId="53" applyFill="1" applyAlignment="1" applyProtection="1">
      <alignment/>
      <protection/>
    </xf>
    <xf numFmtId="0" fontId="39" fillId="29" borderId="30" xfId="48" applyBorder="1" applyAlignment="1" applyProtection="1">
      <alignment vertical="center"/>
      <protection/>
    </xf>
    <xf numFmtId="49" fontId="46" fillId="31" borderId="0" xfId="56" applyNumberFormat="1" applyAlignment="1" applyProtection="1">
      <alignment/>
      <protection/>
    </xf>
    <xf numFmtId="0" fontId="0" fillId="0" borderId="0" xfId="0" applyBorder="1" applyAlignment="1" applyProtection="1">
      <alignment/>
      <protection/>
    </xf>
    <xf numFmtId="0" fontId="0" fillId="0" borderId="0" xfId="0" applyFont="1" applyBorder="1" applyAlignment="1" applyProtection="1">
      <alignment wrapText="1"/>
      <protection/>
    </xf>
    <xf numFmtId="0" fontId="0" fillId="0" borderId="0" xfId="0" applyFont="1" applyBorder="1" applyAlignment="1" applyProtection="1">
      <alignment horizontal="left" wrapText="1"/>
      <protection/>
    </xf>
    <xf numFmtId="0" fontId="57" fillId="0" borderId="0" xfId="0" applyFont="1" applyBorder="1" applyAlignment="1" applyProtection="1">
      <alignment/>
      <protection/>
    </xf>
    <xf numFmtId="49" fontId="0" fillId="0" borderId="0" xfId="0" applyNumberFormat="1" applyFont="1" applyBorder="1" applyAlignment="1" applyProtection="1">
      <alignment horizontal="left" wrapText="1"/>
      <protection/>
    </xf>
    <xf numFmtId="0" fontId="34" fillId="38" borderId="0" xfId="39" applyFont="1" applyFill="1" applyBorder="1" applyAlignment="1" applyProtection="1">
      <alignment horizontal="left" wrapText="1"/>
      <protection/>
    </xf>
    <xf numFmtId="3" fontId="0" fillId="0" borderId="0" xfId="0" applyNumberFormat="1" applyFont="1" applyBorder="1" applyAlignment="1" applyProtection="1">
      <alignment horizontal="left" wrapText="1"/>
      <protection/>
    </xf>
    <xf numFmtId="0" fontId="0" fillId="0" borderId="0" xfId="0" applyNumberFormat="1" applyFont="1" applyBorder="1" applyAlignment="1" applyProtection="1">
      <alignment horizontal="left" wrapText="1"/>
      <protection/>
    </xf>
    <xf numFmtId="2" fontId="0" fillId="0" borderId="0" xfId="0" applyNumberFormat="1" applyFont="1" applyBorder="1" applyAlignment="1" applyProtection="1">
      <alignment horizontal="left" wrapText="1"/>
      <protection/>
    </xf>
    <xf numFmtId="0" fontId="0" fillId="0" borderId="0" xfId="0" applyFont="1" applyBorder="1" applyAlignment="1" applyProtection="1">
      <alignment horizontal="center" wrapText="1"/>
      <protection/>
    </xf>
    <xf numFmtId="0" fontId="58" fillId="0" borderId="0" xfId="0" applyFont="1" applyAlignment="1" applyProtection="1">
      <alignment vertical="center"/>
      <protection/>
    </xf>
    <xf numFmtId="0" fontId="55" fillId="0" borderId="0" xfId="0" applyFont="1" applyAlignment="1" applyProtection="1">
      <alignment horizontal="center" vertical="center"/>
      <protection/>
    </xf>
    <xf numFmtId="0" fontId="43" fillId="0" borderId="0" xfId="53" applyAlignment="1">
      <alignment/>
    </xf>
    <xf numFmtId="0" fontId="59" fillId="0" borderId="0" xfId="0" applyFont="1" applyAlignment="1">
      <alignment vertical="center"/>
    </xf>
    <xf numFmtId="0" fontId="39" fillId="29" borderId="31" xfId="48" applyBorder="1" applyAlignment="1" applyProtection="1">
      <alignment vertical="center"/>
      <protection/>
    </xf>
    <xf numFmtId="0" fontId="0" fillId="6" borderId="32" xfId="0" applyFont="1" applyFill="1" applyBorder="1" applyAlignment="1" applyProtection="1">
      <alignment horizontal="left" vertical="center"/>
      <protection locked="0"/>
    </xf>
    <xf numFmtId="0" fontId="0" fillId="6" borderId="33" xfId="0" applyFont="1" applyFill="1" applyBorder="1" applyAlignment="1" applyProtection="1">
      <alignment horizontal="left" vertical="center"/>
      <protection locked="0"/>
    </xf>
    <xf numFmtId="0" fontId="33" fillId="24" borderId="34" xfId="37" applyBorder="1" applyAlignment="1" applyProtection="1">
      <alignment horizontal="left" vertical="center"/>
      <protection locked="0"/>
    </xf>
    <xf numFmtId="213" fontId="33" fillId="24" borderId="34" xfId="37" applyNumberFormat="1" applyBorder="1" applyAlignment="1" applyProtection="1">
      <alignment horizontal="left" vertical="center"/>
      <protection locked="0"/>
    </xf>
    <xf numFmtId="0" fontId="33" fillId="24" borderId="35" xfId="37" applyNumberFormat="1" applyBorder="1" applyAlignment="1" applyProtection="1">
      <alignment horizontal="left" vertical="center"/>
      <protection locked="0"/>
    </xf>
    <xf numFmtId="0" fontId="43" fillId="6" borderId="36" xfId="53" applyFill="1" applyBorder="1" applyAlignment="1" applyProtection="1">
      <alignment horizontal="left" vertical="center"/>
      <protection locked="0"/>
    </xf>
    <xf numFmtId="0" fontId="0" fillId="6" borderId="37" xfId="0" applyFont="1" applyFill="1" applyBorder="1" applyAlignment="1" applyProtection="1">
      <alignment horizontal="left" vertical="center"/>
      <protection locked="0"/>
    </xf>
    <xf numFmtId="0" fontId="0" fillId="6" borderId="35" xfId="0" applyNumberFormat="1" applyFont="1" applyFill="1" applyBorder="1" applyAlignment="1" applyProtection="1">
      <alignment horizontal="left" vertical="center"/>
      <protection locked="0"/>
    </xf>
    <xf numFmtId="0" fontId="0" fillId="6" borderId="34" xfId="0" applyNumberFormat="1" applyFont="1" applyFill="1" applyBorder="1" applyAlignment="1" applyProtection="1">
      <alignment horizontal="left" vertical="center"/>
      <protection locked="0"/>
    </xf>
    <xf numFmtId="0" fontId="33" fillId="24" borderId="34" xfId="37" applyNumberFormat="1" applyBorder="1" applyAlignment="1" applyProtection="1">
      <alignment horizontal="left" vertical="center"/>
      <protection locked="0"/>
    </xf>
    <xf numFmtId="0" fontId="33" fillId="24" borderId="34" xfId="37" applyBorder="1" applyAlignment="1" applyProtection="1">
      <alignment vertical="center"/>
      <protection locked="0"/>
    </xf>
    <xf numFmtId="0" fontId="0" fillId="6" borderId="33" xfId="0" applyNumberFormat="1" applyFont="1" applyFill="1" applyBorder="1" applyAlignment="1" applyProtection="1">
      <alignment horizontal="left" vertical="center"/>
      <protection locked="0"/>
    </xf>
    <xf numFmtId="1" fontId="0" fillId="6" borderId="33" xfId="0" applyNumberFormat="1" applyFont="1" applyFill="1" applyBorder="1" applyAlignment="1" applyProtection="1">
      <alignment horizontal="left" vertical="center"/>
      <protection locked="0"/>
    </xf>
    <xf numFmtId="222" fontId="0" fillId="6" borderId="34" xfId="0" applyNumberFormat="1" applyFont="1" applyFill="1" applyBorder="1" applyAlignment="1" applyProtection="1">
      <alignment horizontal="left" vertical="center"/>
      <protection locked="0"/>
    </xf>
    <xf numFmtId="49" fontId="0" fillId="6" borderId="34" xfId="0" applyNumberFormat="1" applyFont="1" applyFill="1" applyBorder="1" applyAlignment="1" applyProtection="1">
      <alignment horizontal="left" vertical="center"/>
      <protection locked="0"/>
    </xf>
    <xf numFmtId="0" fontId="43" fillId="6" borderId="32" xfId="53" applyFill="1" applyBorder="1" applyAlignment="1" applyProtection="1">
      <alignment horizontal="left" vertical="center"/>
      <protection locked="0"/>
    </xf>
    <xf numFmtId="222" fontId="0" fillId="6" borderId="35" xfId="0" applyNumberFormat="1" applyFont="1" applyFill="1" applyBorder="1" applyAlignment="1" applyProtection="1">
      <alignment horizontal="left" vertical="center"/>
      <protection locked="0"/>
    </xf>
    <xf numFmtId="0" fontId="0" fillId="6" borderId="34" xfId="0" applyNumberFormat="1" applyFont="1" applyFill="1" applyBorder="1" applyAlignment="1" applyProtection="1">
      <alignment horizontal="left" vertical="center" wrapText="1"/>
      <protection locked="0"/>
    </xf>
    <xf numFmtId="0" fontId="43" fillId="6" borderId="38" xfId="53" applyNumberFormat="1" applyFill="1" applyBorder="1" applyAlignment="1" applyProtection="1">
      <alignment horizontal="left" vertical="center"/>
      <protection locked="0"/>
    </xf>
    <xf numFmtId="49" fontId="43" fillId="6" borderId="36" xfId="53" applyNumberFormat="1" applyFill="1" applyBorder="1" applyAlignment="1" applyProtection="1">
      <alignment horizontal="left" vertical="center"/>
      <protection locked="0"/>
    </xf>
    <xf numFmtId="0" fontId="43" fillId="35" borderId="14" xfId="53" applyFill="1" applyBorder="1" applyAlignment="1" applyProtection="1">
      <alignment/>
      <protection locked="0"/>
    </xf>
    <xf numFmtId="0" fontId="0" fillId="7" borderId="14" xfId="20" applyFont="1" applyFill="1" applyBorder="1" applyAlignment="1">
      <alignment/>
    </xf>
    <xf numFmtId="0" fontId="0" fillId="35" borderId="14" xfId="18" applyFont="1" applyFill="1" applyBorder="1" applyAlignment="1" applyProtection="1">
      <alignment/>
      <protection locked="0"/>
    </xf>
    <xf numFmtId="0" fontId="39" fillId="29" borderId="39" xfId="48" applyBorder="1" applyAlignment="1" applyProtection="1">
      <alignment vertical="center"/>
      <protection/>
    </xf>
    <xf numFmtId="2" fontId="0" fillId="6" borderId="33" xfId="0" applyNumberFormat="1" applyFont="1" applyFill="1" applyBorder="1" applyAlignment="1" applyProtection="1">
      <alignment horizontal="left" vertical="center"/>
      <protection locked="0"/>
    </xf>
    <xf numFmtId="2" fontId="0" fillId="6" borderId="36" xfId="0" applyNumberFormat="1" applyFont="1" applyFill="1" applyBorder="1" applyAlignment="1" applyProtection="1">
      <alignment horizontal="left" vertical="center"/>
      <protection locked="0"/>
    </xf>
    <xf numFmtId="2" fontId="0" fillId="0" borderId="0" xfId="0" applyNumberFormat="1" applyAlignment="1" applyProtection="1">
      <alignment/>
      <protection/>
    </xf>
    <xf numFmtId="2" fontId="46" fillId="31" borderId="0" xfId="56" applyNumberFormat="1" applyAlignment="1" applyProtection="1">
      <alignment horizontal="left"/>
      <protection/>
    </xf>
    <xf numFmtId="0" fontId="39" fillId="29" borderId="40" xfId="48" applyBorder="1" applyAlignment="1" applyProtection="1">
      <alignment vertical="center"/>
      <protection/>
    </xf>
    <xf numFmtId="0" fontId="0" fillId="7" borderId="0" xfId="0" applyNumberFormat="1" applyFill="1" applyAlignment="1">
      <alignment/>
    </xf>
    <xf numFmtId="0" fontId="0" fillId="39" borderId="0" xfId="0" applyNumberFormat="1" applyFill="1" applyAlignment="1">
      <alignment/>
    </xf>
    <xf numFmtId="0" fontId="0" fillId="40" borderId="0" xfId="0" applyNumberFormat="1" applyFill="1" applyBorder="1" applyAlignment="1">
      <alignment/>
    </xf>
    <xf numFmtId="0" fontId="0" fillId="40" borderId="22" xfId="0" applyNumberFormat="1" applyFill="1" applyBorder="1" applyAlignment="1">
      <alignment/>
    </xf>
    <xf numFmtId="0" fontId="0" fillId="40" borderId="18" xfId="0" applyNumberFormat="1" applyFill="1" applyBorder="1" applyAlignment="1">
      <alignment/>
    </xf>
    <xf numFmtId="0" fontId="0" fillId="40" borderId="21" xfId="0" applyNumberFormat="1" applyFill="1" applyBorder="1" applyAlignment="1">
      <alignment/>
    </xf>
    <xf numFmtId="0" fontId="0" fillId="7" borderId="22" xfId="0" applyNumberFormat="1" applyFill="1" applyBorder="1" applyAlignment="1">
      <alignment/>
    </xf>
    <xf numFmtId="0" fontId="0" fillId="7" borderId="18" xfId="0" applyNumberFormat="1" applyFill="1" applyBorder="1" applyAlignment="1">
      <alignment/>
    </xf>
    <xf numFmtId="0" fontId="0" fillId="7" borderId="21" xfId="0" applyNumberFormat="1" applyFill="1" applyBorder="1" applyAlignment="1">
      <alignment/>
    </xf>
    <xf numFmtId="0" fontId="46" fillId="31" borderId="18" xfId="56" applyNumberFormat="1" applyBorder="1" applyAlignment="1">
      <alignment/>
    </xf>
    <xf numFmtId="0" fontId="39" fillId="40" borderId="18" xfId="48" applyNumberFormat="1" applyFill="1" applyBorder="1" applyAlignment="1">
      <alignment/>
    </xf>
    <xf numFmtId="0" fontId="0" fillId="0" borderId="0" xfId="0" applyNumberFormat="1" applyFill="1" applyAlignment="1">
      <alignment/>
    </xf>
    <xf numFmtId="0" fontId="49" fillId="0" borderId="12" xfId="0" applyFont="1" applyBorder="1" applyAlignment="1">
      <alignment/>
    </xf>
    <xf numFmtId="0" fontId="0" fillId="0" borderId="15" xfId="0" applyBorder="1" applyAlignment="1">
      <alignment/>
    </xf>
    <xf numFmtId="0" fontId="0" fillId="37" borderId="14" xfId="15" applyFont="1" applyFill="1" applyBorder="1" applyAlignment="1">
      <alignment/>
    </xf>
    <xf numFmtId="0" fontId="0" fillId="6" borderId="33" xfId="0" applyFont="1" applyFill="1" applyBorder="1" applyAlignment="1" applyProtection="1">
      <alignment horizontal="left" vertical="top" wrapText="1"/>
      <protection locked="0"/>
    </xf>
    <xf numFmtId="0" fontId="0" fillId="3" borderId="14" xfId="16" applyFont="1" applyBorder="1" applyAlignment="1" applyProtection="1">
      <alignment/>
      <protection locked="0"/>
    </xf>
    <xf numFmtId="0" fontId="43" fillId="3" borderId="14" xfId="53" applyFill="1" applyBorder="1" applyAlignment="1" applyProtection="1">
      <alignment/>
      <protection locked="0"/>
    </xf>
    <xf numFmtId="0" fontId="60" fillId="0" borderId="0" xfId="0" applyFont="1" applyAlignment="1">
      <alignment/>
    </xf>
    <xf numFmtId="0" fontId="33" fillId="24" borderId="34" xfId="37" applyNumberFormat="1" applyBorder="1" applyAlignment="1" applyProtection="1">
      <alignment horizontal="left" vertical="center" wrapText="1"/>
      <protection locked="0"/>
    </xf>
    <xf numFmtId="0" fontId="33" fillId="24" borderId="34" xfId="37" applyBorder="1" applyAlignment="1" applyProtection="1">
      <alignment vertical="center" wrapText="1"/>
      <protection locked="0"/>
    </xf>
    <xf numFmtId="0" fontId="0" fillId="6" borderId="35" xfId="0" applyNumberFormat="1" applyFont="1" applyFill="1" applyBorder="1" applyAlignment="1" applyProtection="1">
      <alignment horizontal="left" vertical="center" wrapText="1"/>
      <protection locked="0"/>
    </xf>
    <xf numFmtId="0" fontId="61" fillId="0" borderId="41" xfId="0" applyFont="1" applyBorder="1" applyAlignment="1">
      <alignment/>
    </xf>
    <xf numFmtId="0" fontId="61" fillId="0" borderId="42" xfId="0" applyFont="1" applyBorder="1" applyAlignment="1">
      <alignment/>
    </xf>
    <xf numFmtId="0" fontId="61" fillId="0" borderId="43" xfId="0" applyFont="1" applyBorder="1" applyAlignment="1">
      <alignment/>
    </xf>
    <xf numFmtId="0" fontId="56" fillId="33" borderId="44" xfId="0" applyFont="1" applyFill="1" applyBorder="1" applyAlignment="1" applyProtection="1">
      <alignment horizontal="center" vertical="center" wrapText="1"/>
      <protection/>
    </xf>
    <xf numFmtId="0" fontId="56" fillId="33" borderId="45" xfId="0" applyFont="1" applyFill="1" applyBorder="1" applyAlignment="1" applyProtection="1">
      <alignment horizontal="center" vertical="center" wrapText="1"/>
      <protection/>
    </xf>
    <xf numFmtId="0" fontId="56" fillId="33" borderId="46" xfId="0" applyFont="1" applyFill="1" applyBorder="1" applyAlignment="1" applyProtection="1">
      <alignment horizontal="center" vertical="center" wrapText="1"/>
      <protection/>
    </xf>
    <xf numFmtId="0" fontId="56" fillId="33" borderId="46" xfId="0" applyFont="1" applyFill="1" applyBorder="1" applyAlignment="1" applyProtection="1">
      <alignment horizontal="center" vertical="center" wrapText="1"/>
      <protection locked="0"/>
    </xf>
    <xf numFmtId="0" fontId="56" fillId="33" borderId="44" xfId="0" applyFont="1" applyFill="1" applyBorder="1" applyAlignment="1" applyProtection="1">
      <alignment horizontal="center" vertical="center" wrapText="1"/>
      <protection locked="0"/>
    </xf>
    <xf numFmtId="0" fontId="56" fillId="33" borderId="45" xfId="0" applyFont="1" applyFill="1" applyBorder="1" applyAlignment="1" applyProtection="1">
      <alignment horizontal="center" vertical="center" wrapText="1"/>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1">
    <dxf>
      <fill>
        <patternFill>
          <bgColor theme="9" tint="-0.24993999302387238"/>
        </patternFill>
      </fill>
    </dxf>
    <dxf>
      <fill>
        <patternFill>
          <bgColor theme="9" tint="-0.24993999302387238"/>
        </patternFill>
      </fill>
    </dxf>
    <dxf>
      <fill>
        <patternFill>
          <bgColor theme="9" tint="-0.24993999302387238"/>
        </patternFill>
      </fill>
    </dxf>
    <dxf>
      <fill>
        <patternFill>
          <bgColor theme="9" tint="-0.24993999302387238"/>
        </patternFill>
      </fill>
    </dxf>
    <dxf>
      <fill>
        <patternFill>
          <bgColor theme="9" tint="-0.24993999302387238"/>
        </patternFill>
      </fill>
    </dxf>
    <dxf>
      <fill>
        <patternFill>
          <bgColor theme="9" tint="-0.24993999302387238"/>
        </patternFill>
      </fill>
    </dxf>
    <dxf>
      <fill>
        <patternFill>
          <bgColor theme="9" tint="-0.24993999302387238"/>
        </patternFill>
      </fill>
    </dxf>
    <dxf>
      <fill>
        <patternFill>
          <bgColor theme="9" tint="-0.24993999302387238"/>
        </patternFill>
      </fill>
    </dxf>
    <dxf>
      <fill>
        <patternFill>
          <bgColor theme="9" tint="-0.24993999302387238"/>
        </patternFill>
      </fill>
    </dxf>
    <dxf>
      <fill>
        <patternFill>
          <bgColor theme="9" tint="-0.24993999302387238"/>
        </patternFill>
      </fill>
    </dxf>
    <dxf>
      <fill>
        <patternFill>
          <bgColor theme="9" tint="-0.24993999302387238"/>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opendata-support@jrc.ec.europa.eu" TargetMode="External" /><Relationship Id="rId2" Type="http://schemas.openxmlformats.org/officeDocument/2006/relationships/hyperlink" Target="http://ec.europa.eu/idabc/eupl" TargetMode="External" /><Relationship Id="rId3" Type="http://schemas.openxmlformats.org/officeDocument/2006/relationships/comments" Target="../comments1.xml" /><Relationship Id="rId4" Type="http://schemas.openxmlformats.org/officeDocument/2006/relationships/vmlDrawing" Target="../drawings/vmlDrawing1.vm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ralf.steinberger@jrc.ec.europa.eu" TargetMode="External" /><Relationship Id="rId2" Type="http://schemas.openxmlformats.org/officeDocument/2006/relationships/hyperlink" Target="ftp://cidportal.jrc.ec.europa.eu/jrc-opendata/EMM/JRC-Names/LATEST/entity_uri.zip" TargetMode="External" /><Relationship Id="rId3" Type="http://schemas.openxmlformats.org/officeDocument/2006/relationships/hyperlink" Target="ftp://cidportal.jrc.ec.europa.eu/jrc-opendata/EMM/JRC-Names/LATEST/jrc-names-schema.pdf" TargetMode="External" /><Relationship Id="rId4" Type="http://schemas.openxmlformats.org/officeDocument/2006/relationships/hyperlink" Target="mailto:ralf.steinberger@jrc.ec.europa.eu" TargetMode="External" /><Relationship Id="rId5" Type="http://schemas.openxmlformats.org/officeDocument/2006/relationships/hyperlink" Target="https://ec.europa.eu/jrc/en/language-technologies/jrc-names" TargetMode="External" /><Relationship Id="rId6" Type="http://schemas.openxmlformats.org/officeDocument/2006/relationships/hyperlink" Target="http://orcid.org/0000-0001-8388-3897" TargetMode="External" /><Relationship Id="rId7" Type="http://schemas.openxmlformats.org/officeDocument/2006/relationships/hyperlink" Target="http://arxiv.org/abs/1309.6162" TargetMode="External" /><Relationship Id="rId8" Type="http://schemas.openxmlformats.org/officeDocument/2006/relationships/comments" Target="../comments2.xml" /><Relationship Id="rId9" Type="http://schemas.openxmlformats.org/officeDocument/2006/relationships/vmlDrawing" Target="../drawings/vmlDrawing2.vml" /><Relationship Id="rId10"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s://creativecommons.org/publicdomain/zero/1.0/" TargetMode="External" /><Relationship Id="rId2" Type="http://schemas.openxmlformats.org/officeDocument/2006/relationships/hyperlink" Target="https://creativecommons.org/licenses/by/4.0/" TargetMode="External" /><Relationship Id="rId3" Type="http://schemas.openxmlformats.org/officeDocument/2006/relationships/hyperlink" Target="http://publications.europa.eu/resource/authority/corporate-body/JRC" TargetMode="External" /><Relationship Id="rId4" Type="http://schemas.openxmlformats.org/officeDocument/2006/relationships/hyperlink" Target="https://ec.europa.eu/jrc/" TargetMode="External" /><Relationship Id="rId5" Type="http://schemas.openxmlformats.org/officeDocument/2006/relationships/hyperlink" Target="http://publications.europa.eu/resource/authority/file-type/RDF_XML" TargetMode="External" /><Relationship Id="rId6" Type="http://schemas.openxmlformats.org/officeDocument/2006/relationships/hyperlink" Target="http://publications.europa.eu/resource/authority/file-type/RDF_TURTLE" TargetMode="External" /><Relationship Id="rId7" Type="http://schemas.openxmlformats.org/officeDocument/2006/relationships/hyperlink" Target="http://publications.europa.eu/resource/authority/file-type/TXT" TargetMode="External" /><Relationship Id="rId8" Type="http://schemas.openxmlformats.org/officeDocument/2006/relationships/hyperlink" Target="http://publications.europa.eu/resource/authority/file-type/JSON" TargetMode="External" /><Relationship Id="rId9" Type="http://schemas.openxmlformats.org/officeDocument/2006/relationships/hyperlink" Target="http://publications.europa.eu/resource/authority/file-type/RDF" TargetMode="External" /><Relationship Id="rId10" Type="http://schemas.openxmlformats.org/officeDocument/2006/relationships/hyperlink" Target="https://creativecommons.org/publicdomain/zero/1.0/" TargetMode="External" /><Relationship Id="rId11" Type="http://schemas.openxmlformats.org/officeDocument/2006/relationships/hyperlink" Target="https://creativecommons.org/licenses/by/4.0/" TargetMode="External" /><Relationship Id="rId12" Type="http://schemas.openxmlformats.org/officeDocument/2006/relationships/hyperlink" Target="http://dbpedia.org/resource/World" TargetMode="External" /><Relationship Id="rId13" Type="http://schemas.openxmlformats.org/officeDocument/2006/relationships/hyperlink" Target="http://publications.europa.eu/resource/authority/corporate-body/JRC" TargetMode="External" /><Relationship Id="rId14" Type="http://schemas.openxmlformats.org/officeDocument/2006/relationships/hyperlink" Target="https://ec.europa.eu/jrc/" TargetMode="External" /><Relationship Id="rId15" Type="http://schemas.openxmlformats.org/officeDocument/2006/relationships/hyperlink" Target="http://publications.europa.eu/resource/authority/file-type/RDF_XML" TargetMode="External" /><Relationship Id="rId16" Type="http://schemas.openxmlformats.org/officeDocument/2006/relationships/hyperlink" Target="http://publications.europa.eu/resource/authority/frequency/TRIENNIAL" TargetMode="External" /><Relationship Id="rId17" Type="http://schemas.openxmlformats.org/officeDocument/2006/relationships/hyperlink" Target="http://publications.europa.eu/resource/authority/frequency/BIENNIAL" TargetMode="External" /><Relationship Id="rId18" Type="http://schemas.openxmlformats.org/officeDocument/2006/relationships/hyperlink" Target="http://publications.europa.eu/resource/authority/frequency/ANNUAL" TargetMode="External" /><Relationship Id="rId19" Type="http://schemas.openxmlformats.org/officeDocument/2006/relationships/hyperlink" Target="http://publications.europa.eu/resource/authority/frequency/QUARTERLY" TargetMode="External" /><Relationship Id="rId20" Type="http://schemas.openxmlformats.org/officeDocument/2006/relationships/hyperlink" Target="http://publications.europa.eu/resource/authority/frequency/BIMONTHLY" TargetMode="External" /><Relationship Id="rId21" Type="http://schemas.openxmlformats.org/officeDocument/2006/relationships/hyperlink" Target="http://publications.europa.eu/resource/authority/frequency/MONTHLY" TargetMode="External" /><Relationship Id="rId22" Type="http://schemas.openxmlformats.org/officeDocument/2006/relationships/hyperlink" Target="http://publications.europa.eu/resource/authority/frequency/MONTHLY_2" TargetMode="External" /><Relationship Id="rId23" Type="http://schemas.openxmlformats.org/officeDocument/2006/relationships/hyperlink" Target="http://publications.europa.eu/resource/authority/frequency/ANNUAL_2" TargetMode="External" /><Relationship Id="rId24" Type="http://schemas.openxmlformats.org/officeDocument/2006/relationships/hyperlink" Target="http://publications.europa.eu/resource/authority/frequency/ANNUAL_3" TargetMode="External" /><Relationship Id="rId25" Type="http://schemas.openxmlformats.org/officeDocument/2006/relationships/hyperlink" Target="http://publications.europa.eu/resource/authority/frequency/BIWEEKLY" TargetMode="External" /><Relationship Id="rId26" Type="http://schemas.openxmlformats.org/officeDocument/2006/relationships/hyperlink" Target="http://publications.europa.eu/resource/authority/frequency/MONTHLY_3" TargetMode="External" /><Relationship Id="rId27" Type="http://schemas.openxmlformats.org/officeDocument/2006/relationships/hyperlink" Target="http://publications.europa.eu/resource/authority/frequency/WEEKLY" TargetMode="External" /><Relationship Id="rId28" Type="http://schemas.openxmlformats.org/officeDocument/2006/relationships/hyperlink" Target="http://publications.europa.eu/resource/authority/frequency/WEEKLY_2" TargetMode="External" /><Relationship Id="rId29" Type="http://schemas.openxmlformats.org/officeDocument/2006/relationships/hyperlink" Target="http://publications.europa.eu/resource/authority/frequency/WEEKLY_3" TargetMode="External" /><Relationship Id="rId30" Type="http://schemas.openxmlformats.org/officeDocument/2006/relationships/hyperlink" Target="http://publications.europa.eu/resource/authority/frequency/DAILY" TargetMode="External" /><Relationship Id="rId31" Type="http://schemas.openxmlformats.org/officeDocument/2006/relationships/comments" Target="../comments4.xml" /><Relationship Id="rId32" Type="http://schemas.openxmlformats.org/officeDocument/2006/relationships/vmlDrawing" Target="../drawings/vmlDrawing3.vml" /><Relationship Id="rId3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data.jrc.ec.europa.eu/dataset/jrc-" TargetMode="External" /><Relationship Id="rId2" Type="http://schemas.openxmlformats.org/officeDocument/2006/relationships/hyperlink" Target="http://od-metadata.jrc.it/xslt/jrc-md-core-dataset-rdf2html.xsl" TargetMode="External" /><Relationship Id="rId3" Type="http://schemas.openxmlformats.org/officeDocument/2006/relationships/hyperlink" Target="mailto:opendata-support@jrc.ec.europa.eu" TargetMode="External" /><Relationship Id="rId4"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dimension ref="A1:E52"/>
  <sheetViews>
    <sheetView zoomScalePageLayoutView="0" workbookViewId="0" topLeftCell="A1">
      <selection activeCell="E1" sqref="E1"/>
    </sheetView>
  </sheetViews>
  <sheetFormatPr defaultColWidth="9.140625" defaultRowHeight="15"/>
  <cols>
    <col min="2" max="2" width="26.7109375" style="0" customWidth="1"/>
    <col min="3" max="3" width="4.28125" style="0" customWidth="1"/>
    <col min="4" max="4" width="86.7109375" style="23" customWidth="1"/>
    <col min="5" max="5" width="22.57421875" style="0" customWidth="1"/>
  </cols>
  <sheetData>
    <row r="1" spans="1:4" ht="21.75" thickBot="1">
      <c r="A1" s="170" t="str">
        <f ca="1">CONCATENATE(Configuration!B6," (",LEFT(RIGHT(MID(CELL("filename"),FIND("[",CELL("filename"))+1,FIND("]",CELL("filename"))-FIND("[",CELL("filename"))-1),10),6),")")</f>
        <v>JRC MD Core Editor - Dataset (v1.2.4)</v>
      </c>
      <c r="B1" s="171"/>
      <c r="C1" s="171"/>
      <c r="D1" s="172"/>
    </row>
    <row r="2" spans="1:5" ht="15">
      <c r="A2" s="70"/>
      <c r="B2" s="71"/>
      <c r="C2" s="72"/>
      <c r="D2" s="73"/>
      <c r="E2" s="54"/>
    </row>
    <row r="3" spans="1:5" ht="15">
      <c r="A3" s="59" t="s">
        <v>305</v>
      </c>
      <c r="B3" s="19"/>
      <c r="C3" s="24"/>
      <c r="D3" s="60"/>
      <c r="E3" s="54"/>
    </row>
    <row r="4" spans="1:5" ht="30">
      <c r="A4" s="55"/>
      <c r="B4" s="56"/>
      <c r="C4" s="57"/>
      <c r="D4" s="58" t="str">
        <f>CONCATENATE("This spreadsheet can be used to create dataset metadata for the ",Configuration!B7,".")</f>
        <v>This spreadsheet can be used to create dataset metadata for the JRC Data Catalogue.</v>
      </c>
      <c r="E4" s="54"/>
    </row>
    <row r="5" spans="1:5" ht="30">
      <c r="A5" s="55"/>
      <c r="B5" s="56"/>
      <c r="C5" s="57"/>
      <c r="D5" s="58" t="s">
        <v>399</v>
      </c>
      <c r="E5" s="54"/>
    </row>
    <row r="6" spans="1:5" ht="30">
      <c r="A6" s="55"/>
      <c r="B6" s="56"/>
      <c r="C6" s="57"/>
      <c r="D6" s="58" t="str">
        <f>CONCATENATE("The generated RDF file will be saved in the same directory of this spreadsheet, and it can be harvested or imported in the ",Configuration!B7,".")</f>
        <v>The generated RDF file will be saved in the same directory of this spreadsheet, and it can be harvested or imported in the JRC Data Catalogue.</v>
      </c>
      <c r="E6" s="54"/>
    </row>
    <row r="7" spans="1:5" ht="15">
      <c r="A7" s="55"/>
      <c r="B7" s="56"/>
      <c r="C7" s="57"/>
      <c r="D7" s="58"/>
      <c r="E7" s="54"/>
    </row>
    <row r="8" spans="1:5" ht="15">
      <c r="A8" s="59" t="s">
        <v>245</v>
      </c>
      <c r="B8" s="19"/>
      <c r="C8" s="24"/>
      <c r="D8" s="60"/>
      <c r="E8" s="54"/>
    </row>
    <row r="9" spans="1:5" ht="15">
      <c r="A9" s="55"/>
      <c r="B9" s="56" t="s">
        <v>246</v>
      </c>
      <c r="C9" s="57"/>
      <c r="D9" s="58" t="s">
        <v>306</v>
      </c>
      <c r="E9" s="54"/>
    </row>
    <row r="10" spans="1:5" ht="15">
      <c r="A10" s="55"/>
      <c r="B10" s="56" t="s">
        <v>247</v>
      </c>
      <c r="C10" s="57"/>
      <c r="D10" s="58" t="s">
        <v>307</v>
      </c>
      <c r="E10" s="54"/>
    </row>
    <row r="11" spans="1:5" ht="15">
      <c r="A11" s="55"/>
      <c r="B11" s="56" t="s">
        <v>258</v>
      </c>
      <c r="C11" s="57"/>
      <c r="D11" s="58" t="s">
        <v>339</v>
      </c>
      <c r="E11" s="54"/>
    </row>
    <row r="12" spans="1:5" ht="15">
      <c r="A12" s="55"/>
      <c r="B12" s="56" t="s">
        <v>248</v>
      </c>
      <c r="C12" s="57"/>
      <c r="D12" s="58" t="s">
        <v>308</v>
      </c>
      <c r="E12" s="54"/>
    </row>
    <row r="13" spans="1:5" ht="15">
      <c r="A13" s="55"/>
      <c r="B13" s="56"/>
      <c r="C13" s="57"/>
      <c r="D13" s="58"/>
      <c r="E13" s="54"/>
    </row>
    <row r="14" spans="1:5" ht="15">
      <c r="A14" s="59" t="s">
        <v>250</v>
      </c>
      <c r="B14" s="20"/>
      <c r="C14" s="24"/>
      <c r="D14" s="60"/>
      <c r="E14" s="54"/>
    </row>
    <row r="15" spans="1:5" ht="30">
      <c r="A15" s="55"/>
      <c r="B15" s="56"/>
      <c r="C15" s="57"/>
      <c r="D15" s="58" t="s">
        <v>270</v>
      </c>
      <c r="E15" s="54"/>
    </row>
    <row r="16" spans="1:5" ht="15">
      <c r="A16" s="55"/>
      <c r="B16" s="56"/>
      <c r="C16" s="57"/>
      <c r="D16" s="58"/>
      <c r="E16" s="54"/>
    </row>
    <row r="17" spans="1:5" ht="30">
      <c r="A17" s="55"/>
      <c r="B17" s="27" t="s">
        <v>272</v>
      </c>
      <c r="C17" s="57"/>
      <c r="D17" s="58" t="s">
        <v>289</v>
      </c>
      <c r="E17" s="54"/>
    </row>
    <row r="18" spans="1:5" ht="15">
      <c r="A18" s="55"/>
      <c r="B18" s="8"/>
      <c r="C18" s="57"/>
      <c r="D18" s="58"/>
      <c r="E18" s="54"/>
    </row>
    <row r="19" spans="1:5" ht="30">
      <c r="A19" s="55"/>
      <c r="B19" s="25" t="s">
        <v>271</v>
      </c>
      <c r="C19" s="57"/>
      <c r="D19" s="58" t="s">
        <v>249</v>
      </c>
      <c r="E19" s="54"/>
    </row>
    <row r="20" spans="1:5" ht="15">
      <c r="A20" s="55"/>
      <c r="B20" s="8"/>
      <c r="C20" s="57"/>
      <c r="D20" s="58"/>
      <c r="E20" s="54"/>
    </row>
    <row r="21" spans="1:5" ht="30">
      <c r="A21" s="55"/>
      <c r="B21" s="22" t="s">
        <v>282</v>
      </c>
      <c r="C21" s="57"/>
      <c r="D21" s="58" t="s">
        <v>274</v>
      </c>
      <c r="E21" s="54"/>
    </row>
    <row r="22" spans="1:5" ht="15">
      <c r="A22" s="55"/>
      <c r="B22" s="56"/>
      <c r="C22" s="57"/>
      <c r="D22" s="58"/>
      <c r="E22" s="54"/>
    </row>
    <row r="23" spans="1:5" ht="30">
      <c r="A23" s="55"/>
      <c r="B23" s="21" t="s">
        <v>159</v>
      </c>
      <c r="C23" s="57"/>
      <c r="D23" s="58" t="s">
        <v>273</v>
      </c>
      <c r="E23" s="54"/>
    </row>
    <row r="24" spans="1:5" ht="15">
      <c r="A24" s="61"/>
      <c r="B24" s="57"/>
      <c r="C24" s="57"/>
      <c r="D24" s="62"/>
      <c r="E24" s="54"/>
    </row>
    <row r="25" spans="1:5" ht="45">
      <c r="A25" s="61"/>
      <c r="B25" s="25"/>
      <c r="C25" s="57"/>
      <c r="D25" s="58" t="s">
        <v>288</v>
      </c>
      <c r="E25" s="54"/>
    </row>
    <row r="26" spans="1:5" ht="15">
      <c r="A26" s="61"/>
      <c r="B26" s="57"/>
      <c r="C26" s="57"/>
      <c r="D26" s="63"/>
      <c r="E26" s="54"/>
    </row>
    <row r="27" spans="1:5" ht="15">
      <c r="A27" s="64" t="s">
        <v>275</v>
      </c>
      <c r="B27" s="26"/>
      <c r="C27" s="26"/>
      <c r="D27" s="65"/>
      <c r="E27" s="54"/>
    </row>
    <row r="28" spans="1:5" ht="15">
      <c r="A28" s="61"/>
      <c r="B28" s="57"/>
      <c r="C28" s="57"/>
      <c r="D28" s="63" t="s">
        <v>276</v>
      </c>
      <c r="E28" s="54"/>
    </row>
    <row r="29" spans="1:5" ht="15">
      <c r="A29" s="61"/>
      <c r="B29" s="57"/>
      <c r="C29" s="57"/>
      <c r="D29" s="63" t="s">
        <v>277</v>
      </c>
      <c r="E29" s="54"/>
    </row>
    <row r="30" spans="1:5" ht="30">
      <c r="A30" s="61"/>
      <c r="B30" s="57"/>
      <c r="C30" s="57"/>
      <c r="D30" s="63" t="s">
        <v>278</v>
      </c>
      <c r="E30" s="54"/>
    </row>
    <row r="31" spans="1:5" ht="15">
      <c r="A31" s="61"/>
      <c r="B31" s="57"/>
      <c r="C31" s="57"/>
      <c r="D31" s="63"/>
      <c r="E31" s="54"/>
    </row>
    <row r="32" spans="1:5" ht="15">
      <c r="A32" s="61"/>
      <c r="B32" s="57"/>
      <c r="C32" s="57"/>
      <c r="D32" s="63" t="s">
        <v>279</v>
      </c>
      <c r="E32" s="54"/>
    </row>
    <row r="33" spans="1:5" ht="15">
      <c r="A33" s="61"/>
      <c r="B33" s="57"/>
      <c r="C33" s="57"/>
      <c r="D33" s="66" t="str">
        <f>Configuration!B8</f>
        <v>opendata-support@jrc.ec.europa.eu</v>
      </c>
      <c r="E33" s="54"/>
    </row>
    <row r="34" spans="1:5" ht="15">
      <c r="A34" s="61"/>
      <c r="B34" s="57"/>
      <c r="C34" s="57"/>
      <c r="D34" s="63"/>
      <c r="E34" s="54"/>
    </row>
    <row r="35" spans="1:5" ht="15">
      <c r="A35" s="61"/>
      <c r="B35" s="57"/>
      <c r="C35" s="57"/>
      <c r="D35" s="63" t="s">
        <v>281</v>
      </c>
      <c r="E35" s="54"/>
    </row>
    <row r="36" spans="1:5" ht="15.75" thickBot="1">
      <c r="A36" s="67"/>
      <c r="B36" s="68"/>
      <c r="C36" s="68"/>
      <c r="D36" s="69"/>
      <c r="E36" s="54"/>
    </row>
    <row r="37" spans="1:5" ht="15">
      <c r="A37" s="82"/>
      <c r="B37" s="72"/>
      <c r="C37" s="72"/>
      <c r="D37" s="83"/>
      <c r="E37" s="54"/>
    </row>
    <row r="38" spans="1:4" ht="15">
      <c r="A38" s="61"/>
      <c r="B38" s="84" t="s">
        <v>350</v>
      </c>
      <c r="C38" s="57"/>
      <c r="D38" s="63"/>
    </row>
    <row r="39" spans="1:4" ht="15">
      <c r="A39" s="61"/>
      <c r="B39" s="57"/>
      <c r="C39" s="57"/>
      <c r="D39" s="63"/>
    </row>
    <row r="40" spans="1:4" ht="15">
      <c r="A40" s="61"/>
      <c r="B40" s="57" t="s">
        <v>340</v>
      </c>
      <c r="C40" s="57"/>
      <c r="D40" s="63"/>
    </row>
    <row r="41" spans="1:4" ht="15">
      <c r="A41" s="61"/>
      <c r="B41" s="57" t="s">
        <v>341</v>
      </c>
      <c r="C41" s="57"/>
      <c r="D41" s="63"/>
    </row>
    <row r="42" spans="1:4" ht="15">
      <c r="A42" s="61"/>
      <c r="B42" s="57" t="s">
        <v>342</v>
      </c>
      <c r="C42" s="57"/>
      <c r="D42" s="63"/>
    </row>
    <row r="43" spans="1:4" ht="15">
      <c r="A43" s="61"/>
      <c r="B43" s="57" t="s">
        <v>343</v>
      </c>
      <c r="C43" s="57"/>
      <c r="D43" s="63"/>
    </row>
    <row r="44" spans="1:4" ht="15">
      <c r="A44" s="61"/>
      <c r="B44" s="57" t="s">
        <v>4</v>
      </c>
      <c r="C44" s="57"/>
      <c r="D44" s="63"/>
    </row>
    <row r="45" spans="1:4" ht="15">
      <c r="A45" s="61"/>
      <c r="B45" s="85" t="s">
        <v>344</v>
      </c>
      <c r="C45" s="57"/>
      <c r="D45" s="63"/>
    </row>
    <row r="46" spans="1:4" ht="15">
      <c r="A46" s="61"/>
      <c r="B46" s="57"/>
      <c r="C46" s="57"/>
      <c r="D46" s="63"/>
    </row>
    <row r="47" spans="1:4" ht="15">
      <c r="A47" s="61"/>
      <c r="B47" s="57" t="s">
        <v>345</v>
      </c>
      <c r="C47" s="57"/>
      <c r="D47" s="63"/>
    </row>
    <row r="48" spans="1:4" ht="15">
      <c r="A48" s="61"/>
      <c r="B48" s="57" t="s">
        <v>346</v>
      </c>
      <c r="C48" s="57"/>
      <c r="D48" s="63"/>
    </row>
    <row r="49" spans="1:4" ht="15">
      <c r="A49" s="61"/>
      <c r="B49" s="57" t="s">
        <v>347</v>
      </c>
      <c r="C49" s="57"/>
      <c r="D49" s="63"/>
    </row>
    <row r="50" spans="1:4" ht="15">
      <c r="A50" s="61"/>
      <c r="B50" s="57" t="s">
        <v>348</v>
      </c>
      <c r="C50" s="57"/>
      <c r="D50" s="63"/>
    </row>
    <row r="51" spans="1:4" ht="15">
      <c r="A51" s="61"/>
      <c r="B51" s="57" t="s">
        <v>349</v>
      </c>
      <c r="C51" s="57"/>
      <c r="D51" s="63"/>
    </row>
    <row r="52" spans="1:4" ht="15.75" thickBot="1">
      <c r="A52" s="67"/>
      <c r="B52" s="68"/>
      <c r="C52" s="68"/>
      <c r="D52" s="69"/>
    </row>
  </sheetData>
  <sheetProtection sheet="1" selectLockedCells="1" selectUnlockedCells="1"/>
  <mergeCells count="1">
    <mergeCell ref="A1:D1"/>
  </mergeCells>
  <conditionalFormatting sqref="B17">
    <cfRule type="containsBlanks" priority="1" dxfId="0" stopIfTrue="1">
      <formula>LEN(TRIM(B17))=0</formula>
    </cfRule>
  </conditionalFormatting>
  <hyperlinks>
    <hyperlink ref="D33" r:id="rId1" display="opendata-support@jrc.ec.europa.eu"/>
    <hyperlink ref="B45" r:id="rId2" display="http://ec.europa.eu/idabc/eupl"/>
  </hyperlinks>
  <printOptions/>
  <pageMargins left="0.7" right="0.7" top="0.75" bottom="0.75" header="0.3" footer="0.3"/>
  <pageSetup horizontalDpi="600" verticalDpi="600" orientation="portrait" r:id="rId5"/>
  <legacyDrawing r:id="rId4"/>
</worksheet>
</file>

<file path=xl/worksheets/sheet2.xml><?xml version="1.0" encoding="utf-8"?>
<worksheet xmlns="http://schemas.openxmlformats.org/spreadsheetml/2006/main" xmlns:r="http://schemas.openxmlformats.org/officeDocument/2006/relationships">
  <sheetPr codeName="Foglio8"/>
  <dimension ref="A1:J427"/>
  <sheetViews>
    <sheetView showGridLines="0" tabSelected="1" zoomScalePageLayoutView="0" workbookViewId="0" topLeftCell="B1">
      <pane ySplit="1" topLeftCell="A6" activePane="bottomLeft" state="frozen"/>
      <selection pane="topLeft" activeCell="B111" sqref="B111"/>
      <selection pane="bottomLeft" activeCell="D31" sqref="D31"/>
    </sheetView>
  </sheetViews>
  <sheetFormatPr defaultColWidth="16.8515625" defaultRowHeight="15"/>
  <cols>
    <col min="1" max="1" width="8.8515625" style="115" hidden="1" customWidth="1"/>
    <col min="2" max="2" width="28.8515625" style="4" customWidth="1"/>
    <col min="3" max="3" width="39.421875" style="114" customWidth="1"/>
    <col min="4" max="4" width="44.57421875" style="86" customWidth="1"/>
    <col min="5" max="5" width="1.57421875" style="90" customWidth="1"/>
    <col min="6" max="6" width="57.7109375" style="92" customWidth="1"/>
    <col min="7" max="7" width="18.28125" style="92" customWidth="1"/>
    <col min="8" max="8" width="19.7109375" style="92" bestFit="1" customWidth="1"/>
    <col min="9" max="16384" width="16.8515625" style="92" customWidth="1"/>
  </cols>
  <sheetData>
    <row r="1" spans="1:8" s="7" customFormat="1" ht="36" customHeight="1" thickBot="1">
      <c r="A1" s="5" t="s">
        <v>3</v>
      </c>
      <c r="B1" s="6"/>
      <c r="D1" s="86"/>
      <c r="F1" s="17" t="s">
        <v>159</v>
      </c>
      <c r="G1" s="16"/>
      <c r="H1" s="16"/>
    </row>
    <row r="2" spans="1:7" ht="19.5" thickBot="1">
      <c r="A2" s="87" t="s">
        <v>6</v>
      </c>
      <c r="B2" s="88" t="str">
        <f>Configuration!B9</f>
        <v>Collection</v>
      </c>
      <c r="C2" s="89" t="str">
        <f>CONCATENATE(Configuration!B9," ID used in the catalogue")</f>
        <v>Collection ID used in the catalogue</v>
      </c>
      <c r="D2" s="119" t="s">
        <v>534</v>
      </c>
      <c r="E2" s="90" t="s">
        <v>4</v>
      </c>
      <c r="F2" s="91" t="s">
        <v>239</v>
      </c>
      <c r="G2" s="92" t="s">
        <v>4</v>
      </c>
    </row>
    <row r="3" spans="1:7" ht="15">
      <c r="A3" s="87"/>
      <c r="B3" s="173" t="s">
        <v>463</v>
      </c>
      <c r="C3" s="93" t="s">
        <v>462</v>
      </c>
      <c r="D3" s="120" t="s">
        <v>546</v>
      </c>
      <c r="E3" s="90" t="s">
        <v>4</v>
      </c>
      <c r="F3" s="91" t="s">
        <v>240</v>
      </c>
      <c r="G3" s="92" t="s">
        <v>4</v>
      </c>
    </row>
    <row r="4" spans="1:7" ht="15">
      <c r="A4" s="87"/>
      <c r="B4" s="173"/>
      <c r="C4" s="94" t="s">
        <v>54</v>
      </c>
      <c r="D4" s="120" t="s">
        <v>553</v>
      </c>
      <c r="E4" s="90" t="s">
        <v>4</v>
      </c>
      <c r="F4" s="91" t="s">
        <v>309</v>
      </c>
      <c r="G4" s="92" t="s">
        <v>4</v>
      </c>
    </row>
    <row r="5" spans="1:10" ht="101.25" customHeight="1">
      <c r="A5" s="87" t="s">
        <v>6</v>
      </c>
      <c r="B5" s="173"/>
      <c r="C5" s="94" t="s">
        <v>65</v>
      </c>
      <c r="D5" s="163" t="s">
        <v>564</v>
      </c>
      <c r="E5" s="90" t="s">
        <v>4</v>
      </c>
      <c r="F5" s="95" t="s">
        <v>337</v>
      </c>
      <c r="G5" s="92" t="s">
        <v>4</v>
      </c>
      <c r="J5" s="96"/>
    </row>
    <row r="6" spans="1:7" ht="15">
      <c r="A6" s="87"/>
      <c r="B6" s="173"/>
      <c r="C6" s="94" t="s">
        <v>5</v>
      </c>
      <c r="D6" s="121" t="s">
        <v>186</v>
      </c>
      <c r="E6" s="90" t="s">
        <v>4</v>
      </c>
      <c r="F6" s="97" t="s">
        <v>186</v>
      </c>
      <c r="G6" s="92" t="s">
        <v>4</v>
      </c>
    </row>
    <row r="7" spans="1:6" ht="15">
      <c r="A7" s="87"/>
      <c r="B7" s="173"/>
      <c r="C7" s="94" t="s">
        <v>398</v>
      </c>
      <c r="D7" s="128" t="s">
        <v>364</v>
      </c>
      <c r="F7" s="97" t="s">
        <v>364</v>
      </c>
    </row>
    <row r="8" spans="1:6" ht="15">
      <c r="A8" s="87"/>
      <c r="B8" s="173"/>
      <c r="C8" s="94" t="s">
        <v>397</v>
      </c>
      <c r="D8" s="121" t="s">
        <v>368</v>
      </c>
      <c r="F8" s="97" t="s">
        <v>368</v>
      </c>
    </row>
    <row r="9" spans="1:7" ht="15">
      <c r="A9" s="87" t="s">
        <v>6</v>
      </c>
      <c r="B9" s="173"/>
      <c r="C9" s="94" t="s">
        <v>253</v>
      </c>
      <c r="D9" s="133" t="s">
        <v>559</v>
      </c>
      <c r="E9" s="90" t="s">
        <v>4</v>
      </c>
      <c r="F9" s="97" t="s">
        <v>322</v>
      </c>
      <c r="G9" s="92" t="s">
        <v>4</v>
      </c>
    </row>
    <row r="10" spans="1:7" ht="15">
      <c r="A10" s="87"/>
      <c r="B10" s="173"/>
      <c r="C10" s="98" t="s">
        <v>72</v>
      </c>
      <c r="D10" s="132">
        <v>42116</v>
      </c>
      <c r="E10" s="90" t="s">
        <v>4</v>
      </c>
      <c r="F10" s="99" t="s">
        <v>331</v>
      </c>
      <c r="G10" s="92" t="s">
        <v>4</v>
      </c>
    </row>
    <row r="11" spans="1:9" ht="15">
      <c r="A11" s="87"/>
      <c r="B11" s="173"/>
      <c r="C11" s="94" t="s">
        <v>73</v>
      </c>
      <c r="D11" s="132">
        <v>42348</v>
      </c>
      <c r="E11" s="90" t="s">
        <v>4</v>
      </c>
      <c r="F11" s="99" t="s">
        <v>310</v>
      </c>
      <c r="G11" s="92" t="s">
        <v>4</v>
      </c>
      <c r="H11" s="90"/>
      <c r="I11" s="90"/>
    </row>
    <row r="12" spans="1:9" ht="15">
      <c r="A12" s="87"/>
      <c r="B12" s="173"/>
      <c r="C12" s="94" t="s">
        <v>74</v>
      </c>
      <c r="D12" s="122" t="s">
        <v>168</v>
      </c>
      <c r="E12" s="90" t="s">
        <v>4</v>
      </c>
      <c r="F12" s="97" t="s">
        <v>93</v>
      </c>
      <c r="G12" s="92" t="s">
        <v>4</v>
      </c>
      <c r="H12" s="90"/>
      <c r="I12" s="90"/>
    </row>
    <row r="13" spans="1:7" ht="15.75" thickBot="1">
      <c r="A13" s="87" t="s">
        <v>1</v>
      </c>
      <c r="B13" s="174"/>
      <c r="C13" s="100" t="s">
        <v>66</v>
      </c>
      <c r="D13" s="138" t="s">
        <v>535</v>
      </c>
      <c r="E13" s="90" t="s">
        <v>4</v>
      </c>
      <c r="F13" s="101" t="s">
        <v>329</v>
      </c>
      <c r="G13" s="92" t="s">
        <v>4</v>
      </c>
    </row>
    <row r="14" spans="1:7" ht="21" customHeight="1">
      <c r="A14" s="87"/>
      <c r="B14" s="175" t="s">
        <v>464</v>
      </c>
      <c r="C14" s="102" t="s">
        <v>78</v>
      </c>
      <c r="D14" s="135">
        <v>40179</v>
      </c>
      <c r="E14" s="90" t="s">
        <v>4</v>
      </c>
      <c r="F14" s="99" t="s">
        <v>330</v>
      </c>
      <c r="G14" s="92" t="s">
        <v>4</v>
      </c>
    </row>
    <row r="15" spans="1:7" ht="21" customHeight="1" thickBot="1">
      <c r="A15" s="87"/>
      <c r="B15" s="174"/>
      <c r="C15" s="100" t="s">
        <v>79</v>
      </c>
      <c r="D15" s="132">
        <v>47848</v>
      </c>
      <c r="E15" s="90" t="s">
        <v>4</v>
      </c>
      <c r="F15" s="99" t="s">
        <v>310</v>
      </c>
      <c r="G15" s="92" t="s">
        <v>4</v>
      </c>
    </row>
    <row r="16" spans="1:7" ht="15">
      <c r="A16" s="87" t="s">
        <v>6</v>
      </c>
      <c r="B16" s="175" t="s">
        <v>465</v>
      </c>
      <c r="C16" s="102" t="s">
        <v>238</v>
      </c>
      <c r="D16" s="123" t="s">
        <v>468</v>
      </c>
      <c r="E16" s="90" t="s">
        <v>4</v>
      </c>
      <c r="F16" s="97" t="s">
        <v>469</v>
      </c>
      <c r="G16" s="92" t="s">
        <v>4</v>
      </c>
    </row>
    <row r="17" spans="1:10" ht="15">
      <c r="A17" s="87"/>
      <c r="B17" s="173"/>
      <c r="C17" s="98" t="s">
        <v>410</v>
      </c>
      <c r="D17" s="143"/>
      <c r="E17" s="145"/>
      <c r="F17" s="146">
        <v>-12.33664</v>
      </c>
      <c r="J17"/>
    </row>
    <row r="18" spans="1:6" ht="15">
      <c r="A18" s="87"/>
      <c r="B18" s="173"/>
      <c r="C18" s="142" t="s">
        <v>411</v>
      </c>
      <c r="D18" s="143"/>
      <c r="E18" s="145"/>
      <c r="F18" s="146">
        <v>32.970699</v>
      </c>
    </row>
    <row r="19" spans="1:7" ht="15">
      <c r="A19" s="87"/>
      <c r="B19" s="173"/>
      <c r="C19" s="98" t="s">
        <v>412</v>
      </c>
      <c r="D19" s="143"/>
      <c r="E19" s="145" t="s">
        <v>4</v>
      </c>
      <c r="F19" s="146">
        <v>38.0415</v>
      </c>
      <c r="G19" s="92" t="s">
        <v>4</v>
      </c>
    </row>
    <row r="20" spans="1:7" ht="15.75" thickBot="1">
      <c r="A20" s="87" t="s">
        <v>6</v>
      </c>
      <c r="B20" s="174"/>
      <c r="C20" s="100" t="s">
        <v>413</v>
      </c>
      <c r="D20" s="144"/>
      <c r="E20" s="145" t="s">
        <v>4</v>
      </c>
      <c r="F20" s="146">
        <v>73.042122</v>
      </c>
      <c r="G20" s="92" t="s">
        <v>4</v>
      </c>
    </row>
    <row r="21" spans="1:7" ht="19.5" thickBot="1">
      <c r="A21" s="87" t="s">
        <v>6</v>
      </c>
      <c r="B21" s="88" t="s">
        <v>466</v>
      </c>
      <c r="C21" s="89" t="s">
        <v>332</v>
      </c>
      <c r="D21" s="128" t="s">
        <v>286</v>
      </c>
      <c r="E21" s="90" t="s">
        <v>4</v>
      </c>
      <c r="F21" s="97" t="s">
        <v>286</v>
      </c>
      <c r="G21" s="92" t="s">
        <v>4</v>
      </c>
    </row>
    <row r="22" spans="1:7" ht="38.25" thickBot="1">
      <c r="A22" s="87" t="s">
        <v>1</v>
      </c>
      <c r="B22" s="88" t="s">
        <v>467</v>
      </c>
      <c r="C22" s="89" t="s">
        <v>2</v>
      </c>
      <c r="D22" s="134" t="s">
        <v>561</v>
      </c>
      <c r="E22" s="90" t="s">
        <v>4</v>
      </c>
      <c r="F22" s="101" t="s">
        <v>315</v>
      </c>
      <c r="G22" s="92" t="s">
        <v>4</v>
      </c>
    </row>
    <row r="23" spans="1:7" ht="15">
      <c r="A23" s="87" t="s">
        <v>1</v>
      </c>
      <c r="B23" s="173" t="s">
        <v>235</v>
      </c>
      <c r="C23" s="93" t="s">
        <v>252</v>
      </c>
      <c r="D23" s="120" t="s">
        <v>536</v>
      </c>
      <c r="E23" s="90" t="s">
        <v>4</v>
      </c>
      <c r="F23" s="97" t="s">
        <v>313</v>
      </c>
      <c r="G23" s="92" t="s">
        <v>4</v>
      </c>
    </row>
    <row r="24" spans="1:7" ht="15">
      <c r="A24" s="87"/>
      <c r="B24" s="173"/>
      <c r="C24" s="94" t="s">
        <v>251</v>
      </c>
      <c r="D24" s="125" t="s">
        <v>537</v>
      </c>
      <c r="E24" s="90" t="s">
        <v>4</v>
      </c>
      <c r="F24" s="97" t="s">
        <v>314</v>
      </c>
      <c r="G24" s="92" t="s">
        <v>4</v>
      </c>
    </row>
    <row r="25" spans="1:7" ht="15">
      <c r="A25" s="87"/>
      <c r="B25" s="173"/>
      <c r="C25" s="94" t="s">
        <v>2</v>
      </c>
      <c r="D25" s="129" t="s">
        <v>561</v>
      </c>
      <c r="E25" s="90" t="s">
        <v>4</v>
      </c>
      <c r="F25" s="101" t="s">
        <v>315</v>
      </c>
      <c r="G25" s="92" t="s">
        <v>4</v>
      </c>
    </row>
    <row r="26" spans="1:6" ht="15">
      <c r="A26" s="87"/>
      <c r="B26" s="173"/>
      <c r="C26" s="118" t="s">
        <v>416</v>
      </c>
      <c r="D26" s="120"/>
      <c r="F26" s="101"/>
    </row>
    <row r="27" spans="1:7" ht="15.75" thickBot="1">
      <c r="A27" s="87" t="s">
        <v>1</v>
      </c>
      <c r="B27" s="174"/>
      <c r="C27" s="100" t="s">
        <v>470</v>
      </c>
      <c r="D27" s="137"/>
      <c r="E27" s="90" t="s">
        <v>4</v>
      </c>
      <c r="F27" s="101" t="s">
        <v>400</v>
      </c>
      <c r="G27" s="92" t="s">
        <v>4</v>
      </c>
    </row>
    <row r="28" spans="1:7" ht="15">
      <c r="A28" s="87" t="s">
        <v>1</v>
      </c>
      <c r="B28" s="173" t="s">
        <v>236</v>
      </c>
      <c r="C28" s="94" t="s">
        <v>252</v>
      </c>
      <c r="D28" s="126" t="s">
        <v>538</v>
      </c>
      <c r="E28" s="90" t="s">
        <v>4</v>
      </c>
      <c r="F28" s="97"/>
      <c r="G28" s="92" t="s">
        <v>4</v>
      </c>
    </row>
    <row r="29" spans="1:7" ht="15">
      <c r="A29" s="87"/>
      <c r="B29" s="173"/>
      <c r="C29" s="94" t="s">
        <v>251</v>
      </c>
      <c r="D29" s="130" t="s">
        <v>539</v>
      </c>
      <c r="E29" s="90" t="s">
        <v>4</v>
      </c>
      <c r="F29" s="97"/>
      <c r="G29" s="92" t="s">
        <v>4</v>
      </c>
    </row>
    <row r="30" spans="1:7" ht="15">
      <c r="A30" s="87"/>
      <c r="B30" s="173"/>
      <c r="C30" s="94" t="s">
        <v>2</v>
      </c>
      <c r="D30" s="120" t="s">
        <v>562</v>
      </c>
      <c r="E30" s="90" t="s">
        <v>4</v>
      </c>
      <c r="F30" s="101"/>
      <c r="G30" s="92" t="s">
        <v>4</v>
      </c>
    </row>
    <row r="31" spans="1:6" ht="15">
      <c r="A31" s="87"/>
      <c r="B31" s="173"/>
      <c r="C31" s="118" t="s">
        <v>416</v>
      </c>
      <c r="D31" s="120"/>
      <c r="F31" s="101"/>
    </row>
    <row r="32" spans="1:7" ht="15.75" thickBot="1">
      <c r="A32" s="87" t="s">
        <v>1</v>
      </c>
      <c r="B32" s="174"/>
      <c r="C32" s="100" t="s">
        <v>470</v>
      </c>
      <c r="D32" s="137" t="s">
        <v>565</v>
      </c>
      <c r="E32" s="90" t="s">
        <v>4</v>
      </c>
      <c r="F32" s="101"/>
      <c r="G32" s="92" t="s">
        <v>4</v>
      </c>
    </row>
    <row r="33" spans="1:7" ht="15">
      <c r="A33" s="87" t="s">
        <v>1</v>
      </c>
      <c r="B33" s="173" t="s">
        <v>476</v>
      </c>
      <c r="C33" s="94" t="s">
        <v>252</v>
      </c>
      <c r="D33" s="126" t="s">
        <v>540</v>
      </c>
      <c r="E33" s="90" t="s">
        <v>4</v>
      </c>
      <c r="F33" s="97"/>
      <c r="G33" s="92" t="s">
        <v>4</v>
      </c>
    </row>
    <row r="34" spans="1:7" ht="15">
      <c r="A34" s="87"/>
      <c r="B34" s="173"/>
      <c r="C34" s="94" t="s">
        <v>251</v>
      </c>
      <c r="D34" s="130" t="s">
        <v>541</v>
      </c>
      <c r="E34" s="90" t="s">
        <v>4</v>
      </c>
      <c r="F34" s="97"/>
      <c r="G34" s="92" t="s">
        <v>4</v>
      </c>
    </row>
    <row r="35" spans="1:7" ht="15">
      <c r="A35" s="87"/>
      <c r="B35" s="173"/>
      <c r="C35" s="94" t="s">
        <v>2</v>
      </c>
      <c r="D35" s="120" t="s">
        <v>563</v>
      </c>
      <c r="E35" s="90" t="s">
        <v>4</v>
      </c>
      <c r="F35" s="101"/>
      <c r="G35" s="92" t="s">
        <v>4</v>
      </c>
    </row>
    <row r="36" spans="1:6" ht="15">
      <c r="A36" s="87"/>
      <c r="B36" s="173"/>
      <c r="C36" s="118" t="s">
        <v>416</v>
      </c>
      <c r="D36" s="120"/>
      <c r="F36" s="101"/>
    </row>
    <row r="37" spans="1:7" ht="15.75" thickBot="1">
      <c r="A37" s="87" t="s">
        <v>1</v>
      </c>
      <c r="B37" s="174"/>
      <c r="C37" s="100" t="s">
        <v>470</v>
      </c>
      <c r="D37" s="137"/>
      <c r="E37" s="90" t="s">
        <v>4</v>
      </c>
      <c r="F37" s="101"/>
      <c r="G37" s="92" t="s">
        <v>4</v>
      </c>
    </row>
    <row r="38" spans="1:7" ht="15">
      <c r="A38" s="87" t="s">
        <v>1</v>
      </c>
      <c r="B38" s="173" t="s">
        <v>477</v>
      </c>
      <c r="C38" s="94" t="s">
        <v>252</v>
      </c>
      <c r="D38" s="126"/>
      <c r="E38" s="90" t="s">
        <v>4</v>
      </c>
      <c r="F38" s="97"/>
      <c r="G38" s="92" t="s">
        <v>4</v>
      </c>
    </row>
    <row r="39" spans="1:7" ht="15">
      <c r="A39" s="87"/>
      <c r="B39" s="173"/>
      <c r="C39" s="94" t="s">
        <v>251</v>
      </c>
      <c r="D39" s="127"/>
      <c r="E39" s="90" t="s">
        <v>4</v>
      </c>
      <c r="F39" s="97"/>
      <c r="G39" s="92" t="s">
        <v>4</v>
      </c>
    </row>
    <row r="40" spans="1:7" ht="15">
      <c r="A40" s="87"/>
      <c r="B40" s="173"/>
      <c r="C40" s="94" t="s">
        <v>2</v>
      </c>
      <c r="D40" s="120"/>
      <c r="E40" s="90" t="s">
        <v>4</v>
      </c>
      <c r="F40" s="101"/>
      <c r="G40" s="92" t="s">
        <v>4</v>
      </c>
    </row>
    <row r="41" spans="1:6" ht="15">
      <c r="A41" s="87"/>
      <c r="B41" s="173"/>
      <c r="C41" s="118" t="s">
        <v>416</v>
      </c>
      <c r="D41" s="120"/>
      <c r="F41" s="101"/>
    </row>
    <row r="42" spans="1:7" ht="15.75" thickBot="1">
      <c r="A42" s="87" t="s">
        <v>1</v>
      </c>
      <c r="B42" s="174"/>
      <c r="C42" s="100" t="s">
        <v>470</v>
      </c>
      <c r="D42" s="137"/>
      <c r="E42" s="90" t="s">
        <v>4</v>
      </c>
      <c r="F42" s="101"/>
      <c r="G42" s="92" t="s">
        <v>4</v>
      </c>
    </row>
    <row r="43" spans="1:7" ht="15">
      <c r="A43" s="87" t="s">
        <v>1</v>
      </c>
      <c r="B43" s="173" t="s">
        <v>478</v>
      </c>
      <c r="C43" s="94" t="s">
        <v>252</v>
      </c>
      <c r="D43" s="126"/>
      <c r="E43" s="90" t="s">
        <v>4</v>
      </c>
      <c r="F43" s="97"/>
      <c r="G43" s="92" t="s">
        <v>4</v>
      </c>
    </row>
    <row r="44" spans="1:7" ht="15">
      <c r="A44" s="87"/>
      <c r="B44" s="173"/>
      <c r="C44" s="94" t="s">
        <v>251</v>
      </c>
      <c r="D44" s="127"/>
      <c r="E44" s="90" t="s">
        <v>4</v>
      </c>
      <c r="F44" s="97"/>
      <c r="G44" s="92" t="s">
        <v>4</v>
      </c>
    </row>
    <row r="45" spans="1:7" ht="15">
      <c r="A45" s="87"/>
      <c r="B45" s="173"/>
      <c r="C45" s="94" t="s">
        <v>2</v>
      </c>
      <c r="D45" s="120"/>
      <c r="E45" s="90" t="s">
        <v>4</v>
      </c>
      <c r="F45" s="101"/>
      <c r="G45" s="92" t="s">
        <v>4</v>
      </c>
    </row>
    <row r="46" spans="1:6" ht="15">
      <c r="A46" s="87"/>
      <c r="B46" s="173"/>
      <c r="C46" s="118" t="s">
        <v>416</v>
      </c>
      <c r="D46" s="120"/>
      <c r="F46" s="101"/>
    </row>
    <row r="47" spans="1:7" ht="15.75" thickBot="1">
      <c r="A47" s="87" t="s">
        <v>1</v>
      </c>
      <c r="B47" s="174"/>
      <c r="C47" s="100" t="s">
        <v>470</v>
      </c>
      <c r="D47" s="137"/>
      <c r="E47" s="90" t="s">
        <v>4</v>
      </c>
      <c r="F47" s="101"/>
      <c r="G47" s="92" t="s">
        <v>4</v>
      </c>
    </row>
    <row r="48" spans="1:7" ht="15.75" customHeight="1">
      <c r="A48" s="87"/>
      <c r="B48" s="175" t="s">
        <v>473</v>
      </c>
      <c r="C48" s="94" t="s">
        <v>54</v>
      </c>
      <c r="D48" s="120" t="s">
        <v>547</v>
      </c>
      <c r="E48" s="90" t="s">
        <v>4</v>
      </c>
      <c r="F48" s="97" t="s">
        <v>316</v>
      </c>
      <c r="G48" s="92" t="s">
        <v>4</v>
      </c>
    </row>
    <row r="49" spans="1:7" ht="58.5" customHeight="1">
      <c r="A49" s="87"/>
      <c r="B49" s="173"/>
      <c r="C49" s="98" t="s">
        <v>65</v>
      </c>
      <c r="D49" s="163" t="s">
        <v>548</v>
      </c>
      <c r="E49" s="90" t="s">
        <v>4</v>
      </c>
      <c r="F49" s="95" t="s">
        <v>317</v>
      </c>
      <c r="G49" s="92" t="s">
        <v>4</v>
      </c>
    </row>
    <row r="50" spans="1:7" ht="15">
      <c r="A50" s="87" t="s">
        <v>6</v>
      </c>
      <c r="B50" s="173"/>
      <c r="C50" s="94" t="s">
        <v>156</v>
      </c>
      <c r="D50" s="128" t="s">
        <v>52</v>
      </c>
      <c r="E50" s="90" t="s">
        <v>4</v>
      </c>
      <c r="F50" s="97" t="s">
        <v>325</v>
      </c>
      <c r="G50" s="92" t="s">
        <v>4</v>
      </c>
    </row>
    <row r="51" spans="1:7" ht="15" customHeight="1">
      <c r="A51" s="87" t="s">
        <v>6</v>
      </c>
      <c r="B51" s="173"/>
      <c r="C51" s="94" t="s">
        <v>53</v>
      </c>
      <c r="D51" s="129" t="s">
        <v>179</v>
      </c>
      <c r="E51" s="90" t="s">
        <v>4</v>
      </c>
      <c r="F51" s="97" t="s">
        <v>179</v>
      </c>
      <c r="G51" s="92" t="s">
        <v>4</v>
      </c>
    </row>
    <row r="52" spans="1:8" ht="15" customHeight="1">
      <c r="A52" s="87" t="s">
        <v>6</v>
      </c>
      <c r="B52" s="173"/>
      <c r="C52" s="94" t="s">
        <v>91</v>
      </c>
      <c r="D52" s="129" t="s">
        <v>493</v>
      </c>
      <c r="E52" s="90" t="s">
        <v>4</v>
      </c>
      <c r="F52" s="97" t="s">
        <v>92</v>
      </c>
      <c r="G52" s="92" t="s">
        <v>4</v>
      </c>
      <c r="H52" s="90"/>
    </row>
    <row r="53" spans="1:7" ht="57.75" customHeight="1" thickBot="1">
      <c r="A53" s="87" t="s">
        <v>1</v>
      </c>
      <c r="B53" s="173"/>
      <c r="C53" s="118" t="s">
        <v>334</v>
      </c>
      <c r="D53" s="136" t="s">
        <v>549</v>
      </c>
      <c r="E53" s="90" t="s">
        <v>4</v>
      </c>
      <c r="F53" s="101" t="s">
        <v>318</v>
      </c>
      <c r="G53" s="92" t="s">
        <v>4</v>
      </c>
    </row>
    <row r="54" spans="1:7" ht="12.75" customHeight="1">
      <c r="A54" s="87"/>
      <c r="B54" s="175" t="s">
        <v>472</v>
      </c>
      <c r="C54" s="147" t="s">
        <v>54</v>
      </c>
      <c r="D54" s="120" t="s">
        <v>550</v>
      </c>
      <c r="E54" s="90" t="s">
        <v>4</v>
      </c>
      <c r="F54" s="97"/>
      <c r="G54" s="92" t="s">
        <v>4</v>
      </c>
    </row>
    <row r="55" spans="1:7" ht="66" customHeight="1">
      <c r="A55" s="87"/>
      <c r="B55" s="173"/>
      <c r="C55" s="98" t="s">
        <v>65</v>
      </c>
      <c r="D55" s="163" t="s">
        <v>551</v>
      </c>
      <c r="E55" s="90" t="s">
        <v>4</v>
      </c>
      <c r="F55" s="95"/>
      <c r="G55" s="92" t="s">
        <v>4</v>
      </c>
    </row>
    <row r="56" spans="1:7" ht="15">
      <c r="A56" s="87" t="s">
        <v>6</v>
      </c>
      <c r="B56" s="173"/>
      <c r="C56" s="94" t="s">
        <v>156</v>
      </c>
      <c r="D56" s="128" t="s">
        <v>52</v>
      </c>
      <c r="E56" s="90" t="s">
        <v>4</v>
      </c>
      <c r="F56" s="97"/>
      <c r="G56" s="92" t="s">
        <v>4</v>
      </c>
    </row>
    <row r="57" spans="1:7" ht="15">
      <c r="A57" s="87" t="s">
        <v>6</v>
      </c>
      <c r="B57" s="173"/>
      <c r="C57" s="94" t="s">
        <v>53</v>
      </c>
      <c r="D57" s="129" t="s">
        <v>179</v>
      </c>
      <c r="E57" s="90" t="s">
        <v>4</v>
      </c>
      <c r="F57" s="97"/>
      <c r="G57" s="92" t="s">
        <v>4</v>
      </c>
    </row>
    <row r="58" spans="1:8" ht="15">
      <c r="A58" s="87" t="s">
        <v>6</v>
      </c>
      <c r="B58" s="173"/>
      <c r="C58" s="94" t="s">
        <v>91</v>
      </c>
      <c r="D58" s="129" t="s">
        <v>493</v>
      </c>
      <c r="E58" s="90" t="s">
        <v>4</v>
      </c>
      <c r="F58" s="97"/>
      <c r="G58" s="92" t="s">
        <v>4</v>
      </c>
      <c r="H58" s="90"/>
    </row>
    <row r="59" spans="1:7" ht="60.75" thickBot="1">
      <c r="A59" s="87" t="s">
        <v>1</v>
      </c>
      <c r="B59" s="173"/>
      <c r="C59" s="94" t="s">
        <v>334</v>
      </c>
      <c r="D59" s="136" t="s">
        <v>552</v>
      </c>
      <c r="E59" s="90" t="s">
        <v>4</v>
      </c>
      <c r="F59" s="101"/>
      <c r="G59" s="92" t="s">
        <v>4</v>
      </c>
    </row>
    <row r="60" spans="1:7" ht="15" customHeight="1">
      <c r="A60" s="87"/>
      <c r="B60" s="175" t="s">
        <v>162</v>
      </c>
      <c r="C60" s="102" t="s">
        <v>54</v>
      </c>
      <c r="D60" s="126" t="s">
        <v>542</v>
      </c>
      <c r="E60" s="90" t="s">
        <v>4</v>
      </c>
      <c r="F60" s="97" t="s">
        <v>312</v>
      </c>
      <c r="G60" s="92" t="s">
        <v>4</v>
      </c>
    </row>
    <row r="61" spans="1:7" ht="15" customHeight="1">
      <c r="A61" s="87"/>
      <c r="B61" s="173"/>
      <c r="C61" s="93" t="s">
        <v>328</v>
      </c>
      <c r="D61" s="130" t="s">
        <v>554</v>
      </c>
      <c r="E61" s="90" t="s">
        <v>4</v>
      </c>
      <c r="F61" s="97" t="s">
        <v>487</v>
      </c>
      <c r="G61" s="92" t="s">
        <v>4</v>
      </c>
    </row>
    <row r="62" spans="1:7" ht="15" customHeight="1">
      <c r="A62" s="87"/>
      <c r="B62" s="173"/>
      <c r="C62" s="93" t="s">
        <v>326</v>
      </c>
      <c r="D62" s="131">
        <v>2014</v>
      </c>
      <c r="E62" s="90" t="s">
        <v>4</v>
      </c>
      <c r="F62" s="103">
        <v>2013</v>
      </c>
      <c r="G62" s="92" t="s">
        <v>4</v>
      </c>
    </row>
    <row r="63" spans="1:7" ht="15" customHeight="1">
      <c r="A63" s="87"/>
      <c r="B63" s="173"/>
      <c r="C63" s="93" t="s">
        <v>68</v>
      </c>
      <c r="D63" s="130" t="s">
        <v>543</v>
      </c>
      <c r="E63" s="90" t="s">
        <v>4</v>
      </c>
      <c r="F63" s="97" t="s">
        <v>327</v>
      </c>
      <c r="G63" s="92" t="s">
        <v>4</v>
      </c>
    </row>
    <row r="64" spans="1:7" ht="15.75" customHeight="1" thickBot="1">
      <c r="A64" s="87" t="s">
        <v>6</v>
      </c>
      <c r="B64" s="174"/>
      <c r="C64" s="100" t="s">
        <v>335</v>
      </c>
      <c r="D64" s="124" t="s">
        <v>544</v>
      </c>
      <c r="E64" s="90" t="s">
        <v>4</v>
      </c>
      <c r="F64" s="101" t="s">
        <v>311</v>
      </c>
      <c r="G64" s="92" t="s">
        <v>4</v>
      </c>
    </row>
    <row r="65" spans="1:7" ht="60">
      <c r="A65" s="87"/>
      <c r="B65" s="175" t="s">
        <v>163</v>
      </c>
      <c r="C65" s="102" t="s">
        <v>54</v>
      </c>
      <c r="D65" s="169" t="s">
        <v>545</v>
      </c>
      <c r="E65" s="90" t="s">
        <v>4</v>
      </c>
      <c r="F65" s="97"/>
      <c r="G65" s="92" t="s">
        <v>4</v>
      </c>
    </row>
    <row r="66" spans="1:7" ht="15">
      <c r="A66" s="87"/>
      <c r="B66" s="173"/>
      <c r="C66" s="93" t="s">
        <v>328</v>
      </c>
      <c r="D66" s="130" t="s">
        <v>555</v>
      </c>
      <c r="E66" s="90" t="s">
        <v>4</v>
      </c>
      <c r="F66" s="97"/>
      <c r="G66" s="92" t="s">
        <v>4</v>
      </c>
    </row>
    <row r="67" spans="1:7" ht="15">
      <c r="A67" s="87"/>
      <c r="B67" s="173"/>
      <c r="C67" s="93" t="s">
        <v>326</v>
      </c>
      <c r="D67" s="131">
        <v>2015</v>
      </c>
      <c r="E67" s="90" t="s">
        <v>4</v>
      </c>
      <c r="F67" s="97"/>
      <c r="G67" s="92" t="s">
        <v>4</v>
      </c>
    </row>
    <row r="68" spans="1:7" ht="15">
      <c r="A68" s="87"/>
      <c r="B68" s="173"/>
      <c r="C68" s="93" t="s">
        <v>68</v>
      </c>
      <c r="D68" s="130" t="s">
        <v>543</v>
      </c>
      <c r="E68" s="90" t="s">
        <v>4</v>
      </c>
      <c r="F68" s="97"/>
      <c r="G68" s="92" t="s">
        <v>4</v>
      </c>
    </row>
    <row r="69" spans="1:7" ht="15.75" thickBot="1">
      <c r="A69" s="87" t="s">
        <v>6</v>
      </c>
      <c r="B69" s="174"/>
      <c r="C69" s="100" t="s">
        <v>335</v>
      </c>
      <c r="D69" s="124" t="s">
        <v>556</v>
      </c>
      <c r="E69" s="90" t="s">
        <v>4</v>
      </c>
      <c r="F69" s="101"/>
      <c r="G69" s="92" t="s">
        <v>4</v>
      </c>
    </row>
    <row r="70" spans="1:7" ht="15">
      <c r="A70" s="87" t="s">
        <v>6</v>
      </c>
      <c r="B70" s="175" t="s">
        <v>480</v>
      </c>
      <c r="C70" s="102" t="s">
        <v>54</v>
      </c>
      <c r="D70" s="126" t="s">
        <v>557</v>
      </c>
      <c r="E70" s="90" t="s">
        <v>4</v>
      </c>
      <c r="F70" s="97" t="s">
        <v>320</v>
      </c>
      <c r="G70" s="92" t="s">
        <v>4</v>
      </c>
    </row>
    <row r="71" spans="1:7" ht="45" customHeight="1">
      <c r="A71" s="87" t="s">
        <v>6</v>
      </c>
      <c r="B71" s="173"/>
      <c r="C71" s="94" t="s">
        <v>65</v>
      </c>
      <c r="D71" s="136" t="s">
        <v>558</v>
      </c>
      <c r="E71" s="90" t="s">
        <v>4</v>
      </c>
      <c r="F71" s="95" t="s">
        <v>321</v>
      </c>
      <c r="G71" s="92" t="s">
        <v>4</v>
      </c>
    </row>
    <row r="72" spans="1:7" ht="15">
      <c r="A72" s="87" t="s">
        <v>1</v>
      </c>
      <c r="B72" s="173"/>
      <c r="C72" s="94" t="s">
        <v>156</v>
      </c>
      <c r="D72" s="167" t="s">
        <v>296</v>
      </c>
      <c r="E72" s="90" t="s">
        <v>4</v>
      </c>
      <c r="F72" s="97" t="s">
        <v>254</v>
      </c>
      <c r="G72" s="92" t="s">
        <v>4</v>
      </c>
    </row>
    <row r="73" spans="1:7" s="90" customFormat="1" ht="15">
      <c r="A73" s="3"/>
      <c r="B73" s="173"/>
      <c r="C73" s="94" t="s">
        <v>53</v>
      </c>
      <c r="D73" s="168" t="s">
        <v>179</v>
      </c>
      <c r="E73" s="90" t="s">
        <v>4</v>
      </c>
      <c r="F73" s="97" t="s">
        <v>179</v>
      </c>
      <c r="G73" s="92" t="s">
        <v>4</v>
      </c>
    </row>
    <row r="74" spans="1:7" s="90" customFormat="1" ht="30">
      <c r="A74" s="3"/>
      <c r="B74" s="173"/>
      <c r="C74" s="94" t="s">
        <v>91</v>
      </c>
      <c r="D74" s="168" t="s">
        <v>493</v>
      </c>
      <c r="E74" s="90" t="s">
        <v>4</v>
      </c>
      <c r="F74" s="97" t="s">
        <v>92</v>
      </c>
      <c r="G74" s="92" t="s">
        <v>4</v>
      </c>
    </row>
    <row r="75" spans="1:7" s="90" customFormat="1" ht="15.75" thickBot="1">
      <c r="A75" s="3"/>
      <c r="B75" s="174"/>
      <c r="C75" s="100" t="s">
        <v>334</v>
      </c>
      <c r="D75" s="124" t="s">
        <v>535</v>
      </c>
      <c r="E75" s="90" t="s">
        <v>4</v>
      </c>
      <c r="F75" s="101" t="s">
        <v>319</v>
      </c>
      <c r="G75" s="92" t="s">
        <v>4</v>
      </c>
    </row>
    <row r="76" spans="1:7" ht="15">
      <c r="A76" s="87" t="s">
        <v>6</v>
      </c>
      <c r="B76" s="175" t="s">
        <v>479</v>
      </c>
      <c r="C76" s="102" t="s">
        <v>54</v>
      </c>
      <c r="D76" s="126"/>
      <c r="E76" s="90" t="s">
        <v>4</v>
      </c>
      <c r="F76" s="97"/>
      <c r="G76" s="92" t="s">
        <v>4</v>
      </c>
    </row>
    <row r="77" spans="1:7" ht="45" customHeight="1">
      <c r="A77" s="87" t="s">
        <v>6</v>
      </c>
      <c r="B77" s="173"/>
      <c r="C77" s="94" t="s">
        <v>65</v>
      </c>
      <c r="D77" s="136"/>
      <c r="E77" s="90" t="s">
        <v>4</v>
      </c>
      <c r="F77" s="95"/>
      <c r="G77" s="92" t="s">
        <v>4</v>
      </c>
    </row>
    <row r="78" spans="1:7" ht="15">
      <c r="A78" s="87" t="s">
        <v>1</v>
      </c>
      <c r="B78" s="173"/>
      <c r="C78" s="94" t="s">
        <v>156</v>
      </c>
      <c r="D78" s="167" t="s">
        <v>52</v>
      </c>
      <c r="E78" s="90" t="s">
        <v>4</v>
      </c>
      <c r="F78" s="97"/>
      <c r="G78" s="92" t="s">
        <v>4</v>
      </c>
    </row>
    <row r="79" spans="1:7" s="90" customFormat="1" ht="15">
      <c r="A79" s="3"/>
      <c r="B79" s="173"/>
      <c r="C79" s="94" t="s">
        <v>53</v>
      </c>
      <c r="D79" s="168" t="s">
        <v>179</v>
      </c>
      <c r="E79" s="90" t="s">
        <v>4</v>
      </c>
      <c r="F79" s="97"/>
      <c r="G79" s="92" t="s">
        <v>4</v>
      </c>
    </row>
    <row r="80" spans="1:7" s="90" customFormat="1" ht="30">
      <c r="A80" s="3"/>
      <c r="B80" s="173"/>
      <c r="C80" s="94" t="s">
        <v>91</v>
      </c>
      <c r="D80" s="168" t="s">
        <v>493</v>
      </c>
      <c r="E80" s="90" t="s">
        <v>4</v>
      </c>
      <c r="F80" s="97"/>
      <c r="G80" s="92" t="s">
        <v>4</v>
      </c>
    </row>
    <row r="81" spans="1:7" s="90" customFormat="1" ht="15.75" thickBot="1">
      <c r="A81" s="3"/>
      <c r="B81" s="174"/>
      <c r="C81" s="100" t="s">
        <v>334</v>
      </c>
      <c r="D81" s="124"/>
      <c r="E81" s="90" t="s">
        <v>4</v>
      </c>
      <c r="F81" s="101"/>
      <c r="G81" s="92" t="s">
        <v>4</v>
      </c>
    </row>
    <row r="82" spans="1:4" s="90" customFormat="1" ht="15">
      <c r="A82" s="3"/>
      <c r="B82" s="3"/>
      <c r="C82" s="104"/>
      <c r="D82" s="105"/>
    </row>
    <row r="83" spans="1:4" s="90" customFormat="1" ht="15">
      <c r="A83" s="3"/>
      <c r="B83" s="3"/>
      <c r="C83" s="104"/>
      <c r="D83" s="105"/>
    </row>
    <row r="84" spans="1:4" s="90" customFormat="1" ht="15">
      <c r="A84" s="3"/>
      <c r="B84" s="3"/>
      <c r="C84" s="104"/>
      <c r="D84" s="105"/>
    </row>
    <row r="85" spans="1:4" s="90" customFormat="1" ht="15">
      <c r="A85" s="3"/>
      <c r="B85" s="3"/>
      <c r="C85" s="104"/>
      <c r="D85" s="105"/>
    </row>
    <row r="86" spans="1:4" s="90" customFormat="1" ht="15">
      <c r="A86" s="3"/>
      <c r="B86" s="3"/>
      <c r="C86" s="104"/>
      <c r="D86" s="106"/>
    </row>
    <row r="87" spans="1:4" s="90" customFormat="1" ht="15">
      <c r="A87" s="3"/>
      <c r="B87" s="3"/>
      <c r="C87" s="104"/>
      <c r="D87" s="105"/>
    </row>
    <row r="88" spans="1:4" s="90" customFormat="1" ht="15">
      <c r="A88" s="3"/>
      <c r="B88" s="3"/>
      <c r="C88" s="107"/>
      <c r="D88" s="106"/>
    </row>
    <row r="89" spans="1:4" s="90" customFormat="1" ht="15">
      <c r="A89" s="3"/>
      <c r="B89" s="3"/>
      <c r="C89" s="104"/>
      <c r="D89" s="105"/>
    </row>
    <row r="90" spans="1:4" s="90" customFormat="1" ht="15">
      <c r="A90" s="3"/>
      <c r="B90" s="3"/>
      <c r="C90" s="104"/>
      <c r="D90" s="105"/>
    </row>
    <row r="91" spans="1:4" s="90" customFormat="1" ht="15">
      <c r="A91" s="3"/>
      <c r="B91" s="3"/>
      <c r="C91" s="104"/>
      <c r="D91" s="105"/>
    </row>
    <row r="92" spans="1:4" s="90" customFormat="1" ht="15">
      <c r="A92" s="3"/>
      <c r="B92" s="3"/>
      <c r="C92" s="104"/>
      <c r="D92" s="105"/>
    </row>
    <row r="93" spans="1:4" s="90" customFormat="1" ht="15">
      <c r="A93" s="3"/>
      <c r="B93" s="3"/>
      <c r="C93" s="104"/>
      <c r="D93" s="106"/>
    </row>
    <row r="94" spans="1:4" s="90" customFormat="1" ht="15">
      <c r="A94" s="3"/>
      <c r="B94" s="3"/>
      <c r="C94" s="104"/>
      <c r="D94" s="105"/>
    </row>
    <row r="95" spans="1:4" s="90" customFormat="1" ht="15">
      <c r="A95" s="3"/>
      <c r="B95" s="3"/>
      <c r="C95" s="107"/>
      <c r="D95" s="108"/>
    </row>
    <row r="96" spans="1:4" s="90" customFormat="1" ht="15">
      <c r="A96" s="3"/>
      <c r="B96" s="3"/>
      <c r="C96" s="104"/>
      <c r="D96" s="105"/>
    </row>
    <row r="97" spans="1:4" s="90" customFormat="1" ht="15">
      <c r="A97" s="3"/>
      <c r="B97" s="3"/>
      <c r="C97" s="104"/>
      <c r="D97" s="105"/>
    </row>
    <row r="98" spans="1:4" s="90" customFormat="1" ht="15">
      <c r="A98" s="3"/>
      <c r="B98" s="3"/>
      <c r="C98" s="104"/>
      <c r="D98" s="105"/>
    </row>
    <row r="99" spans="1:4" s="90" customFormat="1" ht="15">
      <c r="A99" s="3"/>
      <c r="B99" s="3"/>
      <c r="C99" s="104"/>
      <c r="D99" s="105"/>
    </row>
    <row r="100" spans="1:4" s="90" customFormat="1" ht="15">
      <c r="A100" s="3"/>
      <c r="B100" s="3"/>
      <c r="C100" s="104"/>
      <c r="D100" s="106"/>
    </row>
    <row r="101" spans="1:4" s="90" customFormat="1" ht="15">
      <c r="A101" s="3"/>
      <c r="B101" s="3"/>
      <c r="C101" s="104"/>
      <c r="D101" s="105"/>
    </row>
    <row r="102" spans="1:4" s="90" customFormat="1" ht="15">
      <c r="A102" s="3"/>
      <c r="B102" s="3"/>
      <c r="C102" s="107"/>
      <c r="D102" s="106"/>
    </row>
    <row r="103" spans="1:4" s="90" customFormat="1" ht="15">
      <c r="A103" s="3"/>
      <c r="B103" s="3"/>
      <c r="C103" s="104"/>
      <c r="D103" s="106"/>
    </row>
    <row r="104" spans="1:4" s="90" customFormat="1" ht="15">
      <c r="A104" s="3"/>
      <c r="B104" s="3"/>
      <c r="C104" s="104"/>
      <c r="D104" s="106"/>
    </row>
    <row r="105" spans="1:4" s="90" customFormat="1" ht="15">
      <c r="A105" s="3"/>
      <c r="B105" s="3"/>
      <c r="C105" s="104"/>
      <c r="D105" s="106"/>
    </row>
    <row r="106" spans="1:4" s="90" customFormat="1" ht="15">
      <c r="A106" s="3"/>
      <c r="B106" s="3"/>
      <c r="C106" s="104"/>
      <c r="D106" s="106"/>
    </row>
    <row r="107" spans="1:4" s="90" customFormat="1" ht="15">
      <c r="A107" s="3"/>
      <c r="B107" s="3"/>
      <c r="C107" s="104"/>
      <c r="D107" s="106"/>
    </row>
    <row r="108" spans="1:4" s="90" customFormat="1" ht="15">
      <c r="A108" s="3"/>
      <c r="B108" s="3"/>
      <c r="C108" s="104"/>
      <c r="D108" s="106"/>
    </row>
    <row r="109" spans="1:4" s="90" customFormat="1" ht="15">
      <c r="A109" s="3"/>
      <c r="B109" s="3"/>
      <c r="C109" s="107"/>
      <c r="D109" s="106"/>
    </row>
    <row r="110" spans="1:4" s="90" customFormat="1" ht="15">
      <c r="A110" s="3"/>
      <c r="B110" s="3"/>
      <c r="C110" s="104"/>
      <c r="D110" s="105"/>
    </row>
    <row r="111" spans="1:4" s="90" customFormat="1" ht="15">
      <c r="A111" s="3"/>
      <c r="B111" s="3"/>
      <c r="C111" s="104"/>
      <c r="D111" s="105"/>
    </row>
    <row r="112" spans="1:4" s="90" customFormat="1" ht="15">
      <c r="A112" s="3"/>
      <c r="B112" s="3"/>
      <c r="C112" s="104"/>
      <c r="D112" s="105"/>
    </row>
    <row r="113" spans="1:4" s="90" customFormat="1" ht="15">
      <c r="A113" s="3"/>
      <c r="B113" s="3"/>
      <c r="C113" s="104"/>
      <c r="D113" s="105"/>
    </row>
    <row r="114" spans="1:4" s="90" customFormat="1" ht="15">
      <c r="A114" s="3"/>
      <c r="B114" s="3"/>
      <c r="C114" s="104"/>
      <c r="D114" s="106"/>
    </row>
    <row r="115" spans="1:4" s="90" customFormat="1" ht="15">
      <c r="A115" s="3"/>
      <c r="B115" s="3"/>
      <c r="C115" s="104"/>
      <c r="D115" s="105"/>
    </row>
    <row r="116" spans="1:4" s="90" customFormat="1" ht="15">
      <c r="A116" s="3"/>
      <c r="B116" s="3"/>
      <c r="C116" s="104"/>
      <c r="D116" s="105"/>
    </row>
    <row r="117" spans="1:4" s="90" customFormat="1" ht="15">
      <c r="A117" s="3"/>
      <c r="B117" s="3"/>
      <c r="C117" s="104"/>
      <c r="D117" s="105"/>
    </row>
    <row r="118" spans="1:4" s="90" customFormat="1" ht="15">
      <c r="A118" s="3"/>
      <c r="B118" s="3"/>
      <c r="C118" s="104"/>
      <c r="D118" s="105"/>
    </row>
    <row r="119" spans="1:4" s="90" customFormat="1" ht="15">
      <c r="A119" s="3"/>
      <c r="B119" s="3"/>
      <c r="C119" s="104"/>
      <c r="D119" s="106"/>
    </row>
    <row r="120" spans="1:4" s="90" customFormat="1" ht="15">
      <c r="A120" s="3"/>
      <c r="B120" s="3"/>
      <c r="C120" s="104"/>
      <c r="D120" s="105"/>
    </row>
    <row r="121" spans="1:4" s="90" customFormat="1" ht="15">
      <c r="A121" s="3"/>
      <c r="B121" s="3"/>
      <c r="C121" s="107"/>
      <c r="D121" s="109"/>
    </row>
    <row r="122" spans="1:4" s="90" customFormat="1" ht="15">
      <c r="A122" s="3"/>
      <c r="B122" s="3"/>
      <c r="C122" s="104"/>
      <c r="D122" s="106"/>
    </row>
    <row r="123" spans="1:4" s="90" customFormat="1" ht="15">
      <c r="A123" s="3"/>
      <c r="B123" s="3"/>
      <c r="C123" s="104"/>
      <c r="D123" s="105"/>
    </row>
    <row r="124" spans="1:4" s="90" customFormat="1" ht="15">
      <c r="A124" s="3"/>
      <c r="B124" s="3"/>
      <c r="C124" s="104"/>
      <c r="D124" s="105"/>
    </row>
    <row r="125" spans="1:4" s="90" customFormat="1" ht="15">
      <c r="A125" s="3"/>
      <c r="B125" s="3"/>
      <c r="C125" s="104"/>
      <c r="D125" s="105"/>
    </row>
    <row r="126" spans="1:4" s="90" customFormat="1" ht="15">
      <c r="A126" s="3"/>
      <c r="B126" s="3"/>
      <c r="C126" s="107"/>
      <c r="D126" s="106"/>
    </row>
    <row r="127" spans="1:4" s="90" customFormat="1" ht="15">
      <c r="A127" s="3"/>
      <c r="B127" s="3"/>
      <c r="C127" s="104"/>
      <c r="D127" s="105"/>
    </row>
    <row r="128" spans="1:4" s="90" customFormat="1" ht="15">
      <c r="A128" s="3"/>
      <c r="B128" s="3"/>
      <c r="C128" s="104"/>
      <c r="D128" s="105"/>
    </row>
    <row r="129" spans="1:4" s="90" customFormat="1" ht="15">
      <c r="A129" s="3"/>
      <c r="B129" s="3"/>
      <c r="C129" s="104"/>
      <c r="D129" s="105"/>
    </row>
    <row r="130" spans="1:4" s="90" customFormat="1" ht="15">
      <c r="A130" s="3"/>
      <c r="B130" s="3"/>
      <c r="C130" s="104"/>
      <c r="D130" s="105"/>
    </row>
    <row r="131" spans="1:4" s="90" customFormat="1" ht="15">
      <c r="A131" s="3"/>
      <c r="B131" s="3"/>
      <c r="C131" s="104"/>
      <c r="D131" s="105"/>
    </row>
    <row r="132" spans="1:4" s="90" customFormat="1" ht="15">
      <c r="A132" s="3"/>
      <c r="B132" s="3"/>
      <c r="C132" s="104"/>
      <c r="D132" s="106"/>
    </row>
    <row r="133" spans="1:4" s="90" customFormat="1" ht="15">
      <c r="A133" s="3"/>
      <c r="B133" s="3"/>
      <c r="C133" s="107"/>
      <c r="D133" s="106"/>
    </row>
    <row r="134" spans="1:4" s="90" customFormat="1" ht="15">
      <c r="A134" s="3"/>
      <c r="B134" s="3"/>
      <c r="C134" s="104"/>
      <c r="D134" s="105"/>
    </row>
    <row r="135" spans="1:4" s="90" customFormat="1" ht="15">
      <c r="A135" s="3"/>
      <c r="B135" s="3"/>
      <c r="C135" s="104"/>
      <c r="D135" s="105"/>
    </row>
    <row r="136" spans="1:4" s="90" customFormat="1" ht="15">
      <c r="A136" s="3"/>
      <c r="B136" s="3"/>
      <c r="C136" s="104"/>
      <c r="D136" s="105"/>
    </row>
    <row r="137" spans="1:4" s="90" customFormat="1" ht="15">
      <c r="A137" s="3"/>
      <c r="B137" s="3"/>
      <c r="C137" s="104"/>
      <c r="D137" s="105"/>
    </row>
    <row r="138" spans="1:4" s="90" customFormat="1" ht="15">
      <c r="A138" s="3"/>
      <c r="B138" s="3"/>
      <c r="C138" s="107"/>
      <c r="D138" s="106"/>
    </row>
    <row r="139" spans="1:4" s="90" customFormat="1" ht="15">
      <c r="A139" s="3"/>
      <c r="B139" s="3"/>
      <c r="C139" s="104"/>
      <c r="D139" s="105"/>
    </row>
    <row r="140" spans="1:4" s="90" customFormat="1" ht="15">
      <c r="A140" s="3"/>
      <c r="B140" s="3"/>
      <c r="C140" s="104"/>
      <c r="D140" s="106"/>
    </row>
    <row r="141" spans="1:4" s="90" customFormat="1" ht="15">
      <c r="A141" s="3"/>
      <c r="B141" s="3"/>
      <c r="C141" s="104"/>
      <c r="D141" s="105"/>
    </row>
    <row r="142" spans="1:4" s="90" customFormat="1" ht="15">
      <c r="A142" s="3"/>
      <c r="B142" s="3"/>
      <c r="C142" s="104"/>
      <c r="D142" s="105"/>
    </row>
    <row r="143" spans="1:4" s="90" customFormat="1" ht="15">
      <c r="A143" s="3"/>
      <c r="B143" s="3"/>
      <c r="C143" s="104"/>
      <c r="D143" s="105"/>
    </row>
    <row r="144" spans="1:4" s="90" customFormat="1" ht="15">
      <c r="A144" s="3"/>
      <c r="B144" s="3"/>
      <c r="C144" s="104"/>
      <c r="D144" s="105"/>
    </row>
    <row r="145" spans="1:4" s="90" customFormat="1" ht="15">
      <c r="A145" s="3"/>
      <c r="B145" s="3"/>
      <c r="C145" s="107"/>
      <c r="D145" s="108"/>
    </row>
    <row r="146" spans="1:4" s="90" customFormat="1" ht="15">
      <c r="A146" s="3"/>
      <c r="B146" s="3"/>
      <c r="C146" s="104"/>
      <c r="D146" s="105"/>
    </row>
    <row r="147" spans="1:4" s="90" customFormat="1" ht="15">
      <c r="A147" s="3"/>
      <c r="B147" s="3"/>
      <c r="C147" s="104"/>
      <c r="D147" s="105"/>
    </row>
    <row r="148" spans="1:4" s="90" customFormat="1" ht="15">
      <c r="A148" s="3"/>
      <c r="B148" s="3"/>
      <c r="C148" s="104"/>
      <c r="D148" s="105"/>
    </row>
    <row r="149" spans="1:4" s="90" customFormat="1" ht="15">
      <c r="A149" s="3"/>
      <c r="B149" s="3"/>
      <c r="C149" s="104"/>
      <c r="D149" s="105"/>
    </row>
    <row r="150" spans="1:4" s="90" customFormat="1" ht="15">
      <c r="A150" s="3"/>
      <c r="B150" s="3"/>
      <c r="C150" s="104"/>
      <c r="D150" s="105"/>
    </row>
    <row r="151" spans="1:4" s="90" customFormat="1" ht="15">
      <c r="A151" s="3"/>
      <c r="B151" s="3"/>
      <c r="C151" s="104"/>
      <c r="D151" s="105"/>
    </row>
    <row r="152" spans="1:4" s="90" customFormat="1" ht="15">
      <c r="A152" s="3"/>
      <c r="B152" s="3"/>
      <c r="C152" s="107"/>
      <c r="D152" s="106"/>
    </row>
    <row r="153" spans="1:4" s="90" customFormat="1" ht="15">
      <c r="A153" s="3"/>
      <c r="B153" s="3"/>
      <c r="C153" s="104"/>
      <c r="D153" s="106"/>
    </row>
    <row r="154" spans="1:4" s="90" customFormat="1" ht="15">
      <c r="A154" s="3"/>
      <c r="B154" s="3"/>
      <c r="C154" s="104"/>
      <c r="D154" s="106"/>
    </row>
    <row r="155" spans="1:4" s="90" customFormat="1" ht="15">
      <c r="A155" s="3"/>
      <c r="B155" s="3"/>
      <c r="C155" s="104"/>
      <c r="D155" s="106"/>
    </row>
    <row r="156" spans="1:4" s="90" customFormat="1" ht="15">
      <c r="A156" s="3"/>
      <c r="B156" s="3"/>
      <c r="C156" s="104"/>
      <c r="D156" s="106"/>
    </row>
    <row r="157" spans="1:4" s="90" customFormat="1" ht="15">
      <c r="A157" s="3"/>
      <c r="B157" s="3"/>
      <c r="C157" s="104"/>
      <c r="D157" s="106"/>
    </row>
    <row r="158" spans="1:4" s="90" customFormat="1" ht="15">
      <c r="A158" s="3"/>
      <c r="B158" s="3"/>
      <c r="C158" s="104"/>
      <c r="D158" s="106"/>
    </row>
    <row r="159" spans="1:4" s="90" customFormat="1" ht="15">
      <c r="A159" s="3"/>
      <c r="B159" s="3"/>
      <c r="C159" s="107"/>
      <c r="D159" s="106"/>
    </row>
    <row r="160" spans="1:4" s="90" customFormat="1" ht="15">
      <c r="A160" s="3"/>
      <c r="B160" s="3"/>
      <c r="C160" s="104"/>
      <c r="D160" s="105"/>
    </row>
    <row r="161" spans="1:4" s="90" customFormat="1" ht="15">
      <c r="A161" s="3"/>
      <c r="B161" s="3"/>
      <c r="C161" s="104"/>
      <c r="D161" s="105"/>
    </row>
    <row r="162" spans="1:4" s="90" customFormat="1" ht="15">
      <c r="A162" s="3"/>
      <c r="B162" s="3"/>
      <c r="C162" s="104"/>
      <c r="D162" s="105"/>
    </row>
    <row r="163" spans="1:4" s="90" customFormat="1" ht="15">
      <c r="A163" s="3"/>
      <c r="B163" s="3"/>
      <c r="C163" s="104"/>
      <c r="D163" s="105"/>
    </row>
    <row r="164" spans="1:4" s="90" customFormat="1" ht="15">
      <c r="A164" s="3"/>
      <c r="B164" s="3"/>
      <c r="C164" s="104"/>
      <c r="D164" s="105"/>
    </row>
    <row r="165" spans="1:4" s="90" customFormat="1" ht="15">
      <c r="A165" s="3"/>
      <c r="B165" s="3"/>
      <c r="C165" s="104"/>
      <c r="D165" s="105"/>
    </row>
    <row r="166" spans="1:4" s="90" customFormat="1" ht="15">
      <c r="A166" s="3"/>
      <c r="B166" s="3"/>
      <c r="C166" s="104"/>
      <c r="D166" s="105"/>
    </row>
    <row r="167" spans="1:4" s="90" customFormat="1" ht="15">
      <c r="A167" s="3"/>
      <c r="B167" s="3"/>
      <c r="C167" s="104"/>
      <c r="D167" s="105"/>
    </row>
    <row r="168" spans="1:4" s="90" customFormat="1" ht="15">
      <c r="A168" s="3"/>
      <c r="B168" s="3"/>
      <c r="C168" s="104"/>
      <c r="D168" s="105"/>
    </row>
    <row r="169" spans="1:4" s="90" customFormat="1" ht="15">
      <c r="A169" s="3"/>
      <c r="B169" s="3"/>
      <c r="C169" s="104"/>
      <c r="D169" s="105"/>
    </row>
    <row r="170" spans="1:4" s="90" customFormat="1" ht="15">
      <c r="A170" s="3"/>
      <c r="B170" s="3"/>
      <c r="C170" s="104"/>
      <c r="D170" s="105"/>
    </row>
    <row r="171" spans="1:4" s="90" customFormat="1" ht="15">
      <c r="A171" s="3"/>
      <c r="B171" s="3"/>
      <c r="C171" s="104"/>
      <c r="D171" s="105"/>
    </row>
    <row r="172" spans="1:4" s="90" customFormat="1" ht="15">
      <c r="A172" s="3"/>
      <c r="B172" s="3"/>
      <c r="C172" s="104"/>
      <c r="D172" s="105"/>
    </row>
    <row r="173" spans="1:4" s="90" customFormat="1" ht="15">
      <c r="A173" s="3"/>
      <c r="B173" s="3"/>
      <c r="C173" s="107"/>
      <c r="D173" s="106"/>
    </row>
    <row r="174" spans="1:4" s="90" customFormat="1" ht="15">
      <c r="A174" s="3"/>
      <c r="B174" s="3"/>
      <c r="C174" s="104"/>
      <c r="D174" s="105"/>
    </row>
    <row r="175" spans="1:4" s="90" customFormat="1" ht="15">
      <c r="A175" s="3"/>
      <c r="B175" s="3"/>
      <c r="C175" s="104"/>
      <c r="D175" s="105"/>
    </row>
    <row r="176" spans="1:4" s="90" customFormat="1" ht="15">
      <c r="A176" s="3"/>
      <c r="B176" s="3"/>
      <c r="C176" s="104"/>
      <c r="D176" s="105"/>
    </row>
    <row r="177" spans="1:4" s="90" customFormat="1" ht="15">
      <c r="A177" s="3"/>
      <c r="B177" s="3"/>
      <c r="C177" s="104"/>
      <c r="D177" s="105"/>
    </row>
    <row r="178" spans="1:4" s="90" customFormat="1" ht="15">
      <c r="A178" s="3"/>
      <c r="B178" s="3"/>
      <c r="C178" s="104"/>
      <c r="D178" s="105"/>
    </row>
    <row r="179" spans="1:4" s="90" customFormat="1" ht="15">
      <c r="A179" s="3"/>
      <c r="B179" s="3"/>
      <c r="C179" s="104"/>
      <c r="D179" s="105"/>
    </row>
    <row r="180" spans="1:4" s="90" customFormat="1" ht="15">
      <c r="A180" s="3"/>
      <c r="B180" s="3"/>
      <c r="C180" s="104"/>
      <c r="D180" s="105"/>
    </row>
    <row r="181" spans="1:4" s="90" customFormat="1" ht="15">
      <c r="A181" s="3"/>
      <c r="B181" s="3"/>
      <c r="C181" s="104"/>
      <c r="D181" s="105"/>
    </row>
    <row r="182" spans="1:4" s="90" customFormat="1" ht="15">
      <c r="A182" s="3"/>
      <c r="B182" s="3"/>
      <c r="C182" s="104"/>
      <c r="D182" s="105"/>
    </row>
    <row r="183" spans="1:4" s="90" customFormat="1" ht="15">
      <c r="A183" s="3"/>
      <c r="B183" s="3"/>
      <c r="C183" s="107"/>
      <c r="D183" s="109"/>
    </row>
    <row r="184" spans="1:4" s="90" customFormat="1" ht="15">
      <c r="A184" s="3"/>
      <c r="B184" s="3"/>
      <c r="C184" s="104"/>
      <c r="D184" s="105"/>
    </row>
    <row r="185" spans="1:4" s="90" customFormat="1" ht="15">
      <c r="A185" s="3"/>
      <c r="B185" s="3"/>
      <c r="C185" s="104"/>
      <c r="D185" s="106"/>
    </row>
    <row r="186" spans="1:4" s="90" customFormat="1" ht="15">
      <c r="A186" s="3"/>
      <c r="B186" s="3"/>
      <c r="C186" s="104"/>
      <c r="D186" s="105"/>
    </row>
    <row r="187" spans="1:4" s="90" customFormat="1" ht="15">
      <c r="A187" s="3"/>
      <c r="B187" s="3"/>
      <c r="C187" s="104"/>
      <c r="D187" s="105"/>
    </row>
    <row r="188" spans="1:4" s="90" customFormat="1" ht="15">
      <c r="A188" s="3"/>
      <c r="B188" s="3"/>
      <c r="C188" s="104"/>
      <c r="D188" s="105"/>
    </row>
    <row r="189" spans="1:4" s="90" customFormat="1" ht="15">
      <c r="A189" s="3"/>
      <c r="B189" s="3"/>
      <c r="C189" s="104"/>
      <c r="D189" s="105"/>
    </row>
    <row r="190" spans="1:4" s="90" customFormat="1" ht="15">
      <c r="A190" s="3"/>
      <c r="B190" s="3"/>
      <c r="C190" s="104"/>
      <c r="D190" s="105"/>
    </row>
    <row r="191" spans="1:4" s="90" customFormat="1" ht="15">
      <c r="A191" s="3"/>
      <c r="B191" s="3"/>
      <c r="C191" s="104"/>
      <c r="D191" s="105"/>
    </row>
    <row r="192" spans="1:4" s="90" customFormat="1" ht="15">
      <c r="A192" s="3"/>
      <c r="B192" s="3"/>
      <c r="C192" s="104"/>
      <c r="D192" s="106"/>
    </row>
    <row r="193" spans="1:4" s="90" customFormat="1" ht="15">
      <c r="A193" s="3"/>
      <c r="B193" s="3"/>
      <c r="C193" s="104"/>
      <c r="D193" s="106"/>
    </row>
    <row r="194" spans="1:4" s="90" customFormat="1" ht="15">
      <c r="A194" s="3"/>
      <c r="B194" s="3"/>
      <c r="C194" s="104"/>
      <c r="D194" s="106"/>
    </row>
    <row r="195" spans="1:4" s="90" customFormat="1" ht="15">
      <c r="A195" s="3"/>
      <c r="B195" s="3"/>
      <c r="C195" s="104"/>
      <c r="D195" s="106"/>
    </row>
    <row r="196" spans="1:4" s="90" customFormat="1" ht="15">
      <c r="A196" s="3"/>
      <c r="B196" s="3"/>
      <c r="C196" s="104"/>
      <c r="D196" s="106"/>
    </row>
    <row r="197" spans="1:4" s="90" customFormat="1" ht="15">
      <c r="A197" s="3"/>
      <c r="B197" s="3"/>
      <c r="C197" s="104"/>
      <c r="D197" s="106"/>
    </row>
    <row r="198" spans="1:4" s="90" customFormat="1" ht="15">
      <c r="A198" s="3"/>
      <c r="B198" s="3"/>
      <c r="C198" s="104"/>
      <c r="D198" s="106"/>
    </row>
    <row r="199" spans="1:4" s="90" customFormat="1" ht="15">
      <c r="A199" s="3"/>
      <c r="B199" s="3"/>
      <c r="C199" s="104"/>
      <c r="D199" s="106"/>
    </row>
    <row r="200" spans="1:4" s="90" customFormat="1" ht="15">
      <c r="A200" s="3"/>
      <c r="B200" s="3"/>
      <c r="C200" s="104"/>
      <c r="D200" s="106"/>
    </row>
    <row r="201" spans="1:4" s="90" customFormat="1" ht="15">
      <c r="A201" s="3"/>
      <c r="B201" s="3"/>
      <c r="C201" s="104"/>
      <c r="D201" s="106"/>
    </row>
    <row r="202" spans="1:4" s="90" customFormat="1" ht="15">
      <c r="A202" s="3"/>
      <c r="B202" s="3"/>
      <c r="C202" s="104"/>
      <c r="D202" s="105"/>
    </row>
    <row r="203" spans="1:4" s="90" customFormat="1" ht="15">
      <c r="A203" s="3"/>
      <c r="B203" s="3"/>
      <c r="C203" s="104"/>
      <c r="D203" s="105"/>
    </row>
    <row r="204" spans="1:4" s="90" customFormat="1" ht="15">
      <c r="A204" s="3"/>
      <c r="B204" s="3"/>
      <c r="C204" s="104"/>
      <c r="D204" s="105"/>
    </row>
    <row r="205" spans="1:4" s="90" customFormat="1" ht="15">
      <c r="A205" s="3"/>
      <c r="B205" s="3"/>
      <c r="C205" s="104"/>
      <c r="D205" s="105"/>
    </row>
    <row r="206" spans="1:4" s="90" customFormat="1" ht="15">
      <c r="A206" s="3"/>
      <c r="B206" s="3"/>
      <c r="C206" s="104"/>
      <c r="D206" s="105"/>
    </row>
    <row r="207" spans="1:4" s="90" customFormat="1" ht="15">
      <c r="A207" s="3"/>
      <c r="B207" s="3"/>
      <c r="C207" s="104"/>
      <c r="D207" s="105"/>
    </row>
    <row r="208" spans="1:4" s="90" customFormat="1" ht="15">
      <c r="A208" s="3"/>
      <c r="B208" s="3"/>
      <c r="C208" s="104"/>
      <c r="D208" s="105"/>
    </row>
    <row r="209" spans="1:4" s="90" customFormat="1" ht="15">
      <c r="A209" s="3"/>
      <c r="B209" s="3"/>
      <c r="C209" s="104"/>
      <c r="D209" s="105"/>
    </row>
    <row r="210" spans="1:4" s="90" customFormat="1" ht="15">
      <c r="A210" s="3"/>
      <c r="B210" s="3"/>
      <c r="C210" s="104"/>
      <c r="D210" s="105"/>
    </row>
    <row r="211" spans="1:4" s="90" customFormat="1" ht="15">
      <c r="A211" s="3"/>
      <c r="B211" s="3"/>
      <c r="C211" s="104"/>
      <c r="D211" s="105"/>
    </row>
    <row r="212" spans="1:4" s="90" customFormat="1" ht="15">
      <c r="A212" s="3"/>
      <c r="B212" s="3"/>
      <c r="C212" s="104"/>
      <c r="D212" s="105"/>
    </row>
    <row r="213" spans="1:4" s="90" customFormat="1" ht="15">
      <c r="A213" s="3"/>
      <c r="B213" s="3"/>
      <c r="C213" s="104"/>
      <c r="D213" s="105"/>
    </row>
    <row r="214" spans="1:4" s="90" customFormat="1" ht="15">
      <c r="A214" s="3"/>
      <c r="B214" s="3"/>
      <c r="C214" s="104"/>
      <c r="D214" s="105"/>
    </row>
    <row r="215" spans="1:4" s="90" customFormat="1" ht="15">
      <c r="A215" s="3"/>
      <c r="B215" s="3"/>
      <c r="C215" s="104"/>
      <c r="D215" s="105"/>
    </row>
    <row r="216" spans="1:4" s="90" customFormat="1" ht="15">
      <c r="A216" s="3"/>
      <c r="B216" s="3"/>
      <c r="C216" s="104"/>
      <c r="D216" s="105"/>
    </row>
    <row r="217" spans="1:4" s="90" customFormat="1" ht="15">
      <c r="A217" s="3"/>
      <c r="B217" s="3"/>
      <c r="C217" s="104"/>
      <c r="D217" s="105"/>
    </row>
    <row r="218" spans="1:4" s="90" customFormat="1" ht="15">
      <c r="A218" s="3"/>
      <c r="B218" s="3"/>
      <c r="C218" s="104"/>
      <c r="D218" s="105"/>
    </row>
    <row r="219" spans="1:4" s="90" customFormat="1" ht="15">
      <c r="A219" s="3"/>
      <c r="B219" s="3"/>
      <c r="C219" s="104"/>
      <c r="D219" s="105"/>
    </row>
    <row r="220" spans="1:4" s="90" customFormat="1" ht="15">
      <c r="A220" s="3"/>
      <c r="B220" s="3"/>
      <c r="C220" s="104"/>
      <c r="D220" s="105"/>
    </row>
    <row r="221" spans="1:4" s="90" customFormat="1" ht="15">
      <c r="A221" s="3"/>
      <c r="B221" s="3"/>
      <c r="C221" s="104"/>
      <c r="D221" s="105"/>
    </row>
    <row r="222" spans="1:4" s="90" customFormat="1" ht="15">
      <c r="A222" s="3"/>
      <c r="B222" s="3"/>
      <c r="C222" s="104"/>
      <c r="D222" s="106"/>
    </row>
    <row r="223" spans="1:4" s="90" customFormat="1" ht="15">
      <c r="A223" s="3"/>
      <c r="B223" s="3"/>
      <c r="C223" s="104"/>
      <c r="D223" s="105"/>
    </row>
    <row r="224" spans="1:4" s="90" customFormat="1" ht="15">
      <c r="A224" s="3"/>
      <c r="B224" s="3"/>
      <c r="C224" s="104"/>
      <c r="D224" s="105"/>
    </row>
    <row r="225" spans="1:4" s="90" customFormat="1" ht="15">
      <c r="A225" s="3"/>
      <c r="B225" s="3"/>
      <c r="C225" s="104"/>
      <c r="D225" s="105"/>
    </row>
    <row r="226" spans="1:4" s="90" customFormat="1" ht="15">
      <c r="A226" s="3"/>
      <c r="B226" s="3"/>
      <c r="C226" s="104"/>
      <c r="D226" s="105"/>
    </row>
    <row r="227" spans="1:4" s="90" customFormat="1" ht="15">
      <c r="A227" s="3"/>
      <c r="B227" s="3"/>
      <c r="C227" s="104"/>
      <c r="D227" s="105"/>
    </row>
    <row r="228" spans="1:4" s="90" customFormat="1" ht="15">
      <c r="A228" s="3"/>
      <c r="B228" s="3"/>
      <c r="C228" s="107"/>
      <c r="D228" s="109"/>
    </row>
    <row r="229" spans="1:4" s="90" customFormat="1" ht="15">
      <c r="A229" s="3"/>
      <c r="B229" s="3"/>
      <c r="C229" s="104"/>
      <c r="D229" s="106"/>
    </row>
    <row r="230" spans="1:4" s="90" customFormat="1" ht="15">
      <c r="A230" s="3"/>
      <c r="B230" s="3"/>
      <c r="C230" s="104"/>
      <c r="D230" s="105"/>
    </row>
    <row r="231" spans="1:4" s="90" customFormat="1" ht="15">
      <c r="A231" s="3"/>
      <c r="B231" s="3"/>
      <c r="C231" s="104"/>
      <c r="D231" s="105"/>
    </row>
    <row r="232" spans="1:4" s="90" customFormat="1" ht="15">
      <c r="A232" s="3"/>
      <c r="B232" s="3"/>
      <c r="C232" s="104"/>
      <c r="D232" s="105"/>
    </row>
    <row r="233" spans="1:4" s="90" customFormat="1" ht="15">
      <c r="A233" s="3"/>
      <c r="B233" s="3"/>
      <c r="C233" s="104"/>
      <c r="D233" s="105"/>
    </row>
    <row r="234" spans="1:4" s="90" customFormat="1" ht="15">
      <c r="A234" s="3"/>
      <c r="B234" s="3"/>
      <c r="C234" s="104"/>
      <c r="D234" s="105"/>
    </row>
    <row r="235" spans="1:4" s="90" customFormat="1" ht="15">
      <c r="A235" s="3"/>
      <c r="B235" s="3"/>
      <c r="C235" s="107"/>
      <c r="D235" s="110"/>
    </row>
    <row r="236" spans="1:4" s="90" customFormat="1" ht="15">
      <c r="A236" s="3"/>
      <c r="B236" s="3"/>
      <c r="C236" s="104"/>
      <c r="D236" s="105"/>
    </row>
    <row r="237" spans="1:4" s="90" customFormat="1" ht="15">
      <c r="A237" s="3"/>
      <c r="B237" s="3"/>
      <c r="C237" s="104"/>
      <c r="D237" s="105"/>
    </row>
    <row r="238" spans="1:4" s="90" customFormat="1" ht="15">
      <c r="A238" s="3"/>
      <c r="B238" s="3"/>
      <c r="C238" s="104"/>
      <c r="D238" s="105"/>
    </row>
    <row r="239" spans="1:4" s="90" customFormat="1" ht="15">
      <c r="A239" s="3"/>
      <c r="B239" s="3"/>
      <c r="C239" s="104"/>
      <c r="D239" s="105"/>
    </row>
    <row r="240" spans="1:4" s="90" customFormat="1" ht="15">
      <c r="A240" s="3"/>
      <c r="B240" s="3"/>
      <c r="C240" s="104"/>
      <c r="D240" s="105"/>
    </row>
    <row r="241" spans="1:4" s="90" customFormat="1" ht="15">
      <c r="A241" s="3"/>
      <c r="B241" s="3"/>
      <c r="C241" s="104"/>
      <c r="D241" s="105"/>
    </row>
    <row r="242" spans="1:4" s="90" customFormat="1" ht="15">
      <c r="A242" s="3"/>
      <c r="B242" s="3"/>
      <c r="C242" s="104"/>
      <c r="D242" s="106"/>
    </row>
    <row r="243" spans="1:4" s="90" customFormat="1" ht="15">
      <c r="A243" s="3"/>
      <c r="B243" s="3"/>
      <c r="C243" s="104"/>
      <c r="D243" s="105"/>
    </row>
    <row r="244" spans="1:4" s="90" customFormat="1" ht="15">
      <c r="A244" s="3"/>
      <c r="B244" s="3"/>
      <c r="C244" s="104"/>
      <c r="D244" s="105"/>
    </row>
    <row r="245" spans="1:4" s="90" customFormat="1" ht="15">
      <c r="A245" s="3"/>
      <c r="B245" s="3"/>
      <c r="C245" s="104"/>
      <c r="D245" s="105"/>
    </row>
    <row r="246" spans="1:4" s="90" customFormat="1" ht="15">
      <c r="A246" s="3"/>
      <c r="B246" s="3"/>
      <c r="C246" s="104"/>
      <c r="D246" s="105"/>
    </row>
    <row r="247" spans="1:4" s="90" customFormat="1" ht="15">
      <c r="A247" s="3"/>
      <c r="B247" s="3"/>
      <c r="C247" s="104"/>
      <c r="D247" s="105"/>
    </row>
    <row r="248" spans="1:4" s="90" customFormat="1" ht="15">
      <c r="A248" s="3"/>
      <c r="B248" s="3"/>
      <c r="C248" s="107"/>
      <c r="D248" s="109"/>
    </row>
    <row r="249" spans="1:4" s="90" customFormat="1" ht="15">
      <c r="A249" s="3"/>
      <c r="B249" s="3"/>
      <c r="C249" s="104"/>
      <c r="D249" s="106"/>
    </row>
    <row r="250" spans="1:4" s="90" customFormat="1" ht="15">
      <c r="A250" s="3"/>
      <c r="B250" s="3"/>
      <c r="C250" s="104"/>
      <c r="D250" s="106"/>
    </row>
    <row r="251" spans="1:4" s="90" customFormat="1" ht="15">
      <c r="A251" s="3"/>
      <c r="B251" s="3"/>
      <c r="C251" s="104"/>
      <c r="D251" s="106"/>
    </row>
    <row r="252" spans="1:4" s="90" customFormat="1" ht="15">
      <c r="A252" s="3"/>
      <c r="B252" s="3"/>
      <c r="C252" s="104"/>
      <c r="D252" s="106"/>
    </row>
    <row r="253" spans="1:4" s="90" customFormat="1" ht="15">
      <c r="A253" s="3"/>
      <c r="B253" s="3"/>
      <c r="C253" s="104"/>
      <c r="D253" s="106"/>
    </row>
    <row r="254" spans="1:4" s="90" customFormat="1" ht="15">
      <c r="A254" s="3"/>
      <c r="B254" s="3"/>
      <c r="C254" s="104"/>
      <c r="D254" s="106"/>
    </row>
    <row r="255" spans="1:4" s="90" customFormat="1" ht="15">
      <c r="A255" s="3"/>
      <c r="B255" s="3"/>
      <c r="C255" s="107"/>
      <c r="D255" s="111"/>
    </row>
    <row r="256" spans="1:4" s="90" customFormat="1" ht="15">
      <c r="A256" s="3"/>
      <c r="B256" s="3"/>
      <c r="C256" s="104"/>
      <c r="D256" s="105"/>
    </row>
    <row r="257" spans="1:4" s="90" customFormat="1" ht="15">
      <c r="A257" s="3"/>
      <c r="B257" s="3"/>
      <c r="C257" s="104"/>
      <c r="D257" s="105"/>
    </row>
    <row r="258" spans="1:4" s="90" customFormat="1" ht="15">
      <c r="A258" s="3"/>
      <c r="B258" s="3"/>
      <c r="C258" s="107"/>
      <c r="D258" s="111"/>
    </row>
    <row r="259" spans="1:4" s="90" customFormat="1" ht="15">
      <c r="A259" s="3"/>
      <c r="B259" s="3"/>
      <c r="C259" s="104"/>
      <c r="D259" s="105"/>
    </row>
    <row r="260" spans="1:4" s="90" customFormat="1" ht="15">
      <c r="A260" s="3"/>
      <c r="B260" s="3"/>
      <c r="C260" s="104"/>
      <c r="D260" s="105"/>
    </row>
    <row r="261" spans="1:4" s="90" customFormat="1" ht="15">
      <c r="A261" s="3"/>
      <c r="B261" s="3"/>
      <c r="C261" s="107"/>
      <c r="D261" s="111"/>
    </row>
    <row r="262" spans="1:4" s="90" customFormat="1" ht="15">
      <c r="A262" s="3"/>
      <c r="B262" s="3"/>
      <c r="C262" s="104"/>
      <c r="D262" s="105"/>
    </row>
    <row r="263" spans="1:4" s="90" customFormat="1" ht="15">
      <c r="A263" s="3"/>
      <c r="B263" s="3"/>
      <c r="C263" s="104"/>
      <c r="D263" s="105"/>
    </row>
    <row r="264" spans="1:4" s="90" customFormat="1" ht="15">
      <c r="A264" s="3"/>
      <c r="B264" s="3"/>
      <c r="C264" s="107"/>
      <c r="D264" s="111"/>
    </row>
    <row r="265" spans="1:4" s="90" customFormat="1" ht="15">
      <c r="A265" s="3"/>
      <c r="B265" s="3"/>
      <c r="C265" s="104"/>
      <c r="D265" s="105"/>
    </row>
    <row r="266" spans="1:4" s="90" customFormat="1" ht="15">
      <c r="A266" s="3"/>
      <c r="B266" s="3"/>
      <c r="C266" s="104"/>
      <c r="D266" s="105"/>
    </row>
    <row r="267" spans="1:4" s="90" customFormat="1" ht="15">
      <c r="A267" s="3"/>
      <c r="B267" s="3"/>
      <c r="C267" s="104"/>
      <c r="D267" s="105"/>
    </row>
    <row r="268" spans="1:4" s="90" customFormat="1" ht="15">
      <c r="A268" s="3"/>
      <c r="B268" s="3"/>
      <c r="C268" s="104"/>
      <c r="D268" s="105"/>
    </row>
    <row r="269" spans="1:4" s="90" customFormat="1" ht="15">
      <c r="A269" s="3"/>
      <c r="B269" s="3"/>
      <c r="C269" s="104"/>
      <c r="D269" s="105"/>
    </row>
    <row r="270" spans="1:4" s="90" customFormat="1" ht="15">
      <c r="A270" s="3"/>
      <c r="B270" s="3"/>
      <c r="C270" s="104"/>
      <c r="D270" s="105"/>
    </row>
    <row r="271" spans="1:4" s="90" customFormat="1" ht="15">
      <c r="A271" s="3"/>
      <c r="B271" s="3"/>
      <c r="C271" s="104"/>
      <c r="D271" s="106"/>
    </row>
    <row r="272" spans="1:4" s="90" customFormat="1" ht="15">
      <c r="A272" s="3"/>
      <c r="B272" s="3"/>
      <c r="C272" s="104"/>
      <c r="D272" s="105"/>
    </row>
    <row r="273" spans="1:4" s="90" customFormat="1" ht="15">
      <c r="A273" s="3"/>
      <c r="B273" s="3"/>
      <c r="C273" s="104"/>
      <c r="D273" s="105"/>
    </row>
    <row r="274" spans="1:4" s="90" customFormat="1" ht="15">
      <c r="A274" s="3"/>
      <c r="B274" s="3"/>
      <c r="C274" s="104"/>
      <c r="D274" s="105"/>
    </row>
    <row r="275" spans="1:4" s="90" customFormat="1" ht="15">
      <c r="A275" s="3"/>
      <c r="B275" s="3"/>
      <c r="C275" s="104"/>
      <c r="D275" s="105"/>
    </row>
    <row r="276" spans="1:4" s="90" customFormat="1" ht="15">
      <c r="A276" s="3"/>
      <c r="B276" s="3"/>
      <c r="C276" s="104"/>
      <c r="D276" s="105"/>
    </row>
    <row r="277" spans="1:4" s="90" customFormat="1" ht="15">
      <c r="A277" s="3"/>
      <c r="B277" s="3"/>
      <c r="C277" s="107"/>
      <c r="D277" s="112"/>
    </row>
    <row r="278" spans="1:4" s="90" customFormat="1" ht="15">
      <c r="A278" s="3"/>
      <c r="B278" s="3"/>
      <c r="C278" s="104"/>
      <c r="D278" s="105"/>
    </row>
    <row r="279" spans="1:4" s="90" customFormat="1" ht="15">
      <c r="A279" s="3"/>
      <c r="B279" s="3"/>
      <c r="C279" s="104"/>
      <c r="D279" s="105"/>
    </row>
    <row r="280" spans="1:4" s="90" customFormat="1" ht="15">
      <c r="A280" s="3"/>
      <c r="B280" s="3"/>
      <c r="C280" s="104"/>
      <c r="D280" s="105"/>
    </row>
    <row r="281" spans="1:4" s="90" customFormat="1" ht="15">
      <c r="A281" s="3"/>
      <c r="B281" s="3"/>
      <c r="C281" s="104"/>
      <c r="D281" s="105"/>
    </row>
    <row r="282" spans="1:4" s="90" customFormat="1" ht="15">
      <c r="A282" s="3"/>
      <c r="B282" s="3"/>
      <c r="C282" s="104"/>
      <c r="D282" s="105"/>
    </row>
    <row r="283" spans="1:4" s="90" customFormat="1" ht="15">
      <c r="A283" s="3"/>
      <c r="B283" s="3"/>
      <c r="C283" s="104"/>
      <c r="D283" s="106"/>
    </row>
    <row r="284" spans="1:4" s="90" customFormat="1" ht="15">
      <c r="A284" s="3"/>
      <c r="B284" s="3"/>
      <c r="C284" s="104"/>
      <c r="D284" s="106"/>
    </row>
    <row r="285" spans="1:4" s="90" customFormat="1" ht="15">
      <c r="A285" s="3"/>
      <c r="B285" s="3"/>
      <c r="C285" s="104"/>
      <c r="D285" s="106"/>
    </row>
    <row r="286" spans="1:4" s="90" customFormat="1" ht="15">
      <c r="A286" s="3"/>
      <c r="B286" s="3"/>
      <c r="C286" s="104"/>
      <c r="D286" s="106"/>
    </row>
    <row r="287" spans="1:4" s="90" customFormat="1" ht="15">
      <c r="A287" s="3"/>
      <c r="B287" s="3"/>
      <c r="C287" s="104"/>
      <c r="D287" s="106"/>
    </row>
    <row r="288" spans="1:4" s="90" customFormat="1" ht="15">
      <c r="A288" s="3"/>
      <c r="B288" s="3"/>
      <c r="C288" s="104"/>
      <c r="D288" s="106"/>
    </row>
    <row r="289" spans="1:4" s="90" customFormat="1" ht="15">
      <c r="A289" s="3"/>
      <c r="B289" s="3"/>
      <c r="C289" s="107"/>
      <c r="D289" s="106"/>
    </row>
    <row r="290" spans="1:4" s="90" customFormat="1" ht="15">
      <c r="A290" s="3"/>
      <c r="B290" s="3"/>
      <c r="C290" s="104"/>
      <c r="D290" s="105"/>
    </row>
    <row r="291" spans="1:4" s="90" customFormat="1" ht="15">
      <c r="A291" s="3"/>
      <c r="B291" s="3"/>
      <c r="C291" s="104"/>
      <c r="D291" s="106"/>
    </row>
    <row r="292" spans="1:4" s="90" customFormat="1" ht="15">
      <c r="A292" s="3"/>
      <c r="B292" s="3"/>
      <c r="C292" s="104"/>
      <c r="D292" s="105"/>
    </row>
    <row r="293" spans="1:4" s="90" customFormat="1" ht="15">
      <c r="A293" s="3"/>
      <c r="B293" s="3"/>
      <c r="C293" s="104"/>
      <c r="D293" s="105"/>
    </row>
    <row r="294" spans="1:4" s="90" customFormat="1" ht="15">
      <c r="A294" s="3"/>
      <c r="B294" s="3"/>
      <c r="C294" s="104"/>
      <c r="D294" s="105"/>
    </row>
    <row r="295" spans="1:4" s="90" customFormat="1" ht="15">
      <c r="A295" s="3"/>
      <c r="B295" s="3"/>
      <c r="C295" s="104"/>
      <c r="D295" s="105"/>
    </row>
    <row r="296" spans="1:4" s="90" customFormat="1" ht="15">
      <c r="A296" s="3"/>
      <c r="B296" s="3"/>
      <c r="C296" s="107"/>
      <c r="D296" s="108"/>
    </row>
    <row r="297" spans="1:4" s="90" customFormat="1" ht="15">
      <c r="A297" s="3"/>
      <c r="B297" s="3"/>
      <c r="C297" s="104"/>
      <c r="D297" s="105"/>
    </row>
    <row r="298" spans="1:4" s="90" customFormat="1" ht="15">
      <c r="A298" s="3"/>
      <c r="B298" s="3"/>
      <c r="C298" s="104"/>
      <c r="D298" s="105"/>
    </row>
    <row r="299" spans="1:4" s="90" customFormat="1" ht="15">
      <c r="A299" s="3"/>
      <c r="B299" s="3"/>
      <c r="C299" s="104"/>
      <c r="D299" s="105"/>
    </row>
    <row r="300" spans="1:4" s="90" customFormat="1" ht="15">
      <c r="A300" s="3"/>
      <c r="B300" s="3"/>
      <c r="C300" s="104"/>
      <c r="D300" s="105"/>
    </row>
    <row r="301" spans="1:4" s="90" customFormat="1" ht="15">
      <c r="A301" s="3"/>
      <c r="B301" s="3"/>
      <c r="C301" s="104"/>
      <c r="D301" s="105"/>
    </row>
    <row r="302" spans="1:4" s="90" customFormat="1" ht="15">
      <c r="A302" s="3"/>
      <c r="B302" s="3"/>
      <c r="C302" s="104"/>
      <c r="D302" s="105"/>
    </row>
    <row r="303" spans="1:4" s="90" customFormat="1" ht="15">
      <c r="A303" s="3"/>
      <c r="B303" s="3"/>
      <c r="C303" s="107"/>
      <c r="D303" s="106"/>
    </row>
    <row r="304" spans="1:4" s="90" customFormat="1" ht="15">
      <c r="A304" s="3"/>
      <c r="B304" s="3"/>
      <c r="C304" s="104"/>
      <c r="D304" s="106"/>
    </row>
    <row r="305" spans="1:4" s="90" customFormat="1" ht="15">
      <c r="A305" s="3"/>
      <c r="B305" s="3"/>
      <c r="C305" s="104"/>
      <c r="D305" s="106"/>
    </row>
    <row r="306" spans="1:4" s="90" customFormat="1" ht="15">
      <c r="A306" s="3"/>
      <c r="B306" s="3"/>
      <c r="C306" s="104"/>
      <c r="D306" s="106"/>
    </row>
    <row r="307" spans="1:4" s="90" customFormat="1" ht="15">
      <c r="A307" s="3"/>
      <c r="B307" s="3"/>
      <c r="C307" s="104"/>
      <c r="D307" s="106"/>
    </row>
    <row r="308" spans="1:4" s="90" customFormat="1" ht="15">
      <c r="A308" s="3"/>
      <c r="B308" s="3"/>
      <c r="C308" s="104"/>
      <c r="D308" s="106"/>
    </row>
    <row r="309" spans="1:4" s="90" customFormat="1" ht="15">
      <c r="A309" s="3"/>
      <c r="B309" s="3"/>
      <c r="C309" s="104"/>
      <c r="D309" s="106"/>
    </row>
    <row r="310" spans="1:4" s="90" customFormat="1" ht="15">
      <c r="A310" s="3"/>
      <c r="B310" s="3"/>
      <c r="C310" s="107"/>
      <c r="D310" s="106"/>
    </row>
    <row r="311" spans="1:4" s="90" customFormat="1" ht="15">
      <c r="A311" s="3"/>
      <c r="B311" s="3"/>
      <c r="C311" s="104"/>
      <c r="D311" s="106"/>
    </row>
    <row r="312" spans="1:4" s="90" customFormat="1" ht="15">
      <c r="A312" s="3"/>
      <c r="B312" s="3"/>
      <c r="C312" s="104"/>
      <c r="D312" s="106"/>
    </row>
    <row r="313" spans="1:4" s="90" customFormat="1" ht="15">
      <c r="A313" s="3"/>
      <c r="B313" s="3"/>
      <c r="C313" s="104"/>
      <c r="D313" s="106"/>
    </row>
    <row r="314" spans="1:4" s="90" customFormat="1" ht="15">
      <c r="A314" s="3"/>
      <c r="B314" s="3"/>
      <c r="C314" s="104"/>
      <c r="D314" s="106"/>
    </row>
    <row r="315" spans="1:4" s="90" customFormat="1" ht="15">
      <c r="A315" s="3"/>
      <c r="B315" s="3"/>
      <c r="C315" s="104"/>
      <c r="D315" s="106"/>
    </row>
    <row r="316" spans="1:4" s="90" customFormat="1" ht="15">
      <c r="A316" s="3"/>
      <c r="B316" s="3"/>
      <c r="C316" s="104"/>
      <c r="D316" s="106"/>
    </row>
    <row r="317" spans="1:4" s="90" customFormat="1" ht="15">
      <c r="A317" s="3"/>
      <c r="B317" s="3"/>
      <c r="C317" s="104"/>
      <c r="D317" s="106"/>
    </row>
    <row r="318" spans="1:4" s="90" customFormat="1" ht="15">
      <c r="A318" s="3"/>
      <c r="B318" s="3"/>
      <c r="C318" s="104"/>
      <c r="D318" s="106"/>
    </row>
    <row r="319" spans="1:4" s="90" customFormat="1" ht="15">
      <c r="A319" s="3"/>
      <c r="B319" s="3"/>
      <c r="C319" s="104"/>
      <c r="D319" s="106"/>
    </row>
    <row r="320" spans="1:4" s="90" customFormat="1" ht="15">
      <c r="A320" s="3"/>
      <c r="B320" s="3"/>
      <c r="C320" s="104"/>
      <c r="D320" s="106"/>
    </row>
    <row r="321" spans="1:4" s="90" customFormat="1" ht="15">
      <c r="A321" s="3"/>
      <c r="B321" s="3"/>
      <c r="C321" s="104"/>
      <c r="D321" s="106"/>
    </row>
    <row r="322" spans="1:4" s="90" customFormat="1" ht="15">
      <c r="A322" s="3"/>
      <c r="B322" s="3"/>
      <c r="C322" s="104"/>
      <c r="D322" s="106"/>
    </row>
    <row r="323" spans="1:4" s="90" customFormat="1" ht="15">
      <c r="A323" s="3"/>
      <c r="B323" s="3"/>
      <c r="C323" s="104"/>
      <c r="D323" s="106"/>
    </row>
    <row r="324" spans="1:4" s="90" customFormat="1" ht="15">
      <c r="A324" s="3"/>
      <c r="B324" s="3"/>
      <c r="C324" s="104"/>
      <c r="D324" s="106"/>
    </row>
    <row r="325" spans="1:4" s="90" customFormat="1" ht="15">
      <c r="A325" s="3"/>
      <c r="B325" s="3"/>
      <c r="C325" s="104"/>
      <c r="D325" s="106"/>
    </row>
    <row r="326" spans="1:4" s="90" customFormat="1" ht="15">
      <c r="A326" s="3"/>
      <c r="B326" s="3"/>
      <c r="C326" s="104"/>
      <c r="D326" s="106"/>
    </row>
    <row r="327" spans="1:4" s="90" customFormat="1" ht="15">
      <c r="A327" s="3"/>
      <c r="B327" s="3"/>
      <c r="C327" s="104"/>
      <c r="D327" s="106"/>
    </row>
    <row r="328" spans="1:4" s="90" customFormat="1" ht="15">
      <c r="A328" s="3"/>
      <c r="B328" s="3"/>
      <c r="C328" s="107"/>
      <c r="D328" s="106"/>
    </row>
    <row r="329" spans="1:4" s="90" customFormat="1" ht="15">
      <c r="A329" s="3"/>
      <c r="B329" s="3"/>
      <c r="C329" s="104"/>
      <c r="D329" s="106"/>
    </row>
    <row r="330" spans="1:4" s="90" customFormat="1" ht="15">
      <c r="A330" s="3"/>
      <c r="B330" s="3"/>
      <c r="C330" s="104"/>
      <c r="D330" s="106"/>
    </row>
    <row r="331" spans="1:4" s="90" customFormat="1" ht="15">
      <c r="A331" s="3"/>
      <c r="B331" s="3"/>
      <c r="C331" s="104"/>
      <c r="D331" s="106"/>
    </row>
    <row r="332" spans="1:4" s="90" customFormat="1" ht="15">
      <c r="A332" s="3"/>
      <c r="B332" s="3"/>
      <c r="C332" s="104"/>
      <c r="D332" s="106"/>
    </row>
    <row r="333" spans="1:4" s="90" customFormat="1" ht="15">
      <c r="A333" s="3"/>
      <c r="B333" s="3"/>
      <c r="C333" s="104"/>
      <c r="D333" s="106"/>
    </row>
    <row r="334" spans="1:4" s="90" customFormat="1" ht="15">
      <c r="A334" s="3"/>
      <c r="B334" s="3"/>
      <c r="C334" s="104"/>
      <c r="D334" s="106"/>
    </row>
    <row r="335" spans="1:4" s="90" customFormat="1" ht="15">
      <c r="A335" s="3"/>
      <c r="B335" s="3"/>
      <c r="C335" s="104"/>
      <c r="D335" s="106"/>
    </row>
    <row r="336" spans="1:4" s="90" customFormat="1" ht="15">
      <c r="A336" s="3"/>
      <c r="B336" s="3"/>
      <c r="C336" s="104"/>
      <c r="D336" s="106"/>
    </row>
    <row r="337" spans="1:4" s="90" customFormat="1" ht="15">
      <c r="A337" s="3"/>
      <c r="B337" s="3"/>
      <c r="C337" s="104"/>
      <c r="D337" s="106"/>
    </row>
    <row r="338" spans="1:4" s="90" customFormat="1" ht="15">
      <c r="A338" s="3"/>
      <c r="B338" s="3"/>
      <c r="C338" s="104"/>
      <c r="D338" s="106"/>
    </row>
    <row r="339" spans="1:4" s="90" customFormat="1" ht="15">
      <c r="A339" s="3"/>
      <c r="B339" s="3"/>
      <c r="C339" s="104"/>
      <c r="D339" s="106"/>
    </row>
    <row r="340" spans="1:4" s="90" customFormat="1" ht="15">
      <c r="A340" s="3"/>
      <c r="B340" s="3"/>
      <c r="C340" s="104"/>
      <c r="D340" s="106"/>
    </row>
    <row r="341" spans="1:4" s="90" customFormat="1" ht="15">
      <c r="A341" s="3"/>
      <c r="B341" s="3"/>
      <c r="C341" s="104"/>
      <c r="D341" s="106"/>
    </row>
    <row r="342" spans="1:4" s="90" customFormat="1" ht="15">
      <c r="A342" s="3"/>
      <c r="B342" s="3"/>
      <c r="C342" s="104"/>
      <c r="D342" s="106"/>
    </row>
    <row r="343" spans="1:4" s="90" customFormat="1" ht="15">
      <c r="A343" s="3"/>
      <c r="B343" s="3"/>
      <c r="C343" s="104"/>
      <c r="D343" s="106"/>
    </row>
    <row r="344" spans="1:4" s="90" customFormat="1" ht="15">
      <c r="A344" s="3"/>
      <c r="B344" s="3"/>
      <c r="C344" s="104"/>
      <c r="D344" s="106"/>
    </row>
    <row r="345" spans="1:4" s="90" customFormat="1" ht="15">
      <c r="A345" s="3"/>
      <c r="B345" s="3"/>
      <c r="C345" s="104"/>
      <c r="D345" s="106"/>
    </row>
    <row r="346" spans="1:4" s="90" customFormat="1" ht="15">
      <c r="A346" s="3"/>
      <c r="B346" s="3"/>
      <c r="C346" s="104"/>
      <c r="D346" s="106"/>
    </row>
    <row r="347" spans="1:4" s="90" customFormat="1" ht="15">
      <c r="A347" s="3"/>
      <c r="B347" s="3"/>
      <c r="C347" s="104"/>
      <c r="D347" s="106"/>
    </row>
    <row r="348" spans="1:4" s="90" customFormat="1" ht="15">
      <c r="A348" s="3"/>
      <c r="B348" s="3"/>
      <c r="C348" s="104"/>
      <c r="D348" s="106"/>
    </row>
    <row r="349" spans="1:4" s="90" customFormat="1" ht="15">
      <c r="A349" s="3"/>
      <c r="B349" s="3"/>
      <c r="C349" s="104"/>
      <c r="D349" s="106"/>
    </row>
    <row r="350" spans="1:4" s="90" customFormat="1" ht="15">
      <c r="A350" s="3"/>
      <c r="B350" s="3"/>
      <c r="C350" s="104"/>
      <c r="D350" s="106"/>
    </row>
    <row r="351" spans="1:4" s="90" customFormat="1" ht="15">
      <c r="A351" s="3"/>
      <c r="B351" s="3"/>
      <c r="C351" s="104"/>
      <c r="D351" s="106"/>
    </row>
    <row r="352" spans="1:4" s="90" customFormat="1" ht="15">
      <c r="A352" s="3"/>
      <c r="B352" s="3"/>
      <c r="C352" s="104"/>
      <c r="D352" s="106"/>
    </row>
    <row r="353" spans="1:4" s="90" customFormat="1" ht="15">
      <c r="A353" s="3"/>
      <c r="B353" s="3"/>
      <c r="C353" s="104"/>
      <c r="D353" s="106"/>
    </row>
    <row r="354" spans="1:4" s="90" customFormat="1" ht="15">
      <c r="A354" s="3"/>
      <c r="B354" s="3"/>
      <c r="C354" s="104"/>
      <c r="D354" s="106"/>
    </row>
    <row r="355" spans="1:4" s="90" customFormat="1" ht="15">
      <c r="A355" s="3"/>
      <c r="B355" s="3"/>
      <c r="C355" s="104"/>
      <c r="D355" s="106"/>
    </row>
    <row r="356" spans="1:4" s="90" customFormat="1" ht="15">
      <c r="A356" s="3"/>
      <c r="B356" s="3"/>
      <c r="C356" s="104"/>
      <c r="D356" s="106"/>
    </row>
    <row r="357" spans="1:4" s="90" customFormat="1" ht="15">
      <c r="A357" s="3"/>
      <c r="B357" s="3"/>
      <c r="C357" s="107"/>
      <c r="D357" s="113"/>
    </row>
    <row r="358" spans="1:4" s="90" customFormat="1" ht="15">
      <c r="A358" s="3"/>
      <c r="B358" s="3"/>
      <c r="C358" s="104"/>
      <c r="D358" s="106"/>
    </row>
    <row r="359" spans="1:4" s="90" customFormat="1" ht="15">
      <c r="A359" s="3"/>
      <c r="B359" s="3"/>
      <c r="C359" s="104"/>
      <c r="D359" s="106"/>
    </row>
    <row r="360" spans="1:4" s="90" customFormat="1" ht="15">
      <c r="A360" s="3"/>
      <c r="B360" s="3"/>
      <c r="C360" s="104"/>
      <c r="D360" s="106"/>
    </row>
    <row r="361" spans="1:4" s="90" customFormat="1" ht="15">
      <c r="A361" s="3"/>
      <c r="B361" s="3"/>
      <c r="C361" s="104"/>
      <c r="D361" s="106"/>
    </row>
    <row r="362" spans="1:4" s="90" customFormat="1" ht="15">
      <c r="A362" s="3"/>
      <c r="B362" s="3"/>
      <c r="C362" s="104"/>
      <c r="D362" s="106"/>
    </row>
    <row r="363" spans="1:4" s="90" customFormat="1" ht="15">
      <c r="A363" s="3"/>
      <c r="B363" s="3"/>
      <c r="C363" s="104"/>
      <c r="D363" s="106"/>
    </row>
    <row r="364" spans="1:4" s="90" customFormat="1" ht="15">
      <c r="A364" s="3"/>
      <c r="B364" s="3"/>
      <c r="C364" s="104"/>
      <c r="D364" s="106"/>
    </row>
    <row r="365" spans="1:4" s="90" customFormat="1" ht="15">
      <c r="A365" s="3"/>
      <c r="B365" s="3"/>
      <c r="C365" s="104"/>
      <c r="D365" s="106"/>
    </row>
    <row r="366" spans="1:4" s="90" customFormat="1" ht="15">
      <c r="A366" s="3"/>
      <c r="B366" s="3"/>
      <c r="C366" s="104"/>
      <c r="D366" s="106"/>
    </row>
    <row r="367" spans="1:4" s="90" customFormat="1" ht="15">
      <c r="A367" s="3"/>
      <c r="B367" s="3"/>
      <c r="C367" s="104"/>
      <c r="D367" s="106"/>
    </row>
    <row r="368" spans="1:4" s="90" customFormat="1" ht="15">
      <c r="A368" s="3"/>
      <c r="B368" s="3"/>
      <c r="C368" s="104"/>
      <c r="D368" s="106"/>
    </row>
    <row r="369" spans="1:4" s="90" customFormat="1" ht="15">
      <c r="A369" s="3"/>
      <c r="B369" s="3"/>
      <c r="C369" s="104"/>
      <c r="D369" s="106"/>
    </row>
    <row r="370" spans="1:4" s="90" customFormat="1" ht="15">
      <c r="A370" s="3"/>
      <c r="B370" s="3"/>
      <c r="C370" s="104"/>
      <c r="D370" s="106"/>
    </row>
    <row r="371" spans="1:4" s="90" customFormat="1" ht="15">
      <c r="A371" s="3"/>
      <c r="B371" s="3"/>
      <c r="C371" s="104"/>
      <c r="D371" s="106"/>
    </row>
    <row r="372" spans="1:4" s="90" customFormat="1" ht="15">
      <c r="A372" s="3"/>
      <c r="B372" s="3"/>
      <c r="C372" s="104"/>
      <c r="D372" s="106"/>
    </row>
    <row r="373" spans="1:4" s="90" customFormat="1" ht="15">
      <c r="A373" s="3"/>
      <c r="B373" s="3"/>
      <c r="C373" s="104"/>
      <c r="D373" s="106"/>
    </row>
    <row r="374" spans="1:4" s="90" customFormat="1" ht="15">
      <c r="A374" s="3"/>
      <c r="B374" s="3"/>
      <c r="C374" s="104"/>
      <c r="D374" s="106"/>
    </row>
    <row r="375" spans="1:4" s="90" customFormat="1" ht="15">
      <c r="A375" s="3"/>
      <c r="B375" s="3"/>
      <c r="C375" s="104"/>
      <c r="D375" s="106"/>
    </row>
    <row r="376" spans="1:4" s="90" customFormat="1" ht="15">
      <c r="A376" s="3"/>
      <c r="B376" s="3"/>
      <c r="C376" s="104"/>
      <c r="D376" s="106"/>
    </row>
    <row r="377" spans="1:4" s="90" customFormat="1" ht="15">
      <c r="A377" s="3"/>
      <c r="B377" s="3"/>
      <c r="C377" s="104"/>
      <c r="D377" s="106"/>
    </row>
    <row r="378" spans="1:4" s="90" customFormat="1" ht="15">
      <c r="A378" s="3"/>
      <c r="B378" s="3"/>
      <c r="C378" s="104"/>
      <c r="D378" s="106"/>
    </row>
    <row r="379" spans="1:4" s="90" customFormat="1" ht="15">
      <c r="A379" s="3"/>
      <c r="B379" s="3"/>
      <c r="C379" s="104"/>
      <c r="D379" s="106"/>
    </row>
    <row r="380" spans="1:4" s="90" customFormat="1" ht="15">
      <c r="A380" s="3"/>
      <c r="B380" s="3"/>
      <c r="C380" s="104"/>
      <c r="D380" s="106"/>
    </row>
    <row r="381" spans="1:4" s="90" customFormat="1" ht="15">
      <c r="A381" s="3"/>
      <c r="B381" s="3"/>
      <c r="C381" s="104"/>
      <c r="D381" s="106"/>
    </row>
    <row r="382" spans="1:4" s="90" customFormat="1" ht="15">
      <c r="A382" s="3"/>
      <c r="B382" s="3"/>
      <c r="C382" s="104"/>
      <c r="D382" s="106"/>
    </row>
    <row r="383" spans="1:4" s="90" customFormat="1" ht="15">
      <c r="A383" s="3"/>
      <c r="B383" s="3"/>
      <c r="C383" s="104"/>
      <c r="D383" s="106"/>
    </row>
    <row r="384" spans="1:4" s="90" customFormat="1" ht="15">
      <c r="A384" s="3"/>
      <c r="B384" s="3"/>
      <c r="C384" s="104"/>
      <c r="D384" s="106"/>
    </row>
    <row r="385" spans="1:4" s="90" customFormat="1" ht="15">
      <c r="A385" s="3"/>
      <c r="B385" s="3"/>
      <c r="C385" s="104"/>
      <c r="D385" s="106"/>
    </row>
    <row r="386" spans="1:4" s="90" customFormat="1" ht="15">
      <c r="A386" s="3"/>
      <c r="B386" s="3"/>
      <c r="C386" s="104"/>
      <c r="D386" s="106"/>
    </row>
    <row r="387" spans="1:4" s="90" customFormat="1" ht="15">
      <c r="A387" s="3"/>
      <c r="B387" s="3"/>
      <c r="C387" s="104"/>
      <c r="D387" s="106"/>
    </row>
    <row r="388" spans="1:4" s="90" customFormat="1" ht="15">
      <c r="A388" s="3"/>
      <c r="B388" s="3"/>
      <c r="C388" s="104"/>
      <c r="D388" s="106"/>
    </row>
    <row r="389" spans="1:4" s="90" customFormat="1" ht="15">
      <c r="A389" s="3"/>
      <c r="B389" s="3"/>
      <c r="C389" s="104"/>
      <c r="D389" s="106"/>
    </row>
    <row r="390" spans="1:4" s="90" customFormat="1" ht="15">
      <c r="A390" s="3"/>
      <c r="B390" s="3"/>
      <c r="C390" s="104"/>
      <c r="D390" s="106"/>
    </row>
    <row r="391" spans="1:4" s="90" customFormat="1" ht="15">
      <c r="A391" s="3"/>
      <c r="B391" s="3"/>
      <c r="C391" s="104"/>
      <c r="D391" s="106"/>
    </row>
    <row r="392" spans="1:4" s="90" customFormat="1" ht="15">
      <c r="A392" s="3"/>
      <c r="B392" s="3"/>
      <c r="C392" s="104"/>
      <c r="D392" s="106"/>
    </row>
    <row r="393" spans="1:4" s="90" customFormat="1" ht="15">
      <c r="A393" s="3"/>
      <c r="B393" s="3"/>
      <c r="C393" s="104"/>
      <c r="D393" s="106"/>
    </row>
    <row r="394" spans="1:4" s="90" customFormat="1" ht="15">
      <c r="A394" s="3"/>
      <c r="B394" s="3"/>
      <c r="C394" s="104"/>
      <c r="D394" s="106"/>
    </row>
    <row r="395" spans="1:4" s="90" customFormat="1" ht="15">
      <c r="A395" s="3"/>
      <c r="B395" s="3"/>
      <c r="C395" s="104"/>
      <c r="D395" s="106"/>
    </row>
    <row r="396" spans="1:4" s="90" customFormat="1" ht="15">
      <c r="A396" s="3"/>
      <c r="B396" s="3"/>
      <c r="C396" s="104"/>
      <c r="D396" s="106"/>
    </row>
    <row r="397" spans="1:4" s="90" customFormat="1" ht="15">
      <c r="A397" s="3"/>
      <c r="B397" s="3"/>
      <c r="C397" s="104"/>
      <c r="D397" s="106"/>
    </row>
    <row r="398" spans="1:4" s="90" customFormat="1" ht="15">
      <c r="A398" s="3"/>
      <c r="B398" s="3"/>
      <c r="C398" s="104"/>
      <c r="D398" s="106"/>
    </row>
    <row r="399" spans="1:4" s="90" customFormat="1" ht="15">
      <c r="A399" s="3"/>
      <c r="B399" s="3"/>
      <c r="C399" s="104"/>
      <c r="D399" s="106"/>
    </row>
    <row r="400" spans="1:4" s="90" customFormat="1" ht="15">
      <c r="A400" s="3"/>
      <c r="B400" s="3"/>
      <c r="C400" s="104"/>
      <c r="D400" s="106"/>
    </row>
    <row r="401" spans="1:4" s="90" customFormat="1" ht="15">
      <c r="A401" s="3"/>
      <c r="B401" s="3"/>
      <c r="C401" s="104"/>
      <c r="D401" s="106"/>
    </row>
    <row r="402" spans="1:4" s="90" customFormat="1" ht="15">
      <c r="A402" s="3"/>
      <c r="B402" s="3"/>
      <c r="C402" s="104"/>
      <c r="D402" s="106"/>
    </row>
    <row r="403" spans="1:4" s="90" customFormat="1" ht="15">
      <c r="A403" s="3"/>
      <c r="B403" s="3"/>
      <c r="C403" s="104"/>
      <c r="D403" s="106"/>
    </row>
    <row r="404" spans="1:4" s="90" customFormat="1" ht="15">
      <c r="A404" s="3"/>
      <c r="B404" s="3"/>
      <c r="C404" s="104"/>
      <c r="D404" s="106"/>
    </row>
    <row r="405" spans="1:4" s="90" customFormat="1" ht="15">
      <c r="A405" s="3"/>
      <c r="B405" s="3"/>
      <c r="C405" s="104"/>
      <c r="D405" s="106"/>
    </row>
    <row r="406" spans="1:4" s="90" customFormat="1" ht="15">
      <c r="A406" s="3"/>
      <c r="B406" s="3"/>
      <c r="C406" s="104"/>
      <c r="D406" s="106"/>
    </row>
    <row r="407" spans="1:4" s="90" customFormat="1" ht="15">
      <c r="A407" s="3"/>
      <c r="B407" s="3"/>
      <c r="C407" s="104"/>
      <c r="D407" s="106"/>
    </row>
    <row r="408" spans="1:4" s="90" customFormat="1" ht="15">
      <c r="A408" s="3"/>
      <c r="B408" s="3"/>
      <c r="C408" s="104"/>
      <c r="D408" s="106"/>
    </row>
    <row r="409" spans="1:4" s="90" customFormat="1" ht="15">
      <c r="A409" s="3"/>
      <c r="B409" s="3"/>
      <c r="C409" s="104"/>
      <c r="D409" s="106"/>
    </row>
    <row r="410" spans="1:4" s="90" customFormat="1" ht="15">
      <c r="A410" s="3"/>
      <c r="B410" s="3"/>
      <c r="C410" s="104"/>
      <c r="D410" s="106"/>
    </row>
    <row r="411" spans="1:4" s="90" customFormat="1" ht="15">
      <c r="A411" s="3"/>
      <c r="B411" s="3"/>
      <c r="C411" s="104"/>
      <c r="D411" s="106"/>
    </row>
    <row r="412" spans="1:4" s="90" customFormat="1" ht="15">
      <c r="A412" s="3"/>
      <c r="B412" s="3"/>
      <c r="C412" s="104"/>
      <c r="D412" s="106"/>
    </row>
    <row r="413" spans="1:4" s="90" customFormat="1" ht="15">
      <c r="A413" s="3"/>
      <c r="B413" s="3"/>
      <c r="C413" s="104"/>
      <c r="D413" s="106"/>
    </row>
    <row r="414" spans="1:4" s="90" customFormat="1" ht="15">
      <c r="A414" s="3"/>
      <c r="B414" s="3"/>
      <c r="C414" s="104"/>
      <c r="D414" s="106"/>
    </row>
    <row r="415" spans="1:4" s="90" customFormat="1" ht="15">
      <c r="A415" s="3"/>
      <c r="B415" s="3"/>
      <c r="C415" s="104"/>
      <c r="D415" s="106"/>
    </row>
    <row r="416" spans="1:4" s="90" customFormat="1" ht="15">
      <c r="A416" s="3"/>
      <c r="B416" s="3"/>
      <c r="C416" s="104"/>
      <c r="D416" s="106"/>
    </row>
    <row r="417" spans="1:4" s="90" customFormat="1" ht="15">
      <c r="A417" s="3"/>
      <c r="B417" s="3"/>
      <c r="C417" s="104"/>
      <c r="D417" s="106"/>
    </row>
    <row r="418" spans="1:4" s="90" customFormat="1" ht="15">
      <c r="A418" s="3"/>
      <c r="B418" s="3"/>
      <c r="C418" s="104"/>
      <c r="D418" s="106"/>
    </row>
    <row r="419" spans="1:4" s="90" customFormat="1" ht="15">
      <c r="A419" s="3"/>
      <c r="B419" s="3"/>
      <c r="C419" s="104"/>
      <c r="D419" s="106"/>
    </row>
    <row r="420" spans="1:4" s="90" customFormat="1" ht="15">
      <c r="A420" s="3"/>
      <c r="B420" s="3"/>
      <c r="C420" s="104"/>
      <c r="D420" s="106"/>
    </row>
    <row r="421" spans="1:4" s="90" customFormat="1" ht="15">
      <c r="A421" s="3"/>
      <c r="B421" s="3"/>
      <c r="C421" s="107"/>
      <c r="D421" s="106"/>
    </row>
    <row r="422" spans="1:4" s="90" customFormat="1" ht="15">
      <c r="A422" s="3"/>
      <c r="B422" s="3"/>
      <c r="C422" s="104"/>
      <c r="D422" s="106"/>
    </row>
    <row r="423" spans="1:4" s="90" customFormat="1" ht="15">
      <c r="A423" s="3"/>
      <c r="B423" s="3"/>
      <c r="C423" s="104"/>
      <c r="D423" s="106"/>
    </row>
    <row r="424" spans="1:4" s="90" customFormat="1" ht="15">
      <c r="A424" s="3"/>
      <c r="B424" s="3"/>
      <c r="C424" s="104"/>
      <c r="D424" s="106"/>
    </row>
    <row r="425" spans="1:4" s="90" customFormat="1" ht="15">
      <c r="A425" s="3"/>
      <c r="B425" s="3"/>
      <c r="C425" s="114"/>
      <c r="D425" s="86"/>
    </row>
    <row r="426" spans="1:4" s="90" customFormat="1" ht="15">
      <c r="A426" s="3"/>
      <c r="B426" s="3"/>
      <c r="C426" s="114"/>
      <c r="D426" s="86"/>
    </row>
    <row r="427" spans="1:4" s="90" customFormat="1" ht="15">
      <c r="A427" s="3"/>
      <c r="B427" s="3"/>
      <c r="C427" s="114"/>
      <c r="D427" s="86"/>
    </row>
  </sheetData>
  <sheetProtection sheet="1" formatRows="0" selectLockedCells="1"/>
  <autoFilter ref="A1:A427"/>
  <mergeCells count="14">
    <mergeCell ref="B3:B13"/>
    <mergeCell ref="B60:B64"/>
    <mergeCell ref="B65:B69"/>
    <mergeCell ref="B23:B27"/>
    <mergeCell ref="B28:B32"/>
    <mergeCell ref="B54:B59"/>
    <mergeCell ref="B33:B37"/>
    <mergeCell ref="B38:B42"/>
    <mergeCell ref="B43:B47"/>
    <mergeCell ref="B76:B81"/>
    <mergeCell ref="B70:B75"/>
    <mergeCell ref="B48:B53"/>
    <mergeCell ref="B14:B15"/>
    <mergeCell ref="B16:B20"/>
  </mergeCells>
  <conditionalFormatting sqref="D12 D50:D52 D22:D24 D2:D4">
    <cfRule type="containsBlanks" priority="17" dxfId="0" stopIfTrue="1">
      <formula>LEN(TRIM(D2))=0</formula>
    </cfRule>
  </conditionalFormatting>
  <conditionalFormatting sqref="D21">
    <cfRule type="containsBlanks" priority="16" dxfId="0" stopIfTrue="1">
      <formula>LEN(TRIM(D21))=0</formula>
    </cfRule>
  </conditionalFormatting>
  <conditionalFormatting sqref="D7">
    <cfRule type="containsBlanks" priority="15" dxfId="0" stopIfTrue="1">
      <formula>LEN(TRIM(D7))=0</formula>
    </cfRule>
  </conditionalFormatting>
  <conditionalFormatting sqref="D5">
    <cfRule type="containsBlanks" priority="13" dxfId="0" stopIfTrue="1">
      <formula>LEN(TRIM(D5))=0</formula>
    </cfRule>
  </conditionalFormatting>
  <conditionalFormatting sqref="D56:D58">
    <cfRule type="containsBlanks" priority="12" dxfId="0" stopIfTrue="1">
      <formula>LEN(TRIM(D56))=0</formula>
    </cfRule>
  </conditionalFormatting>
  <conditionalFormatting sqref="D25">
    <cfRule type="containsBlanks" priority="5" dxfId="0" stopIfTrue="1">
      <formula>LEN(TRIM(D25))=0</formula>
    </cfRule>
  </conditionalFormatting>
  <conditionalFormatting sqref="D72:D74">
    <cfRule type="containsBlanks" priority="4" dxfId="0" stopIfTrue="1">
      <formula>LEN(TRIM(D72))=0</formula>
    </cfRule>
  </conditionalFormatting>
  <conditionalFormatting sqref="D78:D80">
    <cfRule type="containsBlanks" priority="3" dxfId="0" stopIfTrue="1">
      <formula>LEN(TRIM(D78))=0</formula>
    </cfRule>
  </conditionalFormatting>
  <conditionalFormatting sqref="D48">
    <cfRule type="containsBlanks" priority="2" dxfId="0" stopIfTrue="1">
      <formula>LEN(TRIM(D48))=0</formula>
    </cfRule>
  </conditionalFormatting>
  <conditionalFormatting sqref="D54">
    <cfRule type="containsBlanks" priority="1" dxfId="0" stopIfTrue="1">
      <formula>LEN(TRIM(D54))=0</formula>
    </cfRule>
  </conditionalFormatting>
  <dataValidations count="11">
    <dataValidation type="list" showInputMessage="1" showErrorMessage="1" errorTitle="Value not valid" error="Please select a value from the drop down list" sqref="D12">
      <formula1>UpdateFrequency</formula1>
    </dataValidation>
    <dataValidation type="list" showInputMessage="1" showErrorMessage="1" errorTitle="Value not valid" error="Please select a value from the drop down list" sqref="D16">
      <formula1>Location</formula1>
    </dataValidation>
    <dataValidation type="list" showInputMessage="1" showErrorMessage="1" errorTitle="Value not valid" error="Please select a value from the drop down list" sqref="D6">
      <formula1>Language</formula1>
    </dataValidation>
    <dataValidation type="list" showInputMessage="1" showErrorMessage="1" errorTitle="Value not valid" error="Please select a value from the drop down list" sqref="D72 D50 D56 D78">
      <formula1>Format</formula1>
    </dataValidation>
    <dataValidation type="list" showInputMessage="1" showErrorMessage="1" errorTitle="Value not valid" error="Please select a value from the drop down list" sqref="D73 D51 D57 D79">
      <formula1>AccessRestriction</formula1>
    </dataValidation>
    <dataValidation type="list" showInputMessage="1" showErrorMessage="1" errorTitle="Value not valid" error="Please select a value from the drop down list" sqref="D74 D52 D58 D80">
      <formula1>Licence</formula1>
    </dataValidation>
    <dataValidation type="custom" allowBlank="1" showInputMessage="1" showErrorMessage="1" sqref="D22 D25">
      <formula1>SEARCH(".",D22,(SEARCH("@",D22,1))+2)</formula1>
    </dataValidation>
    <dataValidation type="date" operator="greaterThan" allowBlank="1" showInputMessage="1" showErrorMessage="1" sqref="D10">
      <formula1>1</formula1>
    </dataValidation>
    <dataValidation type="list" allowBlank="1" showInputMessage="1" showErrorMessage="1" errorTitle="Value not valid" error="Please select a value from the drop down list" sqref="D21">
      <formula1>Publisher</formula1>
    </dataValidation>
    <dataValidation type="whole" allowBlank="1" showInputMessage="1" showErrorMessage="1" sqref="D62 D67">
      <formula1>1900</formula1>
      <formula2>YEAR(TODAY())+1</formula2>
    </dataValidation>
    <dataValidation type="list" showInputMessage="1" showErrorMessage="1" errorTitle="Value not valid" error="Please select a value from the drop down list" sqref="D7:D8">
      <formula1>EuroVocDomain</formula1>
    </dataValidation>
  </dataValidations>
  <hyperlinks>
    <hyperlink ref="F25" r:id="rId1" display="ralf.steinberger@jrc.ec.europa.eu"/>
    <hyperlink ref="F53" r:id="rId2" display="ftp://cidportal.jrc.ec.europa.eu/jrc-opendata/EMM/JRC-Names/LATEST/entity_uri.zip"/>
    <hyperlink ref="F75" r:id="rId3" display="ftp://cidportal.jrc.ec.europa.eu/jrc-opendata/EMM/JRC-Names/LATEST/jrc-names-schema.pdf"/>
    <hyperlink ref="F22" r:id="rId4" display="ralf.steinberger@jrc.ec.europa.eu"/>
    <hyperlink ref="F13" r:id="rId5" display="https://ec.europa.eu/jrc/en/language-technologies/jrc-names"/>
    <hyperlink ref="F27" r:id="rId6" display="http://orcid.org/0000-0001-8388-3897"/>
    <hyperlink ref="F64" r:id="rId7" display="http://arxiv.org/abs/1309.6162"/>
  </hyperlinks>
  <printOptions/>
  <pageMargins left="0.7" right="0.7" top="0.75" bottom="0.75" header="0.3" footer="0.3"/>
  <pageSetup horizontalDpi="600" verticalDpi="600" orientation="landscape" r:id="rId10"/>
  <legacyDrawing r:id="rId9"/>
</worksheet>
</file>

<file path=xl/worksheets/sheet3.xml><?xml version="1.0" encoding="utf-8"?>
<worksheet xmlns="http://schemas.openxmlformats.org/spreadsheetml/2006/main" xmlns:r="http://schemas.openxmlformats.org/officeDocument/2006/relationships">
  <sheetPr codeName="Foglio10"/>
  <dimension ref="A1:F254"/>
  <sheetViews>
    <sheetView zoomScalePageLayoutView="0" workbookViewId="0" topLeftCell="B1">
      <selection activeCell="D1" sqref="D1"/>
    </sheetView>
  </sheetViews>
  <sheetFormatPr defaultColWidth="16.8515625" defaultRowHeight="15"/>
  <cols>
    <col min="1" max="1" width="0" style="0" hidden="1" customWidth="1"/>
    <col min="2" max="2" width="129.57421875" style="159" customWidth="1"/>
    <col min="3" max="3" width="28.140625" style="0" customWidth="1"/>
    <col min="4" max="4" width="44.140625" style="0" bestFit="1" customWidth="1"/>
    <col min="5" max="5" width="16.8515625" style="1" customWidth="1"/>
  </cols>
  <sheetData>
    <row r="1" spans="2:3" ht="15" customHeight="1">
      <c r="B1" s="148" t="s">
        <v>0</v>
      </c>
      <c r="C1" t="s">
        <v>4</v>
      </c>
    </row>
    <row r="2" ht="15" customHeight="1">
      <c r="B2" s="149" t="str">
        <f>IF(Configuration!B5="","",CONCATENATE("&lt;?xml-stylesheet type=""text/xsl"" href=""",Configuration!B5,"""?&gt;"))</f>
        <v>&lt;?xml-stylesheet type="text/xsl" href="http://od-metadata.jrc.it/xslt/jrc-md-core-dataset-rdf2html.xsl"?&gt;</v>
      </c>
    </row>
    <row r="3" ht="15" customHeight="1">
      <c r="B3" s="148" t="str">
        <f ca="1">CONCATENATE("&lt;!-- Generated with: ",MID(CELL("filename"),FIND("[",CELL("filename"))+1,FIND("]",CELL("filename"))-FIND("[",CELL("filename"))-1)," --&gt;")</f>
        <v>&lt;!-- Generated with: VOC_NUTSX-ref-2014-v1.2.4.xls --&gt;</v>
      </c>
    </row>
    <row r="4" spans="2:3" ht="15" customHeight="1">
      <c r="B4" s="148" t="s">
        <v>333</v>
      </c>
      <c r="C4" t="s">
        <v>4</v>
      </c>
    </row>
    <row r="5" spans="2:3" ht="15" customHeight="1">
      <c r="B5" s="150" t="str">
        <f>CONCATENATE("  &lt;rdf:Description rdf:about=""",Configuration!B2,Configuration!B3,"""&gt;")</f>
        <v>  &lt;rdf:Description rdf:about="http://data.jrc.ec.europa.eu/dataset/jrc-luisa-voc-atmospheric-emissions-ref-2014"&gt;</v>
      </c>
      <c r="C5" s="10" t="s">
        <v>241</v>
      </c>
    </row>
    <row r="6" ht="15" customHeight="1" thickBot="1">
      <c r="B6" s="149" t="s">
        <v>8</v>
      </c>
    </row>
    <row r="7" spans="2:4" ht="15" customHeight="1">
      <c r="B7" s="151" t="str">
        <f>CONCATENATE("    &lt;dct:identifier rdf:datatype=""http://www.w3.org/2001/XMLSchema#string""&gt;",Form!D3,"&lt;/dct:identifier&gt;")</f>
        <v>    &lt;dct:identifier rdf:datatype="http://www.w3.org/2001/XMLSchema#string"&gt;VOC-Atmospheric-emissions-ref-2014&lt;/dct:identifier&gt;</v>
      </c>
      <c r="C7" s="51" t="s">
        <v>488</v>
      </c>
      <c r="D7" s="176" t="s">
        <v>69</v>
      </c>
    </row>
    <row r="8" spans="2:4" ht="15" customHeight="1">
      <c r="B8" s="152" t="str">
        <f>CONCATENATE("    &lt;dct:title xml:lang=""en""&gt;",Form!D4,"&lt;/dct:title&gt;")</f>
        <v>    &lt;dct:title xml:lang="en"&gt;VOC - Atmospheric emissions (LUISA Platform REF2014)&lt;/dct:title&gt;</v>
      </c>
      <c r="C8" s="52" t="s">
        <v>54</v>
      </c>
      <c r="D8" s="177"/>
    </row>
    <row r="9" spans="2:4" ht="15" customHeight="1">
      <c r="B9" s="152" t="str">
        <f>CONCATENATE("    &lt;dct:description xml:lang=""en""&gt;",Form!D5,"&lt;/dct:description&gt;")</f>
        <v>    &lt;dct:description xml:lang="en"&gt;Deprecated record. Find the update here: http://data.europa.eu/89h/jrc-luisa-voc-atmospheric-emissions-ref-2014. The indicator shows the spatial distribution of VOC (volatile organic compound) emissions  over Europe. The total emissions for each country are derived from the GAINS model. This is the first version of the dataset (1.0) and it has not been extensively validated yet.&lt;/dct:description&gt;</v>
      </c>
      <c r="C9" s="52" t="s">
        <v>65</v>
      </c>
      <c r="D9" s="177"/>
    </row>
    <row r="10" spans="2:4" ht="15" customHeight="1">
      <c r="B10" s="152">
        <f>IF(Form!D6="","&lt;!--","")</f>
      </c>
      <c r="C10" s="52"/>
      <c r="D10" s="177"/>
    </row>
    <row r="11" spans="2:4" ht="15" customHeight="1">
      <c r="B11" s="152" t="s">
        <v>401</v>
      </c>
      <c r="C11" s="52" t="s">
        <v>5</v>
      </c>
      <c r="D11" s="177"/>
    </row>
    <row r="12" spans="2:4" ht="15" customHeight="1">
      <c r="B12" s="152" t="str">
        <f ca="1">CONCATENATE("        &lt;rdf:Description rdf:about=""http://publications.europa.eu/resource/authority/language/",INDEX(OFFSET(Language,0,1),MATCH(Form!D6,Language,0)),"""&gt;")</f>
        <v>        &lt;rdf:Description rdf:about="http://publications.europa.eu/resource/authority/language/ENG"&gt;</v>
      </c>
      <c r="C12" s="52"/>
      <c r="D12" s="177"/>
    </row>
    <row r="13" spans="2:4" ht="15" customHeight="1">
      <c r="B13" s="152" t="str">
        <f>CONCATENATE("            &lt;rdfs:label xml:lang=""en""&gt;",Form!D6,"&lt;/rdfs:label&gt;")</f>
        <v>            &lt;rdfs:label xml:lang="en"&gt;English&lt;/rdfs:label&gt;</v>
      </c>
      <c r="C13" s="52"/>
      <c r="D13" s="177"/>
    </row>
    <row r="14" spans="2:4" ht="15" customHeight="1">
      <c r="B14" s="152" t="s">
        <v>402</v>
      </c>
      <c r="C14" s="52"/>
      <c r="D14" s="177"/>
    </row>
    <row r="15" spans="2:4" ht="15" customHeight="1">
      <c r="B15" s="152" t="s">
        <v>403</v>
      </c>
      <c r="C15" s="52"/>
      <c r="D15" s="177"/>
    </row>
    <row r="16" spans="2:4" ht="15" customHeight="1">
      <c r="B16" s="152">
        <f>IF(Form!D6="","--&gt;","")</f>
      </c>
      <c r="C16" s="52"/>
      <c r="D16" s="177"/>
    </row>
    <row r="17" spans="2:4" ht="15" customHeight="1">
      <c r="B17" s="152" t="s">
        <v>406</v>
      </c>
      <c r="C17" s="52" t="s">
        <v>404</v>
      </c>
      <c r="D17" s="177"/>
    </row>
    <row r="18" spans="2:4" ht="15" customHeight="1">
      <c r="B18" s="152" t="str">
        <f ca="1">CONCATENATE("        &lt;rdf:Description rdf:about=""",INDEX(OFFSET(EuroVocDomain,0,1),MATCH(Form!D7,EuroVocDomain,0)),"""&gt;")</f>
        <v>        &lt;rdf:Description rdf:about="http://eurovoc.europa.eu/100151"&gt;</v>
      </c>
      <c r="C18" s="52"/>
      <c r="D18" s="177"/>
    </row>
    <row r="19" spans="2:4" ht="15" customHeight="1">
      <c r="B19" s="152" t="str">
        <f>CONCATENATE("            &lt;rdfs:label xml:lang=""en""&gt;",Form!D7,"&lt;/rdfs:label&gt;")</f>
        <v>            &lt;rdfs:label xml:lang="en"&gt;36 SCIENCE&lt;/rdfs:label&gt;</v>
      </c>
      <c r="C19" s="52"/>
      <c r="D19" s="177"/>
    </row>
    <row r="20" spans="2:4" ht="15" customHeight="1">
      <c r="B20" s="152" t="s">
        <v>402</v>
      </c>
      <c r="C20" s="52"/>
      <c r="D20" s="177"/>
    </row>
    <row r="21" spans="2:4" ht="15" customHeight="1">
      <c r="B21" s="152" t="s">
        <v>405</v>
      </c>
      <c r="C21" s="52"/>
      <c r="D21" s="177"/>
    </row>
    <row r="22" spans="2:4" ht="15" customHeight="1">
      <c r="B22" s="152">
        <f>IF(Form!D8="","&lt;!--","")</f>
      </c>
      <c r="C22" s="52"/>
      <c r="D22" s="177"/>
    </row>
    <row r="23" spans="2:4" ht="15" customHeight="1">
      <c r="B23" s="152" t="s">
        <v>406</v>
      </c>
      <c r="C23" s="52" t="s">
        <v>32</v>
      </c>
      <c r="D23" s="177"/>
    </row>
    <row r="24" spans="2:4" ht="15" customHeight="1">
      <c r="B24" s="152" t="str">
        <f ca="1">CONCATENATE("        &lt;rdf:Description rdf:about=""",INDEX(OFFSET(EuroVocDomain,0,1),MATCH(Form!D8,EuroVocDomain,0)),"""&gt;")</f>
        <v>        &lt;rdf:Description rdf:about="http://eurovoc.europa.eu/100155"&gt;</v>
      </c>
      <c r="C24" s="52"/>
      <c r="D24" s="177"/>
    </row>
    <row r="25" spans="2:4" ht="15" customHeight="1">
      <c r="B25" s="152" t="str">
        <f>CONCATENATE("            &lt;rdfs:label xml:lang=""en""&gt;",Form!D8,"&lt;/rdfs:label&gt;")</f>
        <v>            &lt;rdfs:label xml:lang="en"&gt;52 ENVIRONMENT&lt;/rdfs:label&gt;</v>
      </c>
      <c r="C25" s="52"/>
      <c r="D25" s="177"/>
    </row>
    <row r="26" spans="2:4" ht="15" customHeight="1">
      <c r="B26" s="152" t="s">
        <v>402</v>
      </c>
      <c r="C26" s="52"/>
      <c r="D26" s="177"/>
    </row>
    <row r="27" spans="2:4" ht="15" customHeight="1">
      <c r="B27" s="152" t="s">
        <v>405</v>
      </c>
      <c r="C27" s="52"/>
      <c r="D27" s="177"/>
    </row>
    <row r="28" spans="2:4" ht="15" customHeight="1">
      <c r="B28" s="152">
        <f>IF(Form!D8="","--&gt;","")</f>
      </c>
      <c r="C28" s="52"/>
      <c r="D28" s="177"/>
    </row>
    <row r="29" spans="2:4" ht="15" customHeight="1">
      <c r="B29" s="152">
        <f>IF(Form!D9="","&lt;!--","")</f>
      </c>
      <c r="C29" s="52"/>
      <c r="D29" s="177"/>
    </row>
    <row r="30" spans="2:4" ht="15" customHeight="1">
      <c r="B30" s="152" t="str">
        <f>CONCATENATE("    &lt;dcat:keyword xml:lang=""en""&gt;",Form!D9,"&lt;/dcat:keyword&gt;")</f>
        <v>    &lt;dcat:keyword xml:lang="en"&gt;Air pollution,Air quality,RIAT+,SHERPA,GAINS,Downscaling,Volatile organic compound,LUISA&lt;/dcat:keyword&gt;</v>
      </c>
      <c r="C30" s="52" t="s">
        <v>32</v>
      </c>
      <c r="D30" s="177"/>
    </row>
    <row r="31" spans="2:4" ht="15" customHeight="1">
      <c r="B31" s="152">
        <f>IF(Form!D9="","--&gt;","")</f>
      </c>
      <c r="C31" s="52"/>
      <c r="D31" s="177"/>
    </row>
    <row r="32" spans="2:6" ht="15" customHeight="1">
      <c r="B32" s="152" t="str">
        <f>IF(Form!D10="","",CONCATENATE("    &lt;dct:issued rdf:datatype=""http://www.w3.org/2001/XMLSchema#date""&gt;",TEXT(Form!D10,"yyyy-mm-dd"),"&lt;/dct:issued&gt;"))</f>
        <v>    &lt;dct:issued rdf:datatype="http://www.w3.org/2001/XMLSchema#date"&gt;2015-04-22&lt;/dct:issued&gt;</v>
      </c>
      <c r="C32" s="52" t="s">
        <v>72</v>
      </c>
      <c r="D32" s="177"/>
      <c r="F32" s="15"/>
    </row>
    <row r="33" spans="2:6" ht="15" customHeight="1">
      <c r="B33" s="152">
        <f>IF(Form!D11="","&lt;!--","")</f>
      </c>
      <c r="C33" s="52"/>
      <c r="D33" s="177"/>
      <c r="F33" s="15"/>
    </row>
    <row r="34" spans="2:4" ht="15" customHeight="1">
      <c r="B34" s="152" t="str">
        <f>CONCATENATE("    &lt;dct:modified rdf:datatype=""http://www.w3.org/2001/XMLSchema#date""&gt;",TEXT(Form!D11,"yyyy-mm-dd"),"&lt;/dct:modified&gt;")</f>
        <v>    &lt;dct:modified rdf:datatype="http://www.w3.org/2001/XMLSchema#date"&gt;2015-12-10&lt;/dct:modified&gt;</v>
      </c>
      <c r="C34" s="52" t="s">
        <v>73</v>
      </c>
      <c r="D34" s="177"/>
    </row>
    <row r="35" spans="2:4" ht="15" customHeight="1">
      <c r="B35" s="152">
        <f>IF(Form!D11="","--&gt;","")</f>
      </c>
      <c r="C35" s="52"/>
      <c r="D35" s="177"/>
    </row>
    <row r="36" spans="2:4" ht="15" customHeight="1">
      <c r="B36" s="152" t="s">
        <v>408</v>
      </c>
      <c r="C36" s="52" t="s">
        <v>74</v>
      </c>
      <c r="D36" s="177"/>
    </row>
    <row r="37" spans="2:4" ht="15" customHeight="1">
      <c r="B37" s="152" t="str">
        <f ca="1">CONCATENATE("        &lt;rdf:Description rdf:about=""",INDEX(OFFSET(UpdateFrequency,0,1),MATCH(Form!D12,UpdateFrequency,0)),"""&gt;")</f>
        <v>        &lt;rdf:Description rdf:about="http://publications.europa.eu/resource/authority/frequency/ANNUAL"&gt;</v>
      </c>
      <c r="C37" s="52"/>
      <c r="D37" s="177"/>
    </row>
    <row r="38" spans="2:4" ht="15" customHeight="1">
      <c r="B38" s="152" t="str">
        <f>CONCATENATE("            &lt;rdfs:label xml:lang=""en""&gt;",Form!D12,"&lt;/rdfs:label&gt;")</f>
        <v>            &lt;rdfs:label xml:lang="en"&gt;annual&lt;/rdfs:label&gt;</v>
      </c>
      <c r="C38" s="52"/>
      <c r="D38" s="177"/>
    </row>
    <row r="39" spans="2:4" ht="15" customHeight="1">
      <c r="B39" s="152" t="s">
        <v>402</v>
      </c>
      <c r="C39" s="52"/>
      <c r="D39" s="177"/>
    </row>
    <row r="40" spans="2:4" ht="15" customHeight="1">
      <c r="B40" s="152" t="s">
        <v>407</v>
      </c>
      <c r="C40" s="52"/>
      <c r="D40" s="177"/>
    </row>
    <row r="41" spans="2:4" ht="15" customHeight="1">
      <c r="B41" s="152">
        <f>IF(Form!D13="","&lt;!--","")</f>
      </c>
      <c r="C41" s="52"/>
      <c r="D41" s="177"/>
    </row>
    <row r="42" spans="2:4" ht="15" customHeight="1">
      <c r="B42" s="152" t="str">
        <f>CONCATENATE("    &lt;dcat:landingPage rdf:resource=""",Form!D13,"""/&gt;")</f>
        <v>    &lt;dcat:landingPage rdf:resource="https://ec.europa.eu/jrc/en/luisa"/&gt;</v>
      </c>
      <c r="C42" s="52" t="s">
        <v>25</v>
      </c>
      <c r="D42" s="177"/>
    </row>
    <row r="43" spans="2:4" ht="15" customHeight="1" thickBot="1">
      <c r="B43" s="153">
        <f>IF(Form!D13="","--&gt;","")</f>
      </c>
      <c r="C43" s="50"/>
      <c r="D43" s="178"/>
    </row>
    <row r="44" spans="1:4" ht="15" customHeight="1">
      <c r="A44" t="s">
        <v>80</v>
      </c>
      <c r="B44" s="154" t="s">
        <v>80</v>
      </c>
      <c r="C44" s="12"/>
      <c r="D44" s="176" t="s">
        <v>68</v>
      </c>
    </row>
    <row r="45" spans="1:4" ht="15" customHeight="1">
      <c r="A45" t="s">
        <v>22</v>
      </c>
      <c r="B45" s="155" t="str">
        <f ca="1">CONCATENATE("      &lt;foaf:Organization rdf:about=""",INDEX(OFFSET(Publisher,0,1),MATCH(Form!D21,Publisher,0)),"""&gt;")</f>
        <v>      &lt;foaf:Organization rdf:about="http://publications.europa.eu/resource/authority/corporate-body/JRC"&gt;</v>
      </c>
      <c r="C45" s="13"/>
      <c r="D45" s="177"/>
    </row>
    <row r="46" spans="1:4" ht="15" customHeight="1">
      <c r="A46" t="s">
        <v>81</v>
      </c>
      <c r="B46" s="152" t="str">
        <f>CONCATENATE("        &lt;foaf:name xml:lang=""en""&gt;",Form!D21,"&lt;/foaf:name&gt;")</f>
        <v>        &lt;foaf:name xml:lang="en"&gt;European Commission - Joint Research Centre&lt;/foaf:name&gt;</v>
      </c>
      <c r="C46" s="10" t="s">
        <v>96</v>
      </c>
      <c r="D46" s="177"/>
    </row>
    <row r="47" spans="1:4" ht="15" customHeight="1">
      <c r="A47" t="s">
        <v>82</v>
      </c>
      <c r="B47" s="152" t="str">
        <f ca="1">CONCATENATE("        &lt;foaf:homepage rdf:resource=""",INDEX(OFFSET(Publisher,0,2),MATCH(Form!D21,Publisher,0)),"""/&gt;")</f>
        <v>        &lt;foaf:homepage rdf:resource="https://ec.europa.eu/jrc/"/&gt;</v>
      </c>
      <c r="C47" s="10" t="s">
        <v>97</v>
      </c>
      <c r="D47" s="177"/>
    </row>
    <row r="48" spans="1:4" ht="15" customHeight="1">
      <c r="A48" t="s">
        <v>23</v>
      </c>
      <c r="B48" s="155" t="s">
        <v>23</v>
      </c>
      <c r="C48" s="13"/>
      <c r="D48" s="177"/>
    </row>
    <row r="49" spans="1:4" ht="15" customHeight="1" thickBot="1">
      <c r="A49" t="s">
        <v>83</v>
      </c>
      <c r="B49" s="156" t="s">
        <v>83</v>
      </c>
      <c r="C49" s="14"/>
      <c r="D49" s="177"/>
    </row>
    <row r="50" spans="2:4" ht="15" customHeight="1">
      <c r="B50" s="154" t="s">
        <v>26</v>
      </c>
      <c r="C50" s="9"/>
      <c r="D50" s="176" t="s">
        <v>67</v>
      </c>
    </row>
    <row r="51" spans="2:4" ht="15" customHeight="1">
      <c r="B51" s="155" t="s">
        <v>27</v>
      </c>
      <c r="C51" s="8" t="s">
        <v>4</v>
      </c>
      <c r="D51" s="177"/>
    </row>
    <row r="52" spans="2:4" ht="15" customHeight="1">
      <c r="B52" s="152" t="str">
        <f>CONCATENATE("        &lt;vcard:organization-name xml:lang=""en""&gt;",Form!D21,"&lt;/vcard:organization-name&gt;")</f>
        <v>        &lt;vcard:organization-name xml:lang="en"&gt;European Commission - Joint Research Centre&lt;/vcard:organization-name&gt;</v>
      </c>
      <c r="C52" s="10" t="s">
        <v>244</v>
      </c>
      <c r="D52" s="177"/>
    </row>
    <row r="53" spans="2:4" ht="15" customHeight="1">
      <c r="B53" s="152" t="str">
        <f>CONCATENATE("        &lt;vcard:hasEmail rdf:resource=""mailto:",Form!D22,"""/&gt;")</f>
        <v>        &lt;vcard:hasEmail rdf:resource="mailto:carlo.lavalle@ec.europa.eu"/&gt;</v>
      </c>
      <c r="C53" s="10" t="s">
        <v>98</v>
      </c>
      <c r="D53" s="177"/>
    </row>
    <row r="54" spans="2:4" ht="15" customHeight="1">
      <c r="B54" s="155" t="s">
        <v>28</v>
      </c>
      <c r="C54" s="8"/>
      <c r="D54" s="177"/>
    </row>
    <row r="55" spans="2:4" ht="15" customHeight="1" thickBot="1">
      <c r="B55" s="156" t="s">
        <v>29</v>
      </c>
      <c r="C55" s="11"/>
      <c r="D55" s="178"/>
    </row>
    <row r="56" spans="2:4" ht="15" customHeight="1">
      <c r="B56" s="155">
        <f>IF(Form!D23="","&lt;!--","")</f>
      </c>
      <c r="C56" s="8"/>
      <c r="D56" s="176" t="s">
        <v>235</v>
      </c>
    </row>
    <row r="57" spans="2:4" ht="15" customHeight="1">
      <c r="B57" s="155" t="s">
        <v>164</v>
      </c>
      <c r="C57" s="8"/>
      <c r="D57" s="177"/>
    </row>
    <row r="58" spans="2:4" ht="15" customHeight="1">
      <c r="B58" s="157" t="str">
        <f>IF(Form!D27="","        &lt;foaf:Person&gt;",CONCATENATE("        &lt;foaf:Person rdf:about=""",Form!D27,"""&gt;"))</f>
        <v>        &lt;foaf:Person&gt;</v>
      </c>
      <c r="C58" s="10" t="s">
        <v>161</v>
      </c>
      <c r="D58" s="177"/>
    </row>
    <row r="59" spans="2:4" ht="15" customHeight="1">
      <c r="B59" s="152" t="str">
        <f>CONCATENATE("          &lt;foaf:name&gt;",Form!D23," ",Form!D24,"&lt;/foaf:name&gt;")</f>
        <v>          &lt;foaf:name&gt;Carlo Lavalle&lt;/foaf:name&gt;</v>
      </c>
      <c r="C59" s="10" t="s">
        <v>160</v>
      </c>
      <c r="D59" s="177"/>
    </row>
    <row r="60" spans="2:4" ht="15" customHeight="1">
      <c r="B60" s="152" t="str">
        <f>CONCATENATE("          &lt;foaf:givenName&gt;",Form!D23,"&lt;/foaf:givenName&gt;")</f>
        <v>          &lt;foaf:givenName&gt;Carlo&lt;/foaf:givenName&gt;</v>
      </c>
      <c r="C60" s="10" t="s">
        <v>256</v>
      </c>
      <c r="D60" s="177"/>
    </row>
    <row r="61" spans="2:4" ht="15" customHeight="1">
      <c r="B61" s="152" t="str">
        <f>CONCATENATE("          &lt;foaf:familyName&gt;",Form!D24,"&lt;/foaf:familyName&gt;")</f>
        <v>          &lt;foaf:familyName&gt;Lavalle&lt;/foaf:familyName&gt;</v>
      </c>
      <c r="C61" s="10" t="s">
        <v>257</v>
      </c>
      <c r="D61" s="177"/>
    </row>
    <row r="62" spans="2:4" ht="15" customHeight="1">
      <c r="B62" s="152" t="str">
        <f>CONCATENATE("          &lt;foaf:mbox rdf:resource=""mailto:",Form!D25,"""/&gt;")</f>
        <v>          &lt;foaf:mbox rdf:resource="mailto:carlo.lavalle@ec.europa.eu"/&gt;</v>
      </c>
      <c r="C62" s="10"/>
      <c r="D62" s="177"/>
    </row>
    <row r="63" spans="2:4" ht="15" customHeight="1">
      <c r="B63" s="152">
        <f>IF(Form!D26="","",CONCATENATE("          &lt;dct:identifier rdf:datatype=""http://www.w3.org/2001/XMLSchema#string""&gt;",Form!D26,"&lt;/dct:identifier&gt;"))</f>
      </c>
      <c r="C63" s="10" t="s">
        <v>416</v>
      </c>
      <c r="D63" s="177"/>
    </row>
    <row r="64" spans="2:4" ht="15" customHeight="1">
      <c r="B64" s="155" t="s">
        <v>158</v>
      </c>
      <c r="C64" s="8"/>
      <c r="D64" s="177"/>
    </row>
    <row r="65" spans="2:4" ht="15" customHeight="1">
      <c r="B65" s="155" t="s">
        <v>165</v>
      </c>
      <c r="C65" s="8"/>
      <c r="D65" s="177"/>
    </row>
    <row r="66" spans="2:4" ht="15" customHeight="1" thickBot="1">
      <c r="B66" s="155">
        <f>IF(Form!D23="","--&gt;","")</f>
      </c>
      <c r="C66" s="11"/>
      <c r="D66" s="178"/>
    </row>
    <row r="67" spans="2:4" ht="15" customHeight="1">
      <c r="B67" s="154">
        <f>IF(Form!D28="","&lt;!--","")</f>
      </c>
      <c r="C67" s="8"/>
      <c r="D67" s="176" t="s">
        <v>236</v>
      </c>
    </row>
    <row r="68" spans="2:4" ht="15" customHeight="1">
      <c r="B68" s="155" t="s">
        <v>164</v>
      </c>
      <c r="C68" s="8"/>
      <c r="D68" s="177"/>
    </row>
    <row r="69" spans="2:4" ht="15" customHeight="1">
      <c r="B69" s="157" t="str">
        <f>IF(Form!D32="","        &lt;foaf:Person&gt;",CONCATENATE("        &lt;foaf:Person rdf:about=""",Form!D32,"""&gt;"))</f>
        <v>        &lt;foaf:Person rdf:about="http://orcid.org/0000-0003-4414-2230"&gt;</v>
      </c>
      <c r="C69" s="10" t="s">
        <v>161</v>
      </c>
      <c r="D69" s="177"/>
    </row>
    <row r="70" spans="2:4" ht="15" customHeight="1">
      <c r="B70" s="152" t="str">
        <f>CONCATENATE("          &lt;foaf:name&gt;",Form!D28," ",Form!D29,"&lt;/foaf:name&gt;")</f>
        <v>          &lt;foaf:name&gt;Marco Trombetti&lt;/foaf:name&gt;</v>
      </c>
      <c r="C70" s="10" t="s">
        <v>160</v>
      </c>
      <c r="D70" s="177"/>
    </row>
    <row r="71" spans="2:4" ht="15" customHeight="1">
      <c r="B71" s="152" t="str">
        <f>CONCATENATE("          &lt;foaf:givenName&gt;",Form!D28,"&lt;/foaf:givenName&gt;")</f>
        <v>          &lt;foaf:givenName&gt;Marco&lt;/foaf:givenName&gt;</v>
      </c>
      <c r="C71" s="10" t="s">
        <v>256</v>
      </c>
      <c r="D71" s="177"/>
    </row>
    <row r="72" spans="2:4" ht="15" customHeight="1">
      <c r="B72" s="152" t="str">
        <f>CONCATENATE("          &lt;foaf:familyName&gt;",Form!D29,"&lt;/foaf:familyName&gt;")</f>
        <v>          &lt;foaf:familyName&gt;Trombetti&lt;/foaf:familyName&gt;</v>
      </c>
      <c r="C72" s="10" t="s">
        <v>257</v>
      </c>
      <c r="D72" s="177"/>
    </row>
    <row r="73" spans="2:4" ht="15" customHeight="1">
      <c r="B73" s="152" t="str">
        <f>CONCATENATE("          &lt;foaf:mbox rdf:resource=""mailto:",Form!D30,"""/&gt;")</f>
        <v>          &lt;foaf:mbox rdf:resource="mailto:marco.trombetti@ec.europa.eu"/&gt;</v>
      </c>
      <c r="C73" s="10"/>
      <c r="D73" s="177"/>
    </row>
    <row r="74" spans="2:4" ht="15" customHeight="1">
      <c r="B74" s="152">
        <f>IF(Form!D31="","",CONCATENATE("          &lt;dct:identifier rdf:datatype=""http://www.w3.org/2001/XMLSchema#string""&gt;",Form!D31,"&lt;/dct:identifier&gt;"))</f>
      </c>
      <c r="C74" s="10" t="s">
        <v>416</v>
      </c>
      <c r="D74" s="177"/>
    </row>
    <row r="75" spans="2:4" ht="15" customHeight="1">
      <c r="B75" s="155" t="s">
        <v>158</v>
      </c>
      <c r="C75" s="8"/>
      <c r="D75" s="177"/>
    </row>
    <row r="76" spans="2:4" ht="15" customHeight="1">
      <c r="B76" s="155" t="s">
        <v>165</v>
      </c>
      <c r="C76" s="8"/>
      <c r="D76" s="177"/>
    </row>
    <row r="77" spans="2:4" ht="15" customHeight="1" thickBot="1">
      <c r="B77" s="155">
        <f>IF(Form!D28="","--&gt;","")</f>
      </c>
      <c r="C77" s="11"/>
      <c r="D77" s="178"/>
    </row>
    <row r="78" spans="2:4" ht="15" customHeight="1">
      <c r="B78" s="154">
        <f>IF(Form!D33="","&lt;!--","")</f>
      </c>
      <c r="C78" s="8"/>
      <c r="D78" s="176" t="s">
        <v>476</v>
      </c>
    </row>
    <row r="79" spans="2:4" ht="15" customHeight="1">
      <c r="B79" s="155" t="s">
        <v>164</v>
      </c>
      <c r="C79" s="8"/>
      <c r="D79" s="177"/>
    </row>
    <row r="80" spans="2:4" ht="15" customHeight="1">
      <c r="B80" s="157" t="str">
        <f>IF(Form!D37="","        &lt;foaf:Person&gt;",CONCATENATE("        &lt;foaf:Person rdf:about=""",Form!D37,"""&gt;"))</f>
        <v>        &lt;foaf:Person&gt;</v>
      </c>
      <c r="C80" s="10" t="s">
        <v>161</v>
      </c>
      <c r="D80" s="177"/>
    </row>
    <row r="81" spans="2:4" ht="15" customHeight="1">
      <c r="B81" s="152" t="str">
        <f>CONCATENATE("          &lt;foaf:name&gt;",Form!D33," ",Form!D34,"&lt;/foaf:name&gt;")</f>
        <v>          &lt;foaf:name&gt;Enrico Pisoni&lt;/foaf:name&gt;</v>
      </c>
      <c r="C81" s="10" t="s">
        <v>160</v>
      </c>
      <c r="D81" s="177"/>
    </row>
    <row r="82" spans="2:4" ht="15" customHeight="1">
      <c r="B82" s="152" t="str">
        <f>CONCATENATE("          &lt;foaf:givenName&gt;",Form!D33,"&lt;/foaf:givenName&gt;")</f>
        <v>          &lt;foaf:givenName&gt;Enrico&lt;/foaf:givenName&gt;</v>
      </c>
      <c r="C82" s="10" t="s">
        <v>256</v>
      </c>
      <c r="D82" s="177"/>
    </row>
    <row r="83" spans="2:4" ht="15" customHeight="1">
      <c r="B83" s="152" t="str">
        <f>CONCATENATE("          &lt;foaf:familyName&gt;",Form!D34,"&lt;/foaf:familyName&gt;")</f>
        <v>          &lt;foaf:familyName&gt;Pisoni&lt;/foaf:familyName&gt;</v>
      </c>
      <c r="C83" s="10" t="s">
        <v>257</v>
      </c>
      <c r="D83" s="177"/>
    </row>
    <row r="84" spans="2:4" ht="15" customHeight="1">
      <c r="B84" s="152" t="str">
        <f>CONCATENATE("          &lt;foaf:mbox rdf:resource=""mailto:",Form!D35,"""/&gt;")</f>
        <v>          &lt;foaf:mbox rdf:resource="mailto:enrico.pisoni@ec.europa.eu"/&gt;</v>
      </c>
      <c r="C84" s="10"/>
      <c r="D84" s="177"/>
    </row>
    <row r="85" spans="2:4" ht="15" customHeight="1">
      <c r="B85" s="152">
        <f>IF(Form!D36="","",CONCATENATE("          &lt;dct:identifier rdf:datatype=""http://www.w3.org/2001/XMLSchema#string""&gt;",Form!D36,"&lt;/dct:identifier&gt;"))</f>
      </c>
      <c r="C85" s="10" t="s">
        <v>416</v>
      </c>
      <c r="D85" s="177"/>
    </row>
    <row r="86" spans="2:4" ht="15" customHeight="1">
      <c r="B86" s="155" t="s">
        <v>158</v>
      </c>
      <c r="C86" s="8"/>
      <c r="D86" s="177"/>
    </row>
    <row r="87" spans="2:4" ht="15" customHeight="1">
      <c r="B87" s="155" t="s">
        <v>165</v>
      </c>
      <c r="C87" s="8"/>
      <c r="D87" s="177"/>
    </row>
    <row r="88" spans="2:4" ht="15" customHeight="1" thickBot="1">
      <c r="B88" s="155">
        <f>IF(Form!D33="","--&gt;","")</f>
      </c>
      <c r="C88" s="11"/>
      <c r="D88" s="178"/>
    </row>
    <row r="89" spans="2:4" ht="15" customHeight="1">
      <c r="B89" s="154" t="str">
        <f>IF(Form!D38="","&lt;!--","")</f>
        <v>&lt;!--</v>
      </c>
      <c r="C89" s="8"/>
      <c r="D89" s="176" t="s">
        <v>477</v>
      </c>
    </row>
    <row r="90" spans="2:4" ht="15" customHeight="1">
      <c r="B90" s="155" t="s">
        <v>164</v>
      </c>
      <c r="C90" s="8"/>
      <c r="D90" s="177"/>
    </row>
    <row r="91" spans="2:4" ht="15" customHeight="1">
      <c r="B91" s="157" t="str">
        <f>IF(Form!D42="","        &lt;foaf:Person&gt;",CONCATENATE("        &lt;foaf:Person rdf:about=""",Form!D42,"""&gt;"))</f>
        <v>        &lt;foaf:Person&gt;</v>
      </c>
      <c r="C91" s="10" t="s">
        <v>161</v>
      </c>
      <c r="D91" s="177"/>
    </row>
    <row r="92" spans="2:4" ht="15" customHeight="1">
      <c r="B92" s="152" t="str">
        <f>CONCATENATE("          &lt;foaf:name&gt;",Form!D38," ",Form!D39,"&lt;/foaf:name&gt;")</f>
        <v>          &lt;foaf:name&gt; &lt;/foaf:name&gt;</v>
      </c>
      <c r="C92" s="10" t="s">
        <v>160</v>
      </c>
      <c r="D92" s="177"/>
    </row>
    <row r="93" spans="2:4" ht="15" customHeight="1">
      <c r="B93" s="152" t="str">
        <f>CONCATENATE("          &lt;foaf:givenName&gt;",Form!D38,"&lt;/foaf:givenName&gt;")</f>
        <v>          &lt;foaf:givenName&gt;&lt;/foaf:givenName&gt;</v>
      </c>
      <c r="C93" s="10" t="s">
        <v>256</v>
      </c>
      <c r="D93" s="177"/>
    </row>
    <row r="94" spans="2:4" ht="15" customHeight="1">
      <c r="B94" s="152" t="str">
        <f>CONCATENATE("          &lt;foaf:familyName&gt;",Form!D39,"&lt;/foaf:familyName&gt;")</f>
        <v>          &lt;foaf:familyName&gt;&lt;/foaf:familyName&gt;</v>
      </c>
      <c r="C94" s="10" t="s">
        <v>257</v>
      </c>
      <c r="D94" s="177"/>
    </row>
    <row r="95" spans="2:4" ht="15" customHeight="1">
      <c r="B95" s="152" t="str">
        <f>CONCATENATE("          &lt;foaf:mbox rdf:resource=""mailto:",Form!D40,"""/&gt;")</f>
        <v>          &lt;foaf:mbox rdf:resource="mailto:"/&gt;</v>
      </c>
      <c r="C95" s="10"/>
      <c r="D95" s="177"/>
    </row>
    <row r="96" spans="2:4" ht="15" customHeight="1">
      <c r="B96" s="152">
        <f>IF(Form!D41="","",CONCATENATE("          &lt;dct:identifier rdf:datatype=""http://www.w3.org/2001/XMLSchema#string""&gt;",Form!D41,"&lt;/dct:identifier&gt;"))</f>
      </c>
      <c r="C96" s="10" t="s">
        <v>416</v>
      </c>
      <c r="D96" s="177"/>
    </row>
    <row r="97" spans="2:4" ht="15" customHeight="1">
      <c r="B97" s="155" t="s">
        <v>158</v>
      </c>
      <c r="C97" s="8"/>
      <c r="D97" s="177"/>
    </row>
    <row r="98" spans="2:4" ht="15" customHeight="1">
      <c r="B98" s="155" t="s">
        <v>165</v>
      </c>
      <c r="C98" s="8"/>
      <c r="D98" s="177"/>
    </row>
    <row r="99" spans="2:4" ht="15" customHeight="1" thickBot="1">
      <c r="B99" s="155" t="str">
        <f>IF(Form!D38="","--&gt;","")</f>
        <v>--&gt;</v>
      </c>
      <c r="C99" s="11"/>
      <c r="D99" s="178"/>
    </row>
    <row r="100" spans="2:4" ht="15" customHeight="1">
      <c r="B100" s="154" t="str">
        <f>IF(Form!D43="","&lt;!--","")</f>
        <v>&lt;!--</v>
      </c>
      <c r="C100" s="8"/>
      <c r="D100" s="176" t="s">
        <v>478</v>
      </c>
    </row>
    <row r="101" spans="2:4" ht="15" customHeight="1">
      <c r="B101" s="155" t="s">
        <v>164</v>
      </c>
      <c r="C101" s="8"/>
      <c r="D101" s="177"/>
    </row>
    <row r="102" spans="2:4" ht="15" customHeight="1">
      <c r="B102" s="157" t="str">
        <f>IF(Form!D47="","        &lt;foaf:Person&gt;",CONCATENATE("        &lt;foaf:Person rdf:about=""",Form!D47,"""&gt;"))</f>
        <v>        &lt;foaf:Person&gt;</v>
      </c>
      <c r="C102" s="10" t="s">
        <v>161</v>
      </c>
      <c r="D102" s="177"/>
    </row>
    <row r="103" spans="2:4" ht="15" customHeight="1">
      <c r="B103" s="152" t="str">
        <f>CONCATENATE("          &lt;foaf:name&gt;",Form!D43," ",Form!D44,"&lt;/foaf:name&gt;")</f>
        <v>          &lt;foaf:name&gt; &lt;/foaf:name&gt;</v>
      </c>
      <c r="C103" s="10" t="s">
        <v>160</v>
      </c>
      <c r="D103" s="177"/>
    </row>
    <row r="104" spans="2:4" ht="15" customHeight="1">
      <c r="B104" s="152" t="str">
        <f>CONCATENATE("          &lt;foaf:givenName&gt;",Form!D43,"&lt;/foaf:givenName&gt;")</f>
        <v>          &lt;foaf:givenName&gt;&lt;/foaf:givenName&gt;</v>
      </c>
      <c r="C104" s="10" t="s">
        <v>256</v>
      </c>
      <c r="D104" s="177"/>
    </row>
    <row r="105" spans="2:4" ht="15" customHeight="1">
      <c r="B105" s="152" t="str">
        <f>CONCATENATE("          &lt;foaf:familyName&gt;",Form!D44,"&lt;/foaf:familyName&gt;")</f>
        <v>          &lt;foaf:familyName&gt;&lt;/foaf:familyName&gt;</v>
      </c>
      <c r="C105" s="10" t="s">
        <v>257</v>
      </c>
      <c r="D105" s="177"/>
    </row>
    <row r="106" spans="2:4" ht="15" customHeight="1">
      <c r="B106" s="152" t="str">
        <f>CONCATENATE("          &lt;foaf:mbox rdf:resource=""mailto:",Form!D63,"""/&gt;")</f>
        <v>          &lt;foaf:mbox rdf:resource="mailto:Office for Official Publications of the European Communities"/&gt;</v>
      </c>
      <c r="C106" s="10"/>
      <c r="D106" s="177"/>
    </row>
    <row r="107" spans="2:4" ht="15" customHeight="1">
      <c r="B107" s="152" t="str">
        <f>IF(Form!D64="","",CONCATENATE("          &lt;dct:identifier rdf:datatype=""http://www.w3.org/2001/XMLSchema#string""&gt;",Form!D64,"&lt;/dct:identifier&gt;"))</f>
        <v>          &lt;dct:identifier rdf:datatype="http://www.w3.org/2001/XMLSchema#string"&gt;http://publications.jrc.ec.europa.eu/repository/handle/JRC93813&lt;/dct:identifier&gt;</v>
      </c>
      <c r="C107" s="10" t="s">
        <v>416</v>
      </c>
      <c r="D107" s="177"/>
    </row>
    <row r="108" spans="2:4" ht="15" customHeight="1">
      <c r="B108" s="155" t="s">
        <v>158</v>
      </c>
      <c r="C108" s="8"/>
      <c r="D108" s="177"/>
    </row>
    <row r="109" spans="2:4" ht="15" customHeight="1">
      <c r="B109" s="155" t="s">
        <v>165</v>
      </c>
      <c r="C109" s="8"/>
      <c r="D109" s="177"/>
    </row>
    <row r="110" spans="2:4" ht="15" customHeight="1" thickBot="1">
      <c r="B110" s="155" t="str">
        <f>IF(Form!D44="","--&gt;","")</f>
        <v>--&gt;</v>
      </c>
      <c r="C110" s="11"/>
      <c r="D110" s="178"/>
    </row>
    <row r="111" spans="2:4" ht="15" customHeight="1">
      <c r="B111" s="154" t="s">
        <v>84</v>
      </c>
      <c r="C111" s="9"/>
      <c r="D111" s="176" t="s">
        <v>70</v>
      </c>
    </row>
    <row r="112" spans="2:4" ht="15" customHeight="1">
      <c r="B112" s="155" t="s">
        <v>85</v>
      </c>
      <c r="C112" s="8"/>
      <c r="D112" s="177"/>
    </row>
    <row r="113" spans="2:4" ht="15" customHeight="1">
      <c r="B113" s="152" t="str">
        <f>IF(Form!D14="","",CONCATENATE("        &lt;schema:startDate rdf:datatype=""http://www.w3.org/2001/XMLSchema#date""&gt;",TEXT(Form!D14,"yyyy-mm-dd"),"&lt;/schema:startDate&gt; "))</f>
        <v>        &lt;schema:startDate rdf:datatype="http://www.w3.org/2001/XMLSchema#date"&gt;2010-01-01&lt;/schema:startDate&gt; </v>
      </c>
      <c r="C113" s="10" t="s">
        <v>78</v>
      </c>
      <c r="D113" s="177"/>
    </row>
    <row r="114" spans="2:4" ht="15" customHeight="1">
      <c r="B114" s="152" t="str">
        <f>IF(Form!D15="","",CONCATENATE("        &lt;schema:endDate rdf:datatype=""http://www.w3.org/2001/XMLSchema#date""&gt;",TEXT(Form!D15,"yyyy-mm-dd"),"&lt;/schema:endDate&gt; "))</f>
        <v>        &lt;schema:endDate rdf:datatype="http://www.w3.org/2001/XMLSchema#date"&gt;2030-12-31&lt;/schema:endDate&gt; </v>
      </c>
      <c r="C114" s="10" t="s">
        <v>79</v>
      </c>
      <c r="D114" s="177"/>
    </row>
    <row r="115" spans="2:4" ht="15" customHeight="1">
      <c r="B115" s="155" t="s">
        <v>86</v>
      </c>
      <c r="C115" s="8"/>
      <c r="D115" s="177"/>
    </row>
    <row r="116" spans="2:4" ht="15" customHeight="1" thickBot="1">
      <c r="B116" s="156" t="s">
        <v>87</v>
      </c>
      <c r="C116" s="11"/>
      <c r="D116" s="178"/>
    </row>
    <row r="117" spans="2:4" ht="15" customHeight="1">
      <c r="B117" s="154" t="s">
        <v>9</v>
      </c>
      <c r="C117" s="9"/>
      <c r="D117" s="176" t="s">
        <v>71</v>
      </c>
    </row>
    <row r="118" spans="2:4" ht="15" customHeight="1">
      <c r="B118" s="152" t="str">
        <f ca="1">IF(Form!D16="","        &lt;dct:Location&gt;",CONCATENATE("        &lt;dct:Location rdf:about=""",INDEX(OFFSET(Location,0,1),MATCH(Form!D16,Location,0)),"""&gt;"))</f>
        <v>        &lt;dct:Location rdf:about="http://publications.europa.eu/resource/authority/country/EUR"&gt;</v>
      </c>
      <c r="C118" s="10" t="s">
        <v>75</v>
      </c>
      <c r="D118" s="177"/>
    </row>
    <row r="119" spans="2:4" ht="15" customHeight="1">
      <c r="B119" s="152" t="str">
        <f>CONCATENATE("        &lt;rdfs:label xml:lang=""en""&gt;",Form!D16,"&lt;/rdfs:label&gt;")</f>
        <v>        &lt;rdfs:label xml:lang="en"&gt;European Union&lt;/rdfs:label&gt;</v>
      </c>
      <c r="C119" s="10"/>
      <c r="D119" s="177"/>
    </row>
    <row r="120" spans="2:6" ht="15" customHeight="1">
      <c r="B120" s="155" t="str">
        <f>IF(AND(Form!D19="",Form!D20=""),"&lt;!--","")</f>
        <v>&lt;!--</v>
      </c>
      <c r="D120" s="177"/>
      <c r="F120" s="116"/>
    </row>
    <row r="121" spans="2:4" ht="15" customHeight="1">
      <c r="B121" s="155" t="s">
        <v>409</v>
      </c>
      <c r="C121" s="8" t="s">
        <v>4</v>
      </c>
      <c r="D121" s="177"/>
    </row>
    <row r="122" spans="2:4" ht="15" customHeight="1">
      <c r="B122" s="155" t="s">
        <v>10</v>
      </c>
      <c r="C122" s="8" t="s">
        <v>4</v>
      </c>
      <c r="D122" s="177"/>
    </row>
    <row r="123" spans="2:6" ht="15" customHeight="1">
      <c r="B123" s="158" t="str">
        <f>CONCATENATE("&lt;gml:lowerCorner&gt;",Form!D17," ",Form!D18,"&lt;/gml:lowerCorner&gt;")</f>
        <v>&lt;gml:lowerCorner&gt; &lt;/gml:lowerCorner&gt;</v>
      </c>
      <c r="C123" s="10" t="s">
        <v>139</v>
      </c>
      <c r="D123" s="177"/>
      <c r="F123" s="116"/>
    </row>
    <row r="124" spans="2:6" ht="15" customHeight="1">
      <c r="B124" s="158" t="str">
        <f>CONCATENATE("&lt;gml:upperCorner&gt;",Form!D19," ",Form!D20,"&lt;/gml:upperCorner&gt;")</f>
        <v>&lt;gml:upperCorner&gt; &lt;/gml:upperCorner&gt;</v>
      </c>
      <c r="C124" s="10" t="s">
        <v>138</v>
      </c>
      <c r="D124" s="177"/>
      <c r="F124" s="117"/>
    </row>
    <row r="125" spans="2:4" ht="15" customHeight="1">
      <c r="B125" s="155" t="s">
        <v>11</v>
      </c>
      <c r="C125" s="8" t="s">
        <v>4</v>
      </c>
      <c r="D125" s="177"/>
    </row>
    <row r="126" spans="2:4" ht="15" customHeight="1">
      <c r="B126" s="155" t="s">
        <v>414</v>
      </c>
      <c r="C126" s="8"/>
      <c r="D126" s="177"/>
    </row>
    <row r="127" spans="2:4" ht="15" customHeight="1">
      <c r="B127" s="155" t="str">
        <f>CONCATENATE("POLYGON((",Form!D17," ",Form!D20,",",Form!D19," ",Form!D20,",",Form!D19," ",Form!D18,",",Form!D17," ",Form!D18,",",Form!D17," ",Form!D20,"))")</f>
        <v>POLYGON(( , , , , ))</v>
      </c>
      <c r="C127" s="8"/>
      <c r="D127" s="177"/>
    </row>
    <row r="128" spans="2:4" ht="15" customHeight="1">
      <c r="B128" s="155" t="s">
        <v>11</v>
      </c>
      <c r="C128" s="8"/>
      <c r="D128" s="177"/>
    </row>
    <row r="129" spans="2:4" ht="15" customHeight="1">
      <c r="B129" s="155" t="s">
        <v>415</v>
      </c>
      <c r="C129" s="8"/>
      <c r="D129" s="177"/>
    </row>
    <row r="130" spans="2:4" ht="15" customHeight="1">
      <c r="B130" s="155" t="str">
        <f>CONCATENATE("{""type"":""Polygon"",""crs"":{""type"":""name"",""properties"":{""name"":""urn:ogc:def:crs:EPSG:4326""}},""coordinates"":[[[",Form!D17,",",Form!D20,"],[",Form!D19,",",Form!D20,"],[",Form!D19,",",Form!D18,"],[",Form!D17,",",Form!D18,"],[",Form!D17,",",Form!D20,"]]]}")</f>
        <v>{"type":"Polygon","crs":{"type":"name","properties":{"name":"urn:ogc:def:crs:EPSG:4326"}},"coordinates":[[[,],[,],[,],[,],[,]]]}</v>
      </c>
      <c r="C130" s="8"/>
      <c r="D130" s="177"/>
    </row>
    <row r="131" spans="2:4" ht="15" customHeight="1">
      <c r="B131" s="155" t="s">
        <v>11</v>
      </c>
      <c r="C131" s="8"/>
      <c r="D131" s="177"/>
    </row>
    <row r="132" spans="2:4" ht="15" customHeight="1">
      <c r="B132" s="155" t="str">
        <f>IF(AND(Form!D19="",Form!D20=""),"--&gt;","")</f>
        <v>--&gt;</v>
      </c>
      <c r="C132" s="8"/>
      <c r="D132" s="177"/>
    </row>
    <row r="133" spans="2:4" ht="15" customHeight="1">
      <c r="B133" s="155" t="s">
        <v>12</v>
      </c>
      <c r="C133" s="8" t="s">
        <v>4</v>
      </c>
      <c r="D133" s="177"/>
    </row>
    <row r="134" spans="2:4" ht="15" customHeight="1" thickBot="1">
      <c r="B134" s="156" t="s">
        <v>13</v>
      </c>
      <c r="C134" s="11"/>
      <c r="D134" s="177"/>
    </row>
    <row r="135" spans="2:4" ht="15" customHeight="1">
      <c r="B135" s="154" t="s">
        <v>14</v>
      </c>
      <c r="C135" s="9" t="s">
        <v>4</v>
      </c>
      <c r="D135" s="176" t="s">
        <v>473</v>
      </c>
    </row>
    <row r="136" spans="2:4" ht="15" customHeight="1">
      <c r="B136" s="155" t="s">
        <v>15</v>
      </c>
      <c r="C136" s="8" t="s">
        <v>4</v>
      </c>
      <c r="D136" s="177"/>
    </row>
    <row r="137" spans="2:4" ht="15" customHeight="1">
      <c r="B137" s="152" t="str">
        <f>CONCATENATE("        &lt;dct:title xml:lang=""en""&gt;",Form!D48,"&lt;/dct:title&gt;")</f>
        <v>        &lt;dct:title xml:lang="en"&gt;VOC-Atmospheric emission (Europe)&lt;/dct:title&gt;</v>
      </c>
      <c r="C137" s="10" t="s">
        <v>54</v>
      </c>
      <c r="D137" s="177"/>
    </row>
    <row r="138" spans="2:4" ht="15" customHeight="1">
      <c r="B138" s="152" t="str">
        <f>CONCATENATE("        &lt;dct:description xml:lang=""en""&gt;",Form!D49,"&lt;/dct:description&gt;")</f>
        <v>        &lt;dct:description xml:lang="en"&gt;The compressend zip file contains the projected VOC emission maps at NUTS0 and NUTS2 from 2010 to 2030. The maps are stored in .csv format. &lt;/dct:description&gt;</v>
      </c>
      <c r="C138" s="10" t="s">
        <v>65</v>
      </c>
      <c r="D138" s="177"/>
    </row>
    <row r="139" spans="2:4" ht="15" customHeight="1">
      <c r="B139" s="155" t="s">
        <v>34</v>
      </c>
      <c r="C139" s="8" t="s">
        <v>4</v>
      </c>
      <c r="D139" s="177"/>
    </row>
    <row r="140" spans="2:4" ht="15" customHeight="1">
      <c r="B140" s="152" t="str">
        <f>CONCATENATE("        &lt;rdf:Description rdf:about=""",INDEX(Codelists!D2:D29,MATCH(Form!D50,Codelists!C2:C29,0)),"""&gt;")</f>
        <v>        &lt;rdf:Description rdf:about="http://publications.europa.eu/resource/authority/file-type/CSV"&gt;</v>
      </c>
      <c r="C140" s="8"/>
      <c r="D140" s="177"/>
    </row>
    <row r="141" spans="2:4" ht="15" customHeight="1">
      <c r="B141" s="152" t="str">
        <f>CONCATENATE("            &lt;rdfs:label xml:lang=""en""&gt;",Form!D50,"&lt;/rdfs:label&gt;")</f>
        <v>            &lt;rdfs:label xml:lang="en"&gt;text/csv&lt;/rdfs:label&gt;</v>
      </c>
      <c r="C141" s="10" t="s">
        <v>7</v>
      </c>
      <c r="D141" s="177"/>
    </row>
    <row r="142" spans="2:4" ht="15" customHeight="1">
      <c r="B142" s="155" t="s">
        <v>33</v>
      </c>
      <c r="C142" s="8" t="s">
        <v>4</v>
      </c>
      <c r="D142" s="177"/>
    </row>
    <row r="143" spans="2:4" ht="15" customHeight="1">
      <c r="B143" s="155" t="s">
        <v>35</v>
      </c>
      <c r="C143" s="8" t="s">
        <v>4</v>
      </c>
      <c r="D143" s="177"/>
    </row>
    <row r="144" spans="2:4" ht="15" customHeight="1">
      <c r="B144" s="155" t="s">
        <v>18</v>
      </c>
      <c r="C144" s="8"/>
      <c r="D144" s="177"/>
    </row>
    <row r="145" spans="2:4" ht="15" customHeight="1">
      <c r="B145" s="155" t="s">
        <v>16</v>
      </c>
      <c r="C145" s="8"/>
      <c r="D145" s="177"/>
    </row>
    <row r="146" spans="2:4" ht="15" customHeight="1">
      <c r="B146" s="152" t="str">
        <f ca="1">CONCATENATE("            &lt;rdfs:label xml:lang=""en""&gt;",INDEX(OFFSET(AccessRestriction,0,1),MATCH(Form!D51,AccessRestriction,0)),"&lt;/rdfs:label&gt;")</f>
        <v>            &lt;rdfs:label xml:lang="en"&gt;noLimitations&lt;/rdfs:label&gt;</v>
      </c>
      <c r="C146" s="10" t="s">
        <v>53</v>
      </c>
      <c r="D146" s="177"/>
    </row>
    <row r="147" spans="2:4" ht="15" customHeight="1">
      <c r="B147" s="155" t="s">
        <v>17</v>
      </c>
      <c r="C147" s="8"/>
      <c r="D147" s="177"/>
    </row>
    <row r="148" spans="2:4" ht="15" customHeight="1">
      <c r="B148" s="155" t="s">
        <v>19</v>
      </c>
      <c r="C148" s="8"/>
      <c r="D148" s="177"/>
    </row>
    <row r="149" spans="2:4" ht="15" customHeight="1">
      <c r="B149" s="155" t="s">
        <v>88</v>
      </c>
      <c r="C149" s="8"/>
      <c r="D149" s="177"/>
    </row>
    <row r="150" spans="2:4" ht="15" customHeight="1">
      <c r="B150" s="152" t="str">
        <f ca="1">CONCATENATE("          &lt;dct:LicenseDocument rdf:about=""",INDEX(OFFSET(Licence,0,1),MATCH(Form!D52,Licence,0)),"""&gt;")</f>
        <v>          &lt;dct:LicenseDocument rdf:about="http://publications.europa.eu/resource/authority/licence/COM_REUSE"&gt;</v>
      </c>
      <c r="C150" s="10" t="s">
        <v>192</v>
      </c>
      <c r="D150" s="177"/>
    </row>
    <row r="151" spans="2:4" ht="15" customHeight="1">
      <c r="B151" s="152" t="str">
        <f>CONCATENATE("            &lt;rdfs:label xml:lang=""en""&gt;",Form!D52,"&lt;/rdfs:label&gt;")</f>
        <v>            &lt;rdfs:label xml:lang="en"&gt;European Commission Reuse and Copyright Notice&lt;/rdfs:label&gt;</v>
      </c>
      <c r="C151" s="10" t="s">
        <v>237</v>
      </c>
      <c r="D151" s="177"/>
    </row>
    <row r="152" spans="2:4" ht="15" customHeight="1">
      <c r="B152" s="152" t="str">
        <f ca="1">CONCATENATE("            &lt;foaf:homepage rdf:resource=""",INDEX(OFFSET(Licence,0,2),MATCH(Form!D52,Licence,0)),"""/&gt;")</f>
        <v>            &lt;foaf:homepage rdf:resource="http://ec.europa.eu/geninfo/legal_notices_en.htm"/&gt;</v>
      </c>
      <c r="C152" s="10" t="s">
        <v>352</v>
      </c>
      <c r="D152" s="177"/>
    </row>
    <row r="153" spans="2:4" ht="15" customHeight="1">
      <c r="B153" s="155" t="s">
        <v>89</v>
      </c>
      <c r="C153" s="8" t="s">
        <v>4</v>
      </c>
      <c r="D153" s="177"/>
    </row>
    <row r="154" spans="2:4" ht="15" customHeight="1">
      <c r="B154" s="155" t="s">
        <v>90</v>
      </c>
      <c r="C154" s="8" t="s">
        <v>4</v>
      </c>
      <c r="D154" s="177"/>
    </row>
    <row r="155" spans="2:4" ht="15" customHeight="1">
      <c r="B155" s="152" t="str">
        <f>IF(Form!D59="","",CONCATENATE("        &lt;dcat:accessURL rdf:resource=""",Form!D53,"""/&gt;"))</f>
        <v>        &lt;dcat:accessURL rdf:resource="ftp://cidportal.jrc.ec.europa.eu/jrc-opendata/LUISA/SecondaryOutput_Indicators/Europe/REF-2014/NUTS/VOC_NUTSX_ref_2014.zip"/&gt;</v>
      </c>
      <c r="C155" s="10" t="s">
        <v>157</v>
      </c>
      <c r="D155" s="177"/>
    </row>
    <row r="156" spans="2:4" ht="15" customHeight="1">
      <c r="B156" s="155" t="s">
        <v>20</v>
      </c>
      <c r="C156" s="8" t="s">
        <v>4</v>
      </c>
      <c r="D156" s="177"/>
    </row>
    <row r="157" spans="2:4" ht="15" customHeight="1" thickBot="1">
      <c r="B157" s="156" t="s">
        <v>21</v>
      </c>
      <c r="C157" s="11" t="s">
        <v>4</v>
      </c>
      <c r="D157" s="177"/>
    </row>
    <row r="158" spans="2:4" ht="15" customHeight="1">
      <c r="B158" s="154">
        <f>IF(Form!D54="","&lt;!--","")</f>
      </c>
      <c r="C158" s="9" t="s">
        <v>4</v>
      </c>
      <c r="D158" s="176" t="s">
        <v>472</v>
      </c>
    </row>
    <row r="159" spans="2:4" ht="15" customHeight="1">
      <c r="B159" s="155" t="s">
        <v>14</v>
      </c>
      <c r="C159" s="8" t="s">
        <v>4</v>
      </c>
      <c r="D159" s="177"/>
    </row>
    <row r="160" spans="2:4" ht="15" customHeight="1">
      <c r="B160" s="155" t="s">
        <v>15</v>
      </c>
      <c r="C160" s="8" t="s">
        <v>4</v>
      </c>
      <c r="D160" s="177"/>
    </row>
    <row r="161" spans="2:4" ht="15" customHeight="1">
      <c r="B161" s="152" t="str">
        <f>CONCATENATE("        &lt;dct:title xml:lang=""en""&gt;",Form!D54,"&lt;/dct:title&gt;")</f>
        <v>        &lt;dct:title xml:lang="en"&gt;VOC-Atmospheric emission (Danube)&lt;/dct:title&gt;</v>
      </c>
      <c r="C161" s="10" t="s">
        <v>54</v>
      </c>
      <c r="D161" s="177"/>
    </row>
    <row r="162" spans="2:4" ht="15" customHeight="1">
      <c r="B162" s="152" t="str">
        <f>CONCATENATE("        &lt;dct:description xml:lang=""en""&gt;",Form!D55,"&lt;/dct:description&gt;")</f>
        <v>        &lt;dct:description xml:lang="en"&gt;The compressend zip file contains the projected VOC emission maps at NUTS0 and NUTS2 for the Danube regions from 2010 to 2030. The maps are stored in .csv format. &lt;/dct:description&gt;</v>
      </c>
      <c r="C162" s="10" t="s">
        <v>65</v>
      </c>
      <c r="D162" s="177"/>
    </row>
    <row r="163" spans="2:4" ht="15" customHeight="1">
      <c r="B163" s="155" t="s">
        <v>34</v>
      </c>
      <c r="C163" s="8" t="s">
        <v>4</v>
      </c>
      <c r="D163" s="177"/>
    </row>
    <row r="164" spans="2:4" ht="15" customHeight="1">
      <c r="B164" s="152" t="str">
        <f>CONCATENATE("        &lt;rdf:Description rdf:about=""",INDEX(Codelists!D2:D29,MATCH(Form!D56,Format,0)),"""&gt;")</f>
        <v>        &lt;rdf:Description rdf:about="http://publications.europa.eu/resource/authority/file-type/CSV"&gt;</v>
      </c>
      <c r="C164" s="8"/>
      <c r="D164" s="177"/>
    </row>
    <row r="165" spans="2:4" ht="15" customHeight="1">
      <c r="B165" s="152" t="str">
        <f>CONCATENATE("            &lt;rdfs:label xml:lang=""en""&gt;",Form!D56,"&lt;/rdfs:label&gt;")</f>
        <v>            &lt;rdfs:label xml:lang="en"&gt;text/csv&lt;/rdfs:label&gt;</v>
      </c>
      <c r="C165" s="10" t="s">
        <v>7</v>
      </c>
      <c r="D165" s="177"/>
    </row>
    <row r="166" spans="2:4" ht="15" customHeight="1">
      <c r="B166" s="155" t="s">
        <v>33</v>
      </c>
      <c r="C166" s="8" t="s">
        <v>4</v>
      </c>
      <c r="D166" s="177"/>
    </row>
    <row r="167" spans="2:4" ht="15" customHeight="1">
      <c r="B167" s="155" t="s">
        <v>35</v>
      </c>
      <c r="C167" s="8" t="s">
        <v>4</v>
      </c>
      <c r="D167" s="177"/>
    </row>
    <row r="168" spans="2:4" ht="15" customHeight="1">
      <c r="B168" s="155" t="s">
        <v>18</v>
      </c>
      <c r="C168" s="8"/>
      <c r="D168" s="177"/>
    </row>
    <row r="169" spans="2:4" ht="15" customHeight="1">
      <c r="B169" s="155" t="s">
        <v>16</v>
      </c>
      <c r="C169" s="8"/>
      <c r="D169" s="177"/>
    </row>
    <row r="170" spans="2:4" ht="15" customHeight="1">
      <c r="B170" s="152" t="str">
        <f ca="1">CONCATENATE("            &lt;rdfs:label xml:lang=""en""&gt;",INDEX(OFFSET(AccessRestriction,0,1),MATCH(Form!D57,AccessRestriction,0)),"&lt;/rdfs:label&gt;")</f>
        <v>            &lt;rdfs:label xml:lang="en"&gt;noLimitations&lt;/rdfs:label&gt;</v>
      </c>
      <c r="C170" s="10" t="s">
        <v>53</v>
      </c>
      <c r="D170" s="177"/>
    </row>
    <row r="171" spans="2:4" ht="15" customHeight="1">
      <c r="B171" s="155" t="s">
        <v>17</v>
      </c>
      <c r="C171" s="8"/>
      <c r="D171" s="177"/>
    </row>
    <row r="172" spans="2:4" ht="15" customHeight="1">
      <c r="B172" s="155" t="s">
        <v>19</v>
      </c>
      <c r="C172" s="8"/>
      <c r="D172" s="177"/>
    </row>
    <row r="173" spans="2:4" ht="15" customHeight="1">
      <c r="B173" s="155" t="s">
        <v>88</v>
      </c>
      <c r="C173" s="8"/>
      <c r="D173" s="177"/>
    </row>
    <row r="174" spans="2:4" ht="15" customHeight="1">
      <c r="B174" s="152" t="str">
        <f ca="1">CONCATENATE("          &lt;dct:LicenseDocument rdf:about=""",INDEX(OFFSET(Licence,0,1),MATCH(Form!D58,Licence,0)),"""&gt;")</f>
        <v>          &lt;dct:LicenseDocument rdf:about="http://publications.europa.eu/resource/authority/licence/COM_REUSE"&gt;</v>
      </c>
      <c r="C174" s="10" t="s">
        <v>192</v>
      </c>
      <c r="D174" s="177"/>
    </row>
    <row r="175" spans="2:4" ht="15" customHeight="1">
      <c r="B175" s="152" t="str">
        <f>CONCATENATE("            &lt;rdfs:label xml:lang=""en""&gt;",Form!D58,"&lt;/rdfs:label&gt;")</f>
        <v>            &lt;rdfs:label xml:lang="en"&gt;European Commission Reuse and Copyright Notice&lt;/rdfs:label&gt;</v>
      </c>
      <c r="C175" s="10" t="s">
        <v>237</v>
      </c>
      <c r="D175" s="177"/>
    </row>
    <row r="176" spans="2:4" ht="15" customHeight="1">
      <c r="B176" s="152" t="str">
        <f ca="1">CONCATENATE("            &lt;foaf:homepage rdf:resource=""",INDEX(OFFSET(Licence,0,2),MATCH(Form!D58,Licence,0)),"""/&gt;")</f>
        <v>            &lt;foaf:homepage rdf:resource="http://ec.europa.eu/geninfo/legal_notices_en.htm"/&gt;</v>
      </c>
      <c r="C176" s="10" t="s">
        <v>352</v>
      </c>
      <c r="D176" s="177"/>
    </row>
    <row r="177" spans="2:4" ht="15" customHeight="1">
      <c r="B177" s="155" t="s">
        <v>89</v>
      </c>
      <c r="C177" s="8" t="s">
        <v>4</v>
      </c>
      <c r="D177" s="177"/>
    </row>
    <row r="178" spans="2:4" ht="15" customHeight="1">
      <c r="B178" s="155" t="s">
        <v>90</v>
      </c>
      <c r="C178" s="8" t="s">
        <v>4</v>
      </c>
      <c r="D178" s="177"/>
    </row>
    <row r="179" spans="2:4" ht="15" customHeight="1">
      <c r="B179" s="152" t="str">
        <f>IF(Form!D59="","",CONCATENATE("        &lt;dcat:accessURL rdf:resource=""",Form!D59,"""/&gt;"))</f>
        <v>        &lt;dcat:accessURL rdf:resource="ftp://cidportal.jrc.ec.europa.eu/jrc-opendata/LUISA/SecondaryOutput_Indicators/Danube/REF-2014/NUTS/VOC_NUTSX_ref_2014.zip"/&gt;</v>
      </c>
      <c r="C179" s="10" t="s">
        <v>157</v>
      </c>
      <c r="D179" s="177"/>
    </row>
    <row r="180" spans="2:4" ht="15" customHeight="1">
      <c r="B180" s="155" t="s">
        <v>20</v>
      </c>
      <c r="C180" s="8" t="s">
        <v>4</v>
      </c>
      <c r="D180" s="177"/>
    </row>
    <row r="181" spans="2:4" ht="15" customHeight="1">
      <c r="B181" s="155" t="s">
        <v>21</v>
      </c>
      <c r="C181" s="8" t="s">
        <v>4</v>
      </c>
      <c r="D181" s="177"/>
    </row>
    <row r="182" spans="2:4" ht="15" customHeight="1" thickBot="1">
      <c r="B182" s="156">
        <f>IF(Form!D54="","--&gt;","")</f>
      </c>
      <c r="C182" s="161" t="s">
        <v>4</v>
      </c>
      <c r="D182" s="178"/>
    </row>
    <row r="183" spans="2:4" ht="15" customHeight="1">
      <c r="B183" s="154">
        <f>IF(Form!D60="","&lt;!--","")</f>
      </c>
      <c r="C183" s="9" t="s">
        <v>4</v>
      </c>
      <c r="D183" s="176" t="s">
        <v>162</v>
      </c>
    </row>
    <row r="184" spans="2:4" ht="15" customHeight="1">
      <c r="B184" s="155" t="s">
        <v>100</v>
      </c>
      <c r="C184" s="8"/>
      <c r="D184" s="177"/>
    </row>
    <row r="185" spans="2:4" ht="15" customHeight="1">
      <c r="B185" s="152" t="str">
        <f>CONCATENATE("      &lt;foaf:Document rdf:about=""",Form!D64,"""&gt;")</f>
        <v>      &lt;foaf:Document rdf:about="http://publications.jrc.ec.europa.eu/repository/handle/JRC93813"&gt;</v>
      </c>
      <c r="C185" s="10" t="s">
        <v>234</v>
      </c>
      <c r="D185" s="177"/>
    </row>
    <row r="186" spans="2:4" ht="15" customHeight="1">
      <c r="B186" s="152" t="str">
        <f>CONCATENATE("        &lt;dct:title xml:lang=""en""&gt;",Form!D60,"&lt;/dct:title&gt;")</f>
        <v>        &lt;dct:title xml:lang="en"&gt;Methods for Regional Integrated Assessment: High resolution gridded emission distribution in the LUISA Platform&lt;/dct:title&gt;</v>
      </c>
      <c r="C186" s="10" t="s">
        <v>54</v>
      </c>
      <c r="D186" s="177"/>
    </row>
    <row r="187" spans="2:4" ht="15" customHeight="1">
      <c r="B187" s="152" t="str">
        <f>CONCATENATE("        &lt;dc:creator&gt;",Form!D61,"&lt;/dc:creator&gt;")</f>
        <v>        &lt;dc:creator&gt;Trombetti, M; Pisoni, E; Maes, J; Lavalle, C; Thunis, P&lt;/dc:creator&gt;</v>
      </c>
      <c r="C187" s="10" t="s">
        <v>336</v>
      </c>
      <c r="D187" s="177"/>
    </row>
    <row r="188" spans="2:4" ht="15" customHeight="1">
      <c r="B188" s="152" t="str">
        <f>CONCATENATE("        &lt;dct:issued rdf:datatype=""http://www.w3.org/2001/XMLSchema#gYear""&gt;",Form!D62,"&lt;/dct:issued&gt;")</f>
        <v>        &lt;dct:issued rdf:datatype="http://www.w3.org/2001/XMLSchema#gYear"&gt;2014&lt;/dct:issued&gt;</v>
      </c>
      <c r="C188" s="10" t="s">
        <v>326</v>
      </c>
      <c r="D188" s="177"/>
    </row>
    <row r="189" spans="2:4" ht="15" customHeight="1">
      <c r="B189" s="152" t="str">
        <f>CONCATENATE("        &lt;dc:publisher&gt;",Form!D63,"&lt;/dc:publisher&gt;")</f>
        <v>        &lt;dc:publisher&gt;Office for Official Publications of the European Communities&lt;/dc:publisher&gt;</v>
      </c>
      <c r="C189" s="10" t="s">
        <v>68</v>
      </c>
      <c r="D189" s="177"/>
    </row>
    <row r="190" spans="2:4" ht="15" customHeight="1">
      <c r="B190" s="155" t="s">
        <v>101</v>
      </c>
      <c r="C190" s="8" t="s">
        <v>4</v>
      </c>
      <c r="D190" s="177"/>
    </row>
    <row r="191" spans="2:4" ht="15" customHeight="1">
      <c r="B191" s="155" t="s">
        <v>99</v>
      </c>
      <c r="C191" s="8"/>
      <c r="D191" s="177"/>
    </row>
    <row r="192" spans="2:4" ht="15" customHeight="1" thickBot="1">
      <c r="B192" s="156">
        <f>IF(Form!D60="","--&gt;","")</f>
      </c>
      <c r="C192" s="11" t="s">
        <v>4</v>
      </c>
      <c r="D192" s="177"/>
    </row>
    <row r="193" spans="2:4" ht="15" customHeight="1">
      <c r="B193" s="154">
        <f>IF(Form!D65="","&lt;!--","")</f>
      </c>
      <c r="C193" s="9" t="s">
        <v>4</v>
      </c>
      <c r="D193" s="176" t="s">
        <v>163</v>
      </c>
    </row>
    <row r="194" spans="2:4" ht="15" customHeight="1">
      <c r="B194" s="155" t="s">
        <v>100</v>
      </c>
      <c r="C194" s="8"/>
      <c r="D194" s="177"/>
    </row>
    <row r="195" spans="2:4" ht="15" customHeight="1">
      <c r="B195" s="152" t="str">
        <f>CONCATENATE("      &lt;foaf:Document rdf:about=""",Form!D69,"""&gt;")</f>
        <v>      &lt;foaf:Document rdf:about="http://publications.jrc.ec.europa.eu/repository/bitstream/JRC93813/lb-na-27005-en-n%20.pdf"&gt;</v>
      </c>
      <c r="C195" s="10" t="s">
        <v>234</v>
      </c>
      <c r="D195" s="177"/>
    </row>
    <row r="196" spans="2:4" ht="15" customHeight="1">
      <c r="B196" s="152" t="str">
        <f>CONCATENATE("        &lt;dct:title xml:lang=""en""&gt;",Form!D65,"&lt;/dct:title&gt;")</f>
        <v>        &lt;dct:title xml:lang="en"&gt;Methods for Regional Integrated Assessment: refinement and updates of the high resolution gridded emission inventory
&lt;/dct:title&gt;</v>
      </c>
      <c r="C196" s="10" t="s">
        <v>54</v>
      </c>
      <c r="D196" s="177"/>
    </row>
    <row r="197" spans="2:4" ht="15" customHeight="1">
      <c r="B197" s="152" t="str">
        <f>CONCATENATE("        &lt;dc:creator&gt;",Form!D66,"&lt;/dc:creator&gt;")</f>
        <v>        &lt;dc:creator&gt;Trombett,i M; Pisoni, E; Lavalle, C&lt;/dc:creator&gt;</v>
      </c>
      <c r="C197" s="10" t="s">
        <v>336</v>
      </c>
      <c r="D197" s="177"/>
    </row>
    <row r="198" spans="2:4" ht="15" customHeight="1">
      <c r="B198" s="152" t="str">
        <f>CONCATENATE("        &lt;dct:issued rdf:datatype=""http://www.w3.org/2001/XMLSchema#gYear""&gt;",Form!D67,"&lt;/dct:issued&gt;")</f>
        <v>        &lt;dct:issued rdf:datatype="http://www.w3.org/2001/XMLSchema#gYear"&gt;2015&lt;/dct:issued&gt;</v>
      </c>
      <c r="C198" s="10" t="s">
        <v>326</v>
      </c>
      <c r="D198" s="177"/>
    </row>
    <row r="199" spans="2:4" ht="15" customHeight="1">
      <c r="B199" s="152" t="str">
        <f>CONCATENATE("        &lt;dc:publisher&gt;",Form!D68,"&lt;/dc:publisher&gt;")</f>
        <v>        &lt;dc:publisher&gt;Office for Official Publications of the European Communities&lt;/dc:publisher&gt;</v>
      </c>
      <c r="C199" s="10" t="s">
        <v>68</v>
      </c>
      <c r="D199" s="177"/>
    </row>
    <row r="200" spans="2:4" ht="15" customHeight="1">
      <c r="B200" s="155" t="s">
        <v>101</v>
      </c>
      <c r="C200" s="8" t="s">
        <v>4</v>
      </c>
      <c r="D200" s="177"/>
    </row>
    <row r="201" spans="2:4" ht="15" customHeight="1">
      <c r="B201" s="155" t="s">
        <v>99</v>
      </c>
      <c r="C201" s="8"/>
      <c r="D201" s="177"/>
    </row>
    <row r="202" spans="2:4" ht="15" customHeight="1" thickBot="1">
      <c r="B202" s="156">
        <f>IF(Form!D65="","--&gt;","")</f>
      </c>
      <c r="C202" s="11" t="s">
        <v>4</v>
      </c>
      <c r="D202" s="177"/>
    </row>
    <row r="203" spans="2:4" ht="15" customHeight="1">
      <c r="B203" s="154">
        <f>IF(Form!D70="","&lt;!--","")</f>
      </c>
      <c r="C203" s="9" t="s">
        <v>4</v>
      </c>
      <c r="D203" s="176" t="s">
        <v>475</v>
      </c>
    </row>
    <row r="204" spans="2:4" ht="15" customHeight="1">
      <c r="B204" s="155" t="s">
        <v>94</v>
      </c>
      <c r="C204" s="8"/>
      <c r="D204" s="177"/>
    </row>
    <row r="205" spans="2:4" ht="15" customHeight="1">
      <c r="B205" s="155" t="s">
        <v>30</v>
      </c>
      <c r="C205" s="8" t="s">
        <v>4</v>
      </c>
      <c r="D205" s="177"/>
    </row>
    <row r="206" spans="2:4" ht="15" customHeight="1">
      <c r="B206" s="152" t="str">
        <f>CONCATENATE("        &lt;dct:title xml:lang=""en""&gt;",Form!D70,"&lt;/dct:title&gt;")</f>
        <v>        &lt;dct:title xml:lang="en"&gt;Land-Use-based Integrated Sustainability Assessment’ modelling platform (LUISA)&lt;/dct:title&gt;</v>
      </c>
      <c r="C206" s="10" t="s">
        <v>54</v>
      </c>
      <c r="D206" s="177"/>
    </row>
    <row r="207" spans="2:4" ht="15" customHeight="1">
      <c r="B207" s="152" t="str">
        <f>CONCATENATE("        &lt;dct:description xml:lang=""en""&gt;",Form!D71,"&lt;/dct:description&gt;")</f>
        <v>        &lt;dct:description xml:lang="en"&gt;LUISA webpage (European Commission - JRC Science Hub)&lt;/dct:description&gt;</v>
      </c>
      <c r="C207" s="10" t="s">
        <v>65</v>
      </c>
      <c r="D207" s="177"/>
    </row>
    <row r="208" spans="2:4" ht="15" customHeight="1">
      <c r="B208" s="155" t="s">
        <v>34</v>
      </c>
      <c r="C208" s="8" t="s">
        <v>4</v>
      </c>
      <c r="D208" s="177"/>
    </row>
    <row r="209" spans="2:4" ht="15" customHeight="1">
      <c r="B209" s="152" t="str">
        <f ca="1">CONCATENATE("          &lt;rdf:Description rdf:about=""",INDEX(OFFSET(Format,0,1),MATCH(Form!D72,Format,0)),"""&gt;")</f>
        <v>          &lt;rdf:Description rdf:about="http://publications.europa.eu/resource/authority/file-type/HTML"&gt;</v>
      </c>
      <c r="C209" s="10" t="s">
        <v>242</v>
      </c>
      <c r="D209" s="177"/>
    </row>
    <row r="210" spans="2:4" ht="15" customHeight="1">
      <c r="B210" s="152" t="str">
        <f>CONCATENATE("            &lt;rdfs:label xml:lang=""en""&gt;",Form!D72,"&lt;/rdfs:label&gt;")</f>
        <v>            &lt;rdfs:label xml:lang="en"&gt;text/html&lt;/rdfs:label&gt;</v>
      </c>
      <c r="C210" s="10" t="s">
        <v>243</v>
      </c>
      <c r="D210" s="177"/>
    </row>
    <row r="211" spans="2:4" ht="15" customHeight="1">
      <c r="B211" s="155" t="s">
        <v>33</v>
      </c>
      <c r="C211" s="8" t="s">
        <v>4</v>
      </c>
      <c r="D211" s="177"/>
    </row>
    <row r="212" spans="2:4" ht="15" customHeight="1">
      <c r="B212" s="155" t="s">
        <v>35</v>
      </c>
      <c r="C212" s="8" t="s">
        <v>4</v>
      </c>
      <c r="D212" s="177"/>
    </row>
    <row r="213" spans="2:4" ht="15" customHeight="1">
      <c r="B213" s="155" t="s">
        <v>18</v>
      </c>
      <c r="C213" s="8"/>
      <c r="D213" s="177"/>
    </row>
    <row r="214" spans="2:4" ht="15" customHeight="1">
      <c r="B214" s="155" t="s">
        <v>16</v>
      </c>
      <c r="C214" s="8"/>
      <c r="D214" s="177"/>
    </row>
    <row r="215" spans="2:4" ht="15" customHeight="1">
      <c r="B215" s="152" t="str">
        <f ca="1">CONCATENATE("            &lt;rdfs:label xml:lang=""en""&gt;",INDEX(OFFSET(AccessRestriction,0,1),MATCH(Form!D73,AccessRestriction,0)),"&lt;/rdfs:label&gt;")</f>
        <v>            &lt;rdfs:label xml:lang="en"&gt;noLimitations&lt;/rdfs:label&gt;</v>
      </c>
      <c r="C215" s="10" t="s">
        <v>53</v>
      </c>
      <c r="D215" s="177"/>
    </row>
    <row r="216" spans="2:4" ht="15" customHeight="1">
      <c r="B216" s="155" t="s">
        <v>17</v>
      </c>
      <c r="C216" s="8"/>
      <c r="D216" s="177"/>
    </row>
    <row r="217" spans="2:4" ht="15" customHeight="1">
      <c r="B217" s="155" t="s">
        <v>19</v>
      </c>
      <c r="C217" s="8"/>
      <c r="D217" s="177"/>
    </row>
    <row r="218" spans="2:4" ht="15" customHeight="1">
      <c r="B218" s="155" t="s">
        <v>88</v>
      </c>
      <c r="C218" s="8"/>
      <c r="D218" s="177"/>
    </row>
    <row r="219" spans="2:4" ht="15" customHeight="1">
      <c r="B219" s="152" t="str">
        <f ca="1">CONCATENATE("          &lt;dct:LicenseDocument rdf:about=""",INDEX(OFFSET(Licence,0,1),MATCH(Form!D74,Licence,0)),"""&gt;")</f>
        <v>          &lt;dct:LicenseDocument rdf:about="http://publications.europa.eu/resource/authority/licence/COM_REUSE"&gt;</v>
      </c>
      <c r="C219" s="10" t="s">
        <v>351</v>
      </c>
      <c r="D219" s="177"/>
    </row>
    <row r="220" spans="2:4" ht="15" customHeight="1">
      <c r="B220" s="152" t="str">
        <f>CONCATENATE("            &lt;rdfs:label xml:lang=""en""&gt;",Form!D74,"&lt;/rdfs:label&gt;")</f>
        <v>            &lt;rdfs:label xml:lang="en"&gt;European Commission Reuse and Copyright Notice&lt;/rdfs:label&gt;</v>
      </c>
      <c r="C220" s="10" t="s">
        <v>237</v>
      </c>
      <c r="D220" s="177"/>
    </row>
    <row r="221" spans="2:4" ht="15" customHeight="1">
      <c r="B221" s="152" t="str">
        <f ca="1">CONCATENATE("            &lt;foaf:homepage rdf:resource=""",INDEX(OFFSET(Licence,0,2),MATCH(Form!D74,Licence,0)),"""/&gt;")</f>
        <v>            &lt;foaf:homepage rdf:resource="http://ec.europa.eu/geninfo/legal_notices_en.htm"/&gt;</v>
      </c>
      <c r="C221" s="10" t="s">
        <v>352</v>
      </c>
      <c r="D221" s="177"/>
    </row>
    <row r="222" spans="2:4" ht="15" customHeight="1">
      <c r="B222" s="155" t="s">
        <v>89</v>
      </c>
      <c r="C222" s="8" t="s">
        <v>4</v>
      </c>
      <c r="D222" s="177"/>
    </row>
    <row r="223" spans="2:4" ht="15" customHeight="1">
      <c r="B223" s="155" t="s">
        <v>90</v>
      </c>
      <c r="C223" s="8" t="s">
        <v>4</v>
      </c>
      <c r="D223" s="177"/>
    </row>
    <row r="224" spans="2:4" ht="15" customHeight="1">
      <c r="B224" s="152" t="str">
        <f>CONCATENATE("        &lt;dcat:accessURL rdf:resource=""",Form!D75,"""/&gt;")</f>
        <v>        &lt;dcat:accessURL rdf:resource="https://ec.europa.eu/jrc/en/luisa"/&gt;</v>
      </c>
      <c r="C224" s="10" t="s">
        <v>157</v>
      </c>
      <c r="D224" s="177"/>
    </row>
    <row r="225" spans="2:4" ht="15" customHeight="1">
      <c r="B225" s="155" t="s">
        <v>31</v>
      </c>
      <c r="C225" s="8" t="s">
        <v>4</v>
      </c>
      <c r="D225" s="177"/>
    </row>
    <row r="226" spans="2:4" ht="15" customHeight="1">
      <c r="B226" s="155" t="s">
        <v>95</v>
      </c>
      <c r="C226" s="8" t="s">
        <v>4</v>
      </c>
      <c r="D226" s="177"/>
    </row>
    <row r="227" spans="2:4" ht="15" customHeight="1" thickBot="1">
      <c r="B227" s="155">
        <f>IF(Form!D70="","--&gt;","")</f>
      </c>
      <c r="C227" s="8"/>
      <c r="D227" s="177"/>
    </row>
    <row r="228" spans="2:4" ht="15" customHeight="1">
      <c r="B228" s="154" t="str">
        <f>IF(Form!D103="","&lt;!--","")</f>
        <v>&lt;!--</v>
      </c>
      <c r="C228" s="9" t="s">
        <v>4</v>
      </c>
      <c r="D228" s="176" t="s">
        <v>474</v>
      </c>
    </row>
    <row r="229" spans="2:4" ht="15" customHeight="1">
      <c r="B229" s="155" t="s">
        <v>94</v>
      </c>
      <c r="C229" s="8"/>
      <c r="D229" s="177"/>
    </row>
    <row r="230" spans="2:4" ht="15" customHeight="1">
      <c r="B230" s="155" t="s">
        <v>30</v>
      </c>
      <c r="C230" s="8" t="s">
        <v>4</v>
      </c>
      <c r="D230" s="177"/>
    </row>
    <row r="231" spans="2:4" ht="15" customHeight="1">
      <c r="B231" s="152" t="str">
        <f>CONCATENATE("        &lt;dct:title xml:lang=""en""&gt;",Form!D76,"&lt;/dct:title&gt;")</f>
        <v>        &lt;dct:title xml:lang="en"&gt;&lt;/dct:title&gt;</v>
      </c>
      <c r="C231" s="10" t="s">
        <v>54</v>
      </c>
      <c r="D231" s="177"/>
    </row>
    <row r="232" spans="2:4" ht="15" customHeight="1">
      <c r="B232" s="152" t="str">
        <f>CONCATENATE("        &lt;dct:description xml:lang=""en""&gt;",Form!D77,"&lt;/dct:description&gt;")</f>
        <v>        &lt;dct:description xml:lang="en"&gt;&lt;/dct:description&gt;</v>
      </c>
      <c r="C232" s="10" t="s">
        <v>65</v>
      </c>
      <c r="D232" s="177"/>
    </row>
    <row r="233" spans="2:4" ht="15" customHeight="1">
      <c r="B233" s="155" t="s">
        <v>34</v>
      </c>
      <c r="C233" s="8" t="s">
        <v>4</v>
      </c>
      <c r="D233" s="177"/>
    </row>
    <row r="234" spans="2:4" ht="15" customHeight="1">
      <c r="B234" s="152" t="str">
        <f ca="1">CONCATENATE("          &lt;rdf:Description rdf:about=""",INDEX(OFFSET(Format,0,1),MATCH(Form!D78,Format,0)),"""&gt;")</f>
        <v>          &lt;rdf:Description rdf:about="http://publications.europa.eu/resource/authority/file-type/CSV"&gt;</v>
      </c>
      <c r="C234" s="10" t="s">
        <v>242</v>
      </c>
      <c r="D234" s="177"/>
    </row>
    <row r="235" spans="2:4" ht="15" customHeight="1">
      <c r="B235" s="152" t="str">
        <f>CONCATENATE("            &lt;rdfs:label xml:lang=""en""&gt;",Form!D78,"&lt;/rdfs:label&gt;")</f>
        <v>            &lt;rdfs:label xml:lang="en"&gt;text/csv&lt;/rdfs:label&gt;</v>
      </c>
      <c r="C235" s="10" t="s">
        <v>243</v>
      </c>
      <c r="D235" s="177"/>
    </row>
    <row r="236" spans="2:4" ht="15" customHeight="1">
      <c r="B236" s="155" t="s">
        <v>33</v>
      </c>
      <c r="C236" s="8" t="s">
        <v>4</v>
      </c>
      <c r="D236" s="177"/>
    </row>
    <row r="237" spans="2:4" ht="15" customHeight="1">
      <c r="B237" s="155" t="s">
        <v>35</v>
      </c>
      <c r="C237" s="8" t="s">
        <v>4</v>
      </c>
      <c r="D237" s="177"/>
    </row>
    <row r="238" spans="2:4" ht="15" customHeight="1">
      <c r="B238" s="155" t="s">
        <v>18</v>
      </c>
      <c r="C238" s="8"/>
      <c r="D238" s="177"/>
    </row>
    <row r="239" spans="2:4" ht="15" customHeight="1">
      <c r="B239" s="155" t="s">
        <v>16</v>
      </c>
      <c r="C239" s="8"/>
      <c r="D239" s="177"/>
    </row>
    <row r="240" spans="2:4" ht="15" customHeight="1">
      <c r="B240" s="152" t="str">
        <f ca="1">CONCATENATE("            &lt;rdfs:label xml:lang=""en""&gt;",INDEX(OFFSET(AccessRestriction,0,1),MATCH(Form!D79,AccessRestriction,0)),"&lt;/rdfs:label&gt;")</f>
        <v>            &lt;rdfs:label xml:lang="en"&gt;noLimitations&lt;/rdfs:label&gt;</v>
      </c>
      <c r="C240" s="10" t="s">
        <v>53</v>
      </c>
      <c r="D240" s="177"/>
    </row>
    <row r="241" spans="2:4" ht="15" customHeight="1">
      <c r="B241" s="155" t="s">
        <v>17</v>
      </c>
      <c r="C241" s="8"/>
      <c r="D241" s="177"/>
    </row>
    <row r="242" spans="2:4" ht="15" customHeight="1">
      <c r="B242" s="155" t="s">
        <v>19</v>
      </c>
      <c r="C242" s="8"/>
      <c r="D242" s="177"/>
    </row>
    <row r="243" spans="2:4" ht="15" customHeight="1">
      <c r="B243" s="155" t="s">
        <v>88</v>
      </c>
      <c r="C243" s="8"/>
      <c r="D243" s="177"/>
    </row>
    <row r="244" spans="2:4" ht="15" customHeight="1">
      <c r="B244" s="152" t="str">
        <f ca="1">CONCATENATE("          &lt;dct:LicenseDocument rdf:about=""",INDEX(OFFSET(Licence,0,1),MATCH(Form!D80,Licence,0)),"""&gt;")</f>
        <v>          &lt;dct:LicenseDocument rdf:about="http://publications.europa.eu/resource/authority/licence/COM_REUSE"&gt;</v>
      </c>
      <c r="C244" s="10" t="s">
        <v>351</v>
      </c>
      <c r="D244" s="177"/>
    </row>
    <row r="245" spans="2:4" ht="15" customHeight="1">
      <c r="B245" s="152" t="str">
        <f>CONCATENATE("            &lt;rdfs:label xml:lang=""en""&gt;",Form!D80,"&lt;/rdfs:label&gt;")</f>
        <v>            &lt;rdfs:label xml:lang="en"&gt;European Commission Reuse and Copyright Notice&lt;/rdfs:label&gt;</v>
      </c>
      <c r="C245" s="10" t="s">
        <v>237</v>
      </c>
      <c r="D245" s="177"/>
    </row>
    <row r="246" spans="2:4" ht="15" customHeight="1">
      <c r="B246" s="152" t="str">
        <f ca="1">CONCATENATE("            &lt;foaf:homepage rdf:resource=""",INDEX(OFFSET(Licence,0,2),MATCH(Form!D80,Licence,0)),"""/&gt;")</f>
        <v>            &lt;foaf:homepage rdf:resource="http://ec.europa.eu/geninfo/legal_notices_en.htm"/&gt;</v>
      </c>
      <c r="C246" s="10" t="s">
        <v>352</v>
      </c>
      <c r="D246" s="177"/>
    </row>
    <row r="247" spans="2:4" ht="15" customHeight="1">
      <c r="B247" s="155" t="s">
        <v>89</v>
      </c>
      <c r="C247" s="8" t="s">
        <v>4</v>
      </c>
      <c r="D247" s="177"/>
    </row>
    <row r="248" spans="2:4" ht="15" customHeight="1">
      <c r="B248" s="155" t="s">
        <v>90</v>
      </c>
      <c r="C248" s="8" t="s">
        <v>4</v>
      </c>
      <c r="D248" s="177"/>
    </row>
    <row r="249" spans="2:4" ht="15" customHeight="1">
      <c r="B249" s="152" t="str">
        <f>CONCATENATE("        &lt;dcat:accessURL rdf:resource=""",Form!D81,"""/&gt;")</f>
        <v>        &lt;dcat:accessURL rdf:resource=""/&gt;</v>
      </c>
      <c r="C249" s="10" t="s">
        <v>157</v>
      </c>
      <c r="D249" s="177"/>
    </row>
    <row r="250" spans="2:4" ht="15" customHeight="1">
      <c r="B250" s="155" t="s">
        <v>31</v>
      </c>
      <c r="C250" s="8" t="s">
        <v>4</v>
      </c>
      <c r="D250" s="177"/>
    </row>
    <row r="251" spans="2:4" ht="15" customHeight="1">
      <c r="B251" s="155" t="s">
        <v>95</v>
      </c>
      <c r="C251" s="8" t="s">
        <v>4</v>
      </c>
      <c r="D251" s="177"/>
    </row>
    <row r="252" spans="2:4" ht="15" customHeight="1">
      <c r="B252" s="155" t="str">
        <f>IF(Form!D103="","--&gt;","")</f>
        <v>--&gt;</v>
      </c>
      <c r="C252" s="8"/>
      <c r="D252" s="177"/>
    </row>
    <row r="253" spans="2:4" ht="15" customHeight="1">
      <c r="B253" s="155" t="s">
        <v>24</v>
      </c>
      <c r="C253" s="8"/>
      <c r="D253" s="177"/>
    </row>
    <row r="254" spans="2:4" ht="15.75" customHeight="1" thickBot="1">
      <c r="B254" s="156" t="s">
        <v>338</v>
      </c>
      <c r="C254" s="11"/>
      <c r="D254" s="178"/>
    </row>
  </sheetData>
  <sheetProtection sheet="1" objects="1" scenarios="1" selectLockedCells="1" selectUnlockedCells="1"/>
  <mergeCells count="16">
    <mergeCell ref="D228:D254"/>
    <mergeCell ref="D44:D49"/>
    <mergeCell ref="D183:D192"/>
    <mergeCell ref="D135:D157"/>
    <mergeCell ref="D117:D134"/>
    <mergeCell ref="D56:D66"/>
    <mergeCell ref="D78:D88"/>
    <mergeCell ref="D89:D99"/>
    <mergeCell ref="D100:D110"/>
    <mergeCell ref="D7:D43"/>
    <mergeCell ref="D67:D77"/>
    <mergeCell ref="D203:D227"/>
    <mergeCell ref="D111:D116"/>
    <mergeCell ref="D193:D202"/>
    <mergeCell ref="D50:D55"/>
    <mergeCell ref="D158:D182"/>
  </mergeCell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codeName="Foglio3"/>
  <dimension ref="A1:T37"/>
  <sheetViews>
    <sheetView zoomScalePageLayoutView="0" workbookViewId="0" topLeftCell="A1">
      <selection activeCell="A24" sqref="A24"/>
    </sheetView>
  </sheetViews>
  <sheetFormatPr defaultColWidth="8.8515625" defaultRowHeight="15"/>
  <cols>
    <col min="1" max="1" width="41.8515625" style="2" bestFit="1" customWidth="1"/>
    <col min="2" max="2" width="30.57421875" style="2" bestFit="1" customWidth="1"/>
    <col min="3" max="3" width="36.00390625" style="45" bestFit="1" customWidth="1"/>
    <col min="4" max="4" width="63.140625" style="45" bestFit="1" customWidth="1"/>
    <col min="5" max="5" width="11.140625" style="46" bestFit="1" customWidth="1"/>
    <col min="6" max="6" width="14.140625" style="46" bestFit="1" customWidth="1"/>
    <col min="7" max="7" width="15.421875" style="47" bestFit="1" customWidth="1"/>
    <col min="8" max="8" width="36.140625" style="47" bestFit="1" customWidth="1"/>
    <col min="9" max="9" width="21.421875" style="48" bestFit="1" customWidth="1"/>
    <col min="10" max="10" width="22.421875" style="48" bestFit="1" customWidth="1"/>
    <col min="11" max="11" width="37.421875" style="33" bestFit="1" customWidth="1"/>
    <col min="12" max="12" width="19.00390625" style="33" bestFit="1" customWidth="1"/>
    <col min="13" max="13" width="41.8515625" style="49" bestFit="1" customWidth="1"/>
    <col min="14" max="15" width="50.421875" style="49" customWidth="1"/>
    <col min="16" max="16" width="19.28125" style="41" bestFit="1" customWidth="1"/>
    <col min="17" max="17" width="22.00390625" style="41" bestFit="1" customWidth="1"/>
    <col min="18" max="18" width="42.57421875" style="33" bestFit="1" customWidth="1"/>
    <col min="19" max="19" width="65.421875" style="33" bestFit="1" customWidth="1"/>
    <col min="20" max="20" width="23.8515625" style="33" bestFit="1" customWidth="1"/>
    <col min="21" max="16384" width="8.8515625" style="2" customWidth="1"/>
  </cols>
  <sheetData>
    <row r="1" spans="1:20" s="18" customFormat="1" ht="15">
      <c r="A1" s="18" t="s">
        <v>353</v>
      </c>
      <c r="B1" s="18" t="s">
        <v>354</v>
      </c>
      <c r="C1" s="75" t="s">
        <v>156</v>
      </c>
      <c r="D1" s="75" t="s">
        <v>189</v>
      </c>
      <c r="E1" s="76" t="s">
        <v>5</v>
      </c>
      <c r="F1" s="76" t="s">
        <v>188</v>
      </c>
      <c r="G1" s="77" t="s">
        <v>190</v>
      </c>
      <c r="H1" s="77" t="s">
        <v>191</v>
      </c>
      <c r="I1" s="78" t="s">
        <v>262</v>
      </c>
      <c r="J1" s="78" t="s">
        <v>259</v>
      </c>
      <c r="K1" s="79" t="s">
        <v>261</v>
      </c>
      <c r="L1" s="79" t="s">
        <v>260</v>
      </c>
      <c r="M1" s="80" t="s">
        <v>91</v>
      </c>
      <c r="N1" s="80" t="s">
        <v>351</v>
      </c>
      <c r="O1" s="80" t="s">
        <v>352</v>
      </c>
      <c r="P1" s="81" t="s">
        <v>74</v>
      </c>
      <c r="Q1" s="81" t="s">
        <v>193</v>
      </c>
      <c r="R1" s="79" t="s">
        <v>68</v>
      </c>
      <c r="S1" s="79" t="s">
        <v>283</v>
      </c>
      <c r="T1" s="79" t="s">
        <v>284</v>
      </c>
    </row>
    <row r="2" spans="1:20" ht="15">
      <c r="A2" t="s">
        <v>355</v>
      </c>
      <c r="B2" t="s">
        <v>376</v>
      </c>
      <c r="C2" s="28" t="s">
        <v>52</v>
      </c>
      <c r="D2" s="29" t="s">
        <v>221</v>
      </c>
      <c r="E2" s="30" t="s">
        <v>181</v>
      </c>
      <c r="F2" s="30" t="s">
        <v>140</v>
      </c>
      <c r="G2" s="141" t="s">
        <v>468</v>
      </c>
      <c r="H2" s="139" t="s">
        <v>417</v>
      </c>
      <c r="I2" s="32" t="s">
        <v>179</v>
      </c>
      <c r="J2" s="32" t="s">
        <v>55</v>
      </c>
      <c r="K2" s="33" t="s">
        <v>64</v>
      </c>
      <c r="L2" s="33" t="s">
        <v>269</v>
      </c>
      <c r="M2" s="162" t="s">
        <v>493</v>
      </c>
      <c r="N2" s="35" t="s">
        <v>490</v>
      </c>
      <c r="O2" s="35" t="s">
        <v>187</v>
      </c>
      <c r="P2" s="36" t="s">
        <v>166</v>
      </c>
      <c r="Q2" s="165" t="s">
        <v>510</v>
      </c>
      <c r="R2" s="33" t="s">
        <v>286</v>
      </c>
      <c r="S2" s="37" t="s">
        <v>285</v>
      </c>
      <c r="T2" s="37" t="s">
        <v>287</v>
      </c>
    </row>
    <row r="3" spans="1:17" ht="15">
      <c r="A3" t="s">
        <v>356</v>
      </c>
      <c r="B3" t="s">
        <v>377</v>
      </c>
      <c r="C3" s="53" t="s">
        <v>301</v>
      </c>
      <c r="D3" s="29" t="s">
        <v>302</v>
      </c>
      <c r="E3" s="30" t="s">
        <v>198</v>
      </c>
      <c r="F3" s="30" t="s">
        <v>145</v>
      </c>
      <c r="G3" s="74" t="s">
        <v>418</v>
      </c>
      <c r="H3" s="139" t="s">
        <v>419</v>
      </c>
      <c r="I3" s="39" t="s">
        <v>214</v>
      </c>
      <c r="J3" s="32" t="s">
        <v>57</v>
      </c>
      <c r="K3" s="40" t="s">
        <v>58</v>
      </c>
      <c r="L3" s="40" t="s">
        <v>263</v>
      </c>
      <c r="M3" s="34" t="s">
        <v>103</v>
      </c>
      <c r="N3" s="35" t="s">
        <v>216</v>
      </c>
      <c r="O3" s="35" t="s">
        <v>216</v>
      </c>
      <c r="P3" s="41" t="s">
        <v>167</v>
      </c>
      <c r="Q3" s="165" t="s">
        <v>511</v>
      </c>
    </row>
    <row r="4" spans="1:17" ht="15">
      <c r="A4" t="s">
        <v>357</v>
      </c>
      <c r="B4" t="s">
        <v>378</v>
      </c>
      <c r="C4" s="45" t="s">
        <v>323</v>
      </c>
      <c r="D4" s="29" t="s">
        <v>324</v>
      </c>
      <c r="E4" s="30" t="s">
        <v>182</v>
      </c>
      <c r="F4" s="30" t="s">
        <v>141</v>
      </c>
      <c r="G4" s="74" t="s">
        <v>420</v>
      </c>
      <c r="H4" s="139" t="s">
        <v>421</v>
      </c>
      <c r="I4" s="32" t="s">
        <v>180</v>
      </c>
      <c r="J4" s="32" t="s">
        <v>56</v>
      </c>
      <c r="K4" s="40" t="s">
        <v>59</v>
      </c>
      <c r="L4" s="40" t="s">
        <v>268</v>
      </c>
      <c r="M4" s="34" t="s">
        <v>102</v>
      </c>
      <c r="N4" s="35" t="s">
        <v>215</v>
      </c>
      <c r="O4" s="35" t="s">
        <v>215</v>
      </c>
      <c r="P4" s="36" t="s">
        <v>168</v>
      </c>
      <c r="Q4" s="165" t="s">
        <v>512</v>
      </c>
    </row>
    <row r="5" spans="1:17" ht="15">
      <c r="A5" t="s">
        <v>358</v>
      </c>
      <c r="B5" t="s">
        <v>379</v>
      </c>
      <c r="C5" s="53" t="s">
        <v>297</v>
      </c>
      <c r="D5" s="29" t="s">
        <v>291</v>
      </c>
      <c r="E5" s="30" t="s">
        <v>183</v>
      </c>
      <c r="F5" s="30" t="s">
        <v>142</v>
      </c>
      <c r="G5" s="74" t="s">
        <v>422</v>
      </c>
      <c r="H5" s="139" t="s">
        <v>423</v>
      </c>
      <c r="I5" s="32"/>
      <c r="J5" s="32"/>
      <c r="K5" s="40" t="s">
        <v>61</v>
      </c>
      <c r="L5" s="40" t="s">
        <v>265</v>
      </c>
      <c r="M5" s="34"/>
      <c r="N5" s="35"/>
      <c r="O5" s="35"/>
      <c r="P5" s="36" t="s">
        <v>169</v>
      </c>
      <c r="Q5" s="165" t="s">
        <v>517</v>
      </c>
    </row>
    <row r="6" spans="1:17" ht="15">
      <c r="A6" t="s">
        <v>359</v>
      </c>
      <c r="B6" t="s">
        <v>380</v>
      </c>
      <c r="C6" s="45" t="s">
        <v>325</v>
      </c>
      <c r="D6" s="29" t="s">
        <v>292</v>
      </c>
      <c r="E6" s="30" t="s">
        <v>204</v>
      </c>
      <c r="F6" s="30" t="s">
        <v>150</v>
      </c>
      <c r="G6" s="74" t="s">
        <v>424</v>
      </c>
      <c r="H6" s="139" t="s">
        <v>425</v>
      </c>
      <c r="I6" s="32"/>
      <c r="J6" s="32"/>
      <c r="K6" s="40" t="s">
        <v>60</v>
      </c>
      <c r="L6" s="40" t="s">
        <v>264</v>
      </c>
      <c r="M6" s="34"/>
      <c r="N6" s="35"/>
      <c r="O6" s="35"/>
      <c r="P6" s="36" t="s">
        <v>170</v>
      </c>
      <c r="Q6" s="165" t="s">
        <v>518</v>
      </c>
    </row>
    <row r="7" spans="1:17" ht="15">
      <c r="A7" t="s">
        <v>360</v>
      </c>
      <c r="B7" t="s">
        <v>381</v>
      </c>
      <c r="C7" s="28" t="s">
        <v>295</v>
      </c>
      <c r="D7" s="29" t="s">
        <v>293</v>
      </c>
      <c r="E7" s="30" t="s">
        <v>186</v>
      </c>
      <c r="F7" s="30" t="s">
        <v>77</v>
      </c>
      <c r="G7" s="74" t="s">
        <v>426</v>
      </c>
      <c r="H7" s="139" t="s">
        <v>427</v>
      </c>
      <c r="I7" s="32"/>
      <c r="J7" s="32"/>
      <c r="K7" s="40" t="s">
        <v>62</v>
      </c>
      <c r="L7" s="40" t="s">
        <v>267</v>
      </c>
      <c r="M7" s="42"/>
      <c r="N7" s="42"/>
      <c r="O7" s="42"/>
      <c r="P7" s="36" t="s">
        <v>171</v>
      </c>
      <c r="Q7" s="165" t="s">
        <v>513</v>
      </c>
    </row>
    <row r="8" spans="1:17" ht="15">
      <c r="A8" t="s">
        <v>361</v>
      </c>
      <c r="B8" t="s">
        <v>382</v>
      </c>
      <c r="C8" s="53" t="s">
        <v>298</v>
      </c>
      <c r="D8" s="29" t="s">
        <v>294</v>
      </c>
      <c r="E8" s="30" t="s">
        <v>194</v>
      </c>
      <c r="F8" s="30" t="s">
        <v>143</v>
      </c>
      <c r="G8" s="74" t="s">
        <v>428</v>
      </c>
      <c r="H8" s="139" t="s">
        <v>429</v>
      </c>
      <c r="I8" s="32"/>
      <c r="J8" s="32"/>
      <c r="K8" s="40" t="s">
        <v>63</v>
      </c>
      <c r="L8" s="40" t="s">
        <v>266</v>
      </c>
      <c r="M8" s="42"/>
      <c r="N8" s="42"/>
      <c r="O8" s="42"/>
      <c r="P8" s="36" t="s">
        <v>172</v>
      </c>
      <c r="Q8" s="165" t="s">
        <v>514</v>
      </c>
    </row>
    <row r="9" spans="1:17" ht="15">
      <c r="A9" t="s">
        <v>362</v>
      </c>
      <c r="B9" t="s">
        <v>383</v>
      </c>
      <c r="C9" s="53" t="s">
        <v>296</v>
      </c>
      <c r="D9" s="29" t="s">
        <v>290</v>
      </c>
      <c r="E9" s="30" t="s">
        <v>195</v>
      </c>
      <c r="F9" s="30" t="s">
        <v>154</v>
      </c>
      <c r="G9" s="74" t="s">
        <v>430</v>
      </c>
      <c r="H9" s="139" t="s">
        <v>431</v>
      </c>
      <c r="I9" s="32"/>
      <c r="J9" s="32"/>
      <c r="M9" s="42"/>
      <c r="N9" s="42"/>
      <c r="O9" s="42"/>
      <c r="P9" s="36" t="s">
        <v>132</v>
      </c>
      <c r="Q9" s="165" t="s">
        <v>515</v>
      </c>
    </row>
    <row r="10" spans="1:17" ht="15">
      <c r="A10" t="s">
        <v>363</v>
      </c>
      <c r="B10" t="s">
        <v>384</v>
      </c>
      <c r="C10" s="38" t="s">
        <v>492</v>
      </c>
      <c r="D10" s="29" t="s">
        <v>491</v>
      </c>
      <c r="E10" s="30" t="s">
        <v>196</v>
      </c>
      <c r="F10" s="30" t="s">
        <v>135</v>
      </c>
      <c r="G10" s="31" t="s">
        <v>104</v>
      </c>
      <c r="H10" s="139" t="s">
        <v>432</v>
      </c>
      <c r="I10" s="32"/>
      <c r="J10" s="32"/>
      <c r="M10" s="42"/>
      <c r="N10" s="42"/>
      <c r="O10" s="42"/>
      <c r="P10" s="36" t="s">
        <v>173</v>
      </c>
      <c r="Q10" s="165" t="s">
        <v>516</v>
      </c>
    </row>
    <row r="11" spans="1:17" ht="15">
      <c r="A11" t="s">
        <v>364</v>
      </c>
      <c r="B11" t="s">
        <v>385</v>
      </c>
      <c r="C11" s="140" t="s">
        <v>254</v>
      </c>
      <c r="D11" s="29" t="s">
        <v>255</v>
      </c>
      <c r="E11" s="30" t="s">
        <v>184</v>
      </c>
      <c r="F11" s="30" t="s">
        <v>133</v>
      </c>
      <c r="G11" s="31" t="s">
        <v>105</v>
      </c>
      <c r="H11" s="139" t="s">
        <v>433</v>
      </c>
      <c r="I11" s="32"/>
      <c r="J11" s="32"/>
      <c r="M11" s="42"/>
      <c r="N11" s="42"/>
      <c r="O11" s="42"/>
      <c r="P11" s="36" t="s">
        <v>174</v>
      </c>
      <c r="Q11" s="165" t="s">
        <v>519</v>
      </c>
    </row>
    <row r="12" spans="1:17" ht="15">
      <c r="A12" t="s">
        <v>365</v>
      </c>
      <c r="B12" t="s">
        <v>386</v>
      </c>
      <c r="C12" s="28" t="s">
        <v>36</v>
      </c>
      <c r="D12" s="29" t="s">
        <v>217</v>
      </c>
      <c r="E12" s="30" t="s">
        <v>185</v>
      </c>
      <c r="F12" s="43" t="s">
        <v>213</v>
      </c>
      <c r="G12" s="31" t="s">
        <v>106</v>
      </c>
      <c r="H12" s="139" t="s">
        <v>434</v>
      </c>
      <c r="I12" s="32"/>
      <c r="J12" s="32"/>
      <c r="M12" s="42"/>
      <c r="N12" s="42"/>
      <c r="O12" s="42"/>
      <c r="P12" s="41" t="s">
        <v>175</v>
      </c>
      <c r="Q12" s="165" t="s">
        <v>520</v>
      </c>
    </row>
    <row r="13" spans="1:17" ht="15">
      <c r="A13" t="s">
        <v>366</v>
      </c>
      <c r="B13" t="s">
        <v>387</v>
      </c>
      <c r="C13" s="28" t="s">
        <v>37</v>
      </c>
      <c r="D13" s="29" t="s">
        <v>218</v>
      </c>
      <c r="E13" s="30" t="s">
        <v>199</v>
      </c>
      <c r="F13" s="30" t="s">
        <v>148</v>
      </c>
      <c r="G13" s="31" t="s">
        <v>107</v>
      </c>
      <c r="H13" s="139" t="s">
        <v>435</v>
      </c>
      <c r="I13" s="32"/>
      <c r="J13" s="32"/>
      <c r="M13" s="42"/>
      <c r="N13" s="42"/>
      <c r="O13" s="42"/>
      <c r="P13" s="36" t="s">
        <v>131</v>
      </c>
      <c r="Q13" s="165" t="s">
        <v>521</v>
      </c>
    </row>
    <row r="14" spans="1:17" ht="15">
      <c r="A14" t="s">
        <v>367</v>
      </c>
      <c r="B14" t="s">
        <v>388</v>
      </c>
      <c r="C14" s="28" t="s">
        <v>38</v>
      </c>
      <c r="D14" s="29" t="s">
        <v>219</v>
      </c>
      <c r="E14" s="30" t="s">
        <v>197</v>
      </c>
      <c r="F14" s="30" t="s">
        <v>144</v>
      </c>
      <c r="G14" s="31" t="s">
        <v>108</v>
      </c>
      <c r="H14" s="139" t="s">
        <v>436</v>
      </c>
      <c r="I14" s="32"/>
      <c r="J14" s="32"/>
      <c r="M14" s="42"/>
      <c r="N14" s="42"/>
      <c r="O14" s="42"/>
      <c r="P14" s="36" t="s">
        <v>176</v>
      </c>
      <c r="Q14" s="165" t="s">
        <v>522</v>
      </c>
    </row>
    <row r="15" spans="1:17" ht="15">
      <c r="A15" t="s">
        <v>368</v>
      </c>
      <c r="B15" t="s">
        <v>389</v>
      </c>
      <c r="C15" s="28" t="s">
        <v>39</v>
      </c>
      <c r="D15" s="29" t="s">
        <v>233</v>
      </c>
      <c r="E15" s="30" t="s">
        <v>200</v>
      </c>
      <c r="F15" s="30" t="s">
        <v>134</v>
      </c>
      <c r="G15" s="31" t="s">
        <v>109</v>
      </c>
      <c r="H15" s="139" t="s">
        <v>437</v>
      </c>
      <c r="I15" s="32"/>
      <c r="J15" s="32"/>
      <c r="M15" s="42"/>
      <c r="N15" s="42"/>
      <c r="O15" s="42"/>
      <c r="P15" s="36" t="s">
        <v>177</v>
      </c>
      <c r="Q15" s="165" t="s">
        <v>523</v>
      </c>
    </row>
    <row r="16" spans="1:17" ht="15">
      <c r="A16" t="s">
        <v>369</v>
      </c>
      <c r="B16" t="s">
        <v>390</v>
      </c>
      <c r="C16" s="140" t="s">
        <v>460</v>
      </c>
      <c r="D16" s="29" t="s">
        <v>461</v>
      </c>
      <c r="E16" s="30" t="s">
        <v>201</v>
      </c>
      <c r="F16" s="30" t="s">
        <v>146</v>
      </c>
      <c r="G16" s="31" t="s">
        <v>110</v>
      </c>
      <c r="H16" s="139" t="s">
        <v>438</v>
      </c>
      <c r="I16" s="32"/>
      <c r="J16" s="32"/>
      <c r="M16" s="42"/>
      <c r="N16" s="42"/>
      <c r="O16" s="42"/>
      <c r="P16" s="36" t="s">
        <v>93</v>
      </c>
      <c r="Q16" s="165" t="s">
        <v>524</v>
      </c>
    </row>
    <row r="17" spans="1:17" ht="15">
      <c r="A17" t="s">
        <v>370</v>
      </c>
      <c r="B17" t="s">
        <v>391</v>
      </c>
      <c r="C17" s="28" t="s">
        <v>40</v>
      </c>
      <c r="D17" s="29" t="s">
        <v>232</v>
      </c>
      <c r="E17" s="30" t="s">
        <v>202</v>
      </c>
      <c r="F17" s="30" t="s">
        <v>147</v>
      </c>
      <c r="G17" s="31" t="s">
        <v>111</v>
      </c>
      <c r="H17" s="139" t="s">
        <v>439</v>
      </c>
      <c r="I17" s="32"/>
      <c r="J17" s="32"/>
      <c r="M17" s="42"/>
      <c r="N17" s="42"/>
      <c r="O17" s="42"/>
      <c r="P17" s="36" t="s">
        <v>529</v>
      </c>
      <c r="Q17" s="165" t="s">
        <v>530</v>
      </c>
    </row>
    <row r="18" spans="1:17" ht="15">
      <c r="A18" t="s">
        <v>371</v>
      </c>
      <c r="B18" t="s">
        <v>392</v>
      </c>
      <c r="C18" s="28" t="s">
        <v>41</v>
      </c>
      <c r="D18" s="29" t="s">
        <v>231</v>
      </c>
      <c r="E18" s="30" t="s">
        <v>203</v>
      </c>
      <c r="F18" s="30" t="s">
        <v>149</v>
      </c>
      <c r="G18" s="31" t="s">
        <v>112</v>
      </c>
      <c r="H18" s="139" t="s">
        <v>440</v>
      </c>
      <c r="I18" s="32"/>
      <c r="J18" s="32"/>
      <c r="M18" s="42"/>
      <c r="N18" s="42"/>
      <c r="O18" s="42"/>
      <c r="P18" s="36" t="s">
        <v>531</v>
      </c>
      <c r="Q18" s="165" t="s">
        <v>525</v>
      </c>
    </row>
    <row r="19" spans="1:17" ht="15">
      <c r="A19" t="s">
        <v>372</v>
      </c>
      <c r="B19" t="s">
        <v>393</v>
      </c>
      <c r="C19" s="28" t="s">
        <v>42</v>
      </c>
      <c r="D19" s="29" t="s">
        <v>230</v>
      </c>
      <c r="E19" s="30" t="s">
        <v>205</v>
      </c>
      <c r="F19" s="30" t="s">
        <v>151</v>
      </c>
      <c r="G19" s="31" t="s">
        <v>113</v>
      </c>
      <c r="H19" s="139" t="s">
        <v>441</v>
      </c>
      <c r="I19" s="32"/>
      <c r="J19" s="32"/>
      <c r="M19" s="42"/>
      <c r="N19" s="42"/>
      <c r="O19" s="42"/>
      <c r="P19" s="164" t="s">
        <v>178</v>
      </c>
      <c r="Q19" s="165" t="s">
        <v>526</v>
      </c>
    </row>
    <row r="20" spans="1:17" ht="15">
      <c r="A20" t="s">
        <v>373</v>
      </c>
      <c r="B20" t="s">
        <v>394</v>
      </c>
      <c r="C20" s="28" t="s">
        <v>43</v>
      </c>
      <c r="D20" s="29" t="s">
        <v>229</v>
      </c>
      <c r="E20" s="30" t="s">
        <v>206</v>
      </c>
      <c r="F20" s="30" t="s">
        <v>137</v>
      </c>
      <c r="G20" s="31" t="s">
        <v>114</v>
      </c>
      <c r="H20" s="139" t="s">
        <v>442</v>
      </c>
      <c r="I20" s="32"/>
      <c r="J20" s="32"/>
      <c r="M20" s="42"/>
      <c r="N20" s="42"/>
      <c r="O20" s="42"/>
      <c r="P20" s="164" t="s">
        <v>527</v>
      </c>
      <c r="Q20" s="165" t="s">
        <v>528</v>
      </c>
    </row>
    <row r="21" spans="1:17" ht="15">
      <c r="A21" t="s">
        <v>374</v>
      </c>
      <c r="B21" t="s">
        <v>395</v>
      </c>
      <c r="C21" s="28" t="s">
        <v>44</v>
      </c>
      <c r="D21" s="29" t="s">
        <v>228</v>
      </c>
      <c r="E21" s="30" t="s">
        <v>207</v>
      </c>
      <c r="F21" s="30" t="s">
        <v>152</v>
      </c>
      <c r="G21" s="31" t="s">
        <v>115</v>
      </c>
      <c r="H21" s="139" t="s">
        <v>443</v>
      </c>
      <c r="I21" s="32"/>
      <c r="J21" s="32"/>
      <c r="M21" s="44"/>
      <c r="N21" s="44"/>
      <c r="O21" s="44"/>
      <c r="Q21" s="165"/>
    </row>
    <row r="22" spans="1:15" ht="15">
      <c r="A22" t="s">
        <v>375</v>
      </c>
      <c r="B22" t="s">
        <v>396</v>
      </c>
      <c r="C22" s="28" t="s">
        <v>45</v>
      </c>
      <c r="D22" s="29" t="s">
        <v>227</v>
      </c>
      <c r="E22" s="30" t="s">
        <v>209</v>
      </c>
      <c r="F22" s="30" t="s">
        <v>208</v>
      </c>
      <c r="G22" s="31" t="s">
        <v>116</v>
      </c>
      <c r="H22" s="139" t="s">
        <v>444</v>
      </c>
      <c r="I22" s="32"/>
      <c r="J22" s="32"/>
      <c r="M22" s="44"/>
      <c r="N22" s="44"/>
      <c r="O22" s="44"/>
    </row>
    <row r="23" spans="3:15" ht="15">
      <c r="C23" s="28" t="s">
        <v>46</v>
      </c>
      <c r="D23" s="29" t="s">
        <v>226</v>
      </c>
      <c r="E23" s="30" t="s">
        <v>210</v>
      </c>
      <c r="F23" s="30" t="s">
        <v>153</v>
      </c>
      <c r="G23" s="31" t="s">
        <v>117</v>
      </c>
      <c r="H23" s="139" t="s">
        <v>445</v>
      </c>
      <c r="I23" s="32"/>
      <c r="J23" s="32"/>
      <c r="M23" s="44"/>
      <c r="N23" s="44"/>
      <c r="O23" s="44"/>
    </row>
    <row r="24" spans="3:15" ht="15">
      <c r="C24" s="28" t="s">
        <v>47</v>
      </c>
      <c r="D24" s="29" t="s">
        <v>225</v>
      </c>
      <c r="E24" s="30" t="s">
        <v>211</v>
      </c>
      <c r="F24" s="30" t="s">
        <v>136</v>
      </c>
      <c r="G24" s="31" t="s">
        <v>76</v>
      </c>
      <c r="H24" s="139" t="s">
        <v>446</v>
      </c>
      <c r="I24" s="32"/>
      <c r="J24" s="32"/>
      <c r="M24" s="44"/>
      <c r="N24" s="44"/>
      <c r="O24" s="44"/>
    </row>
    <row r="25" spans="3:15" ht="15">
      <c r="C25" s="28" t="s">
        <v>48</v>
      </c>
      <c r="D25" s="29" t="s">
        <v>224</v>
      </c>
      <c r="E25" s="30" t="s">
        <v>212</v>
      </c>
      <c r="F25" s="30" t="s">
        <v>155</v>
      </c>
      <c r="G25" s="31" t="s">
        <v>118</v>
      </c>
      <c r="H25" s="139" t="s">
        <v>447</v>
      </c>
      <c r="I25" s="32"/>
      <c r="J25" s="32"/>
      <c r="M25" s="44"/>
      <c r="N25" s="44"/>
      <c r="O25" s="44"/>
    </row>
    <row r="26" spans="3:15" ht="15">
      <c r="C26" s="28" t="s">
        <v>49</v>
      </c>
      <c r="D26" s="29" t="s">
        <v>223</v>
      </c>
      <c r="E26" s="30"/>
      <c r="F26" s="30"/>
      <c r="G26" s="31" t="s">
        <v>119</v>
      </c>
      <c r="H26" s="139" t="s">
        <v>448</v>
      </c>
      <c r="I26" s="32"/>
      <c r="J26" s="32"/>
      <c r="M26" s="44"/>
      <c r="N26" s="44"/>
      <c r="O26" s="44"/>
    </row>
    <row r="27" spans="3:15" ht="15">
      <c r="C27" s="28" t="s">
        <v>50</v>
      </c>
      <c r="D27" s="29" t="s">
        <v>222</v>
      </c>
      <c r="E27" s="30"/>
      <c r="F27" s="30"/>
      <c r="G27" s="31" t="s">
        <v>120</v>
      </c>
      <c r="H27" s="139" t="s">
        <v>449</v>
      </c>
      <c r="I27" s="32"/>
      <c r="J27" s="32"/>
      <c r="M27" s="44"/>
      <c r="N27" s="44"/>
      <c r="O27" s="44"/>
    </row>
    <row r="28" spans="3:15" ht="15">
      <c r="C28" s="28" t="s">
        <v>51</v>
      </c>
      <c r="D28" s="29" t="s">
        <v>220</v>
      </c>
      <c r="E28" s="30"/>
      <c r="F28" s="30"/>
      <c r="G28" s="31" t="s">
        <v>121</v>
      </c>
      <c r="H28" s="139" t="s">
        <v>450</v>
      </c>
      <c r="I28" s="32"/>
      <c r="J28" s="32"/>
      <c r="M28" s="44"/>
      <c r="N28" s="44"/>
      <c r="O28" s="44"/>
    </row>
    <row r="29" spans="3:15" ht="15">
      <c r="C29" s="140" t="s">
        <v>300</v>
      </c>
      <c r="D29" s="29" t="s">
        <v>299</v>
      </c>
      <c r="E29" s="30"/>
      <c r="F29" s="30"/>
      <c r="G29" s="31" t="s">
        <v>122</v>
      </c>
      <c r="H29" s="139" t="s">
        <v>451</v>
      </c>
      <c r="I29" s="32"/>
      <c r="J29" s="32"/>
      <c r="M29" s="44"/>
      <c r="N29" s="44"/>
      <c r="O29" s="44"/>
    </row>
    <row r="30" spans="3:15" ht="15">
      <c r="C30" s="45" t="s">
        <v>303</v>
      </c>
      <c r="D30" s="29" t="s">
        <v>304</v>
      </c>
      <c r="E30" s="30"/>
      <c r="F30" s="30"/>
      <c r="G30" s="31" t="s">
        <v>123</v>
      </c>
      <c r="H30" s="139" t="s">
        <v>452</v>
      </c>
      <c r="I30" s="32"/>
      <c r="J30" s="32"/>
      <c r="M30" s="44"/>
      <c r="N30" s="44"/>
      <c r="O30" s="44"/>
    </row>
    <row r="31" spans="3:15" ht="15">
      <c r="C31" s="28" t="s">
        <v>471</v>
      </c>
      <c r="D31" s="29" t="s">
        <v>489</v>
      </c>
      <c r="E31" s="30"/>
      <c r="F31" s="30"/>
      <c r="G31" s="31" t="s">
        <v>124</v>
      </c>
      <c r="H31" s="139" t="s">
        <v>453</v>
      </c>
      <c r="I31" s="32"/>
      <c r="J31" s="32"/>
      <c r="M31" s="44"/>
      <c r="N31" s="44"/>
      <c r="O31" s="44"/>
    </row>
    <row r="32" spans="3:15" ht="15">
      <c r="C32" s="28"/>
      <c r="D32" s="28"/>
      <c r="E32" s="30"/>
      <c r="F32" s="30"/>
      <c r="G32" s="31" t="s">
        <v>125</v>
      </c>
      <c r="H32" s="139" t="s">
        <v>454</v>
      </c>
      <c r="I32" s="32"/>
      <c r="J32" s="32"/>
      <c r="M32" s="44"/>
      <c r="N32" s="44"/>
      <c r="O32" s="44"/>
    </row>
    <row r="33" spans="3:15" ht="15">
      <c r="C33" s="28"/>
      <c r="D33" s="28"/>
      <c r="E33" s="30"/>
      <c r="F33" s="30"/>
      <c r="G33" s="31" t="s">
        <v>126</v>
      </c>
      <c r="H33" s="139" t="s">
        <v>455</v>
      </c>
      <c r="I33" s="32"/>
      <c r="J33" s="32"/>
      <c r="M33" s="44"/>
      <c r="N33" s="44"/>
      <c r="O33" s="44"/>
    </row>
    <row r="34" spans="3:15" ht="15">
      <c r="C34" s="28"/>
      <c r="D34" s="28"/>
      <c r="E34" s="30"/>
      <c r="F34" s="30"/>
      <c r="G34" s="31" t="s">
        <v>127</v>
      </c>
      <c r="H34" s="139" t="s">
        <v>456</v>
      </c>
      <c r="I34" s="32"/>
      <c r="J34" s="32"/>
      <c r="M34" s="44"/>
      <c r="N34" s="44"/>
      <c r="O34" s="44"/>
    </row>
    <row r="35" spans="3:15" ht="15">
      <c r="C35" s="28"/>
      <c r="D35" s="28"/>
      <c r="E35" s="30"/>
      <c r="F35" s="30"/>
      <c r="G35" s="31" t="s">
        <v>128</v>
      </c>
      <c r="H35" s="139" t="s">
        <v>457</v>
      </c>
      <c r="I35" s="32"/>
      <c r="J35" s="32"/>
      <c r="M35" s="44"/>
      <c r="N35" s="44"/>
      <c r="O35" s="44"/>
    </row>
    <row r="36" spans="3:15" ht="15">
      <c r="C36" s="28"/>
      <c r="D36" s="28"/>
      <c r="E36" s="30"/>
      <c r="F36" s="30"/>
      <c r="G36" s="31" t="s">
        <v>129</v>
      </c>
      <c r="H36" s="139" t="s">
        <v>458</v>
      </c>
      <c r="I36" s="32"/>
      <c r="J36" s="32"/>
      <c r="M36" s="44"/>
      <c r="N36" s="44"/>
      <c r="O36" s="44"/>
    </row>
    <row r="37" spans="7:8" ht="15">
      <c r="G37" s="31" t="s">
        <v>130</v>
      </c>
      <c r="H37" s="139" t="s">
        <v>459</v>
      </c>
    </row>
  </sheetData>
  <sheetProtection sheet="1" selectLockedCells="1" selectUnlockedCells="1"/>
  <hyperlinks>
    <hyperlink ref="N3" r:id="rId1" display="https://creativecommons.org/publicdomain/zero/1.0/"/>
    <hyperlink ref="N4" r:id="rId2" display="https://creativecommons.org/licenses/by/4.0/"/>
    <hyperlink ref="S2" r:id="rId3" display="http://publications.europa.eu/resource/authority/corporate-body/JRC"/>
    <hyperlink ref="T2" r:id="rId4" display="https://ec.europa.eu/jrc/"/>
    <hyperlink ref="D7" r:id="rId5" display="http://publications.europa.eu/resource/authority/file-type/RDF_XML"/>
    <hyperlink ref="D8" r:id="rId6" display="http://publications.europa.eu/resource/authority/file-type/RDF_TURTLE"/>
    <hyperlink ref="D3" r:id="rId7" display="http://publications.europa.eu/resource/authority/file-type/TXT"/>
    <hyperlink ref="D4" r:id="rId8" display="http://publications.europa.eu/resource/authority/file-type/JSON"/>
    <hyperlink ref="D6" r:id="rId9" display="http://publications.europa.eu/resource/authority/file-type/RDF"/>
    <hyperlink ref="O3" r:id="rId10" display="https://creativecommons.org/publicdomain/zero/1.0/"/>
    <hyperlink ref="O4" r:id="rId11" display="https://creativecommons.org/licenses/by/4.0/"/>
    <hyperlink ref="H4" r:id="rId12" display="http://dbpedia.org/resource/World"/>
    <hyperlink ref="D12" r:id="rId13" display="http://publications.europa.eu/resource/authority/corporate-body/JRC"/>
    <hyperlink ref="D13" r:id="rId14" display="https://ec.europa.eu/jrc/"/>
    <hyperlink ref="D14" r:id="rId15" display="http://publications.europa.eu/resource/authority/file-type/RDF_XML"/>
    <hyperlink ref="Q2" r:id="rId16" display="http://publications.europa.eu/resource/authority/frequency/TRIENNIAL"/>
    <hyperlink ref="Q3" r:id="rId17" display="http://publications.europa.eu/resource/authority/frequency/BIENNIAL"/>
    <hyperlink ref="Q4" r:id="rId18" display="http://publications.europa.eu/resource/authority/frequency/ANNUAL"/>
    <hyperlink ref="Q7" r:id="rId19" display="http://publications.europa.eu/resource/authority/frequency/QUARTERLY"/>
    <hyperlink ref="Q8" r:id="rId20" display="http://publications.europa.eu/resource/authority/frequency/BIMONTHLY"/>
    <hyperlink ref="Q9" r:id="rId21" display="http://publications.europa.eu/resource/authority/frequency/MONTHLY"/>
    <hyperlink ref="Q10" r:id="rId22" display="http://publications.europa.eu/resource/authority/frequency/MONTHLY_2"/>
    <hyperlink ref="Q5" r:id="rId23" display="http://publications.europa.eu/resource/authority/frequency/ANNUAL_2"/>
    <hyperlink ref="Q6" r:id="rId24" display="http://publications.europa.eu/resource/authority/frequency/ANNUAL_3"/>
    <hyperlink ref="Q11" r:id="rId25" display="http://publications.europa.eu/resource/authority/frequency/BIWEEKLY"/>
    <hyperlink ref="Q12" r:id="rId26" display="http://publications.europa.eu/resource/authority/frequency/MONTHLY_3"/>
    <hyperlink ref="Q13" r:id="rId27" display="http://publications.europa.eu/resource/authority/frequency/WEEKLY"/>
    <hyperlink ref="Q14" r:id="rId28" display="http://publications.europa.eu/resource/authority/frequency/WEEKLY_2"/>
    <hyperlink ref="Q15" r:id="rId29" display="http://publications.europa.eu/resource/authority/frequency/WEEKLY_3"/>
    <hyperlink ref="Q16" r:id="rId30" display="http://publications.europa.eu/resource/authority/frequency/DAILY"/>
  </hyperlinks>
  <printOptions/>
  <pageMargins left="0.7" right="0.7" top="0.75" bottom="0.75" header="0.3" footer="0.3"/>
  <pageSetup horizontalDpi="600" verticalDpi="600" orientation="portrait" paperSize="9" r:id="rId33"/>
  <legacyDrawing r:id="rId32"/>
</worksheet>
</file>

<file path=xl/worksheets/sheet5.xml><?xml version="1.0" encoding="utf-8"?>
<worksheet xmlns="http://schemas.openxmlformats.org/spreadsheetml/2006/main" xmlns:r="http://schemas.openxmlformats.org/officeDocument/2006/relationships">
  <sheetPr codeName="Sheet2"/>
  <dimension ref="A1:B19"/>
  <sheetViews>
    <sheetView zoomScalePageLayoutView="0" workbookViewId="0" topLeftCell="A1">
      <selection activeCell="B4" sqref="B4"/>
    </sheetView>
  </sheetViews>
  <sheetFormatPr defaultColWidth="9.140625" defaultRowHeight="15"/>
  <cols>
    <col min="1" max="1" width="12.57421875" style="0" customWidth="1"/>
    <col min="2" max="2" width="37.140625" style="0" bestFit="1" customWidth="1"/>
    <col min="3" max="3" width="9.8515625" style="0" customWidth="1"/>
  </cols>
  <sheetData>
    <row r="1" spans="1:2" s="160" customFormat="1" ht="15">
      <c r="A1" s="160" t="s">
        <v>481</v>
      </c>
      <c r="B1" s="160" t="s">
        <v>482</v>
      </c>
    </row>
    <row r="2" spans="1:2" ht="15">
      <c r="A2" s="1" t="s">
        <v>485</v>
      </c>
      <c r="B2" s="116" t="s">
        <v>484</v>
      </c>
    </row>
    <row r="3" spans="1:2" ht="15">
      <c r="A3" s="1" t="s">
        <v>486</v>
      </c>
      <c r="B3" t="str">
        <f>CONCATENATE(LOWER(Form!D2),"-",LOWER(Form!D3))</f>
        <v>luisa-voc-atmospheric-emissions-ref-2014</v>
      </c>
    </row>
    <row r="4" spans="1:2" ht="15">
      <c r="A4" s="1" t="s">
        <v>483</v>
      </c>
      <c r="B4" t="s">
        <v>560</v>
      </c>
    </row>
    <row r="5" spans="1:2" ht="15">
      <c r="A5" s="1" t="s">
        <v>499</v>
      </c>
      <c r="B5" s="116" t="s">
        <v>506</v>
      </c>
    </row>
    <row r="6" spans="1:2" ht="15">
      <c r="A6" s="1" t="s">
        <v>54</v>
      </c>
      <c r="B6" t="s">
        <v>507</v>
      </c>
    </row>
    <row r="7" spans="1:2" ht="15">
      <c r="A7" s="1" t="s">
        <v>502</v>
      </c>
      <c r="B7" t="s">
        <v>508</v>
      </c>
    </row>
    <row r="8" spans="1:2" ht="15">
      <c r="A8" s="1" t="s">
        <v>504</v>
      </c>
      <c r="B8" s="116" t="s">
        <v>280</v>
      </c>
    </row>
    <row r="9" spans="1:2" ht="15">
      <c r="A9" s="1" t="s">
        <v>532</v>
      </c>
      <c r="B9" t="s">
        <v>509</v>
      </c>
    </row>
    <row r="11" ht="15">
      <c r="A11" s="1" t="s">
        <v>494</v>
      </c>
    </row>
    <row r="12" spans="1:2" ht="15">
      <c r="A12" s="166" t="s">
        <v>485</v>
      </c>
      <c r="B12" t="s">
        <v>495</v>
      </c>
    </row>
    <row r="13" spans="1:2" ht="15">
      <c r="A13" s="166" t="s">
        <v>496</v>
      </c>
      <c r="B13" t="s">
        <v>497</v>
      </c>
    </row>
    <row r="14" spans="1:2" ht="15">
      <c r="A14" s="166" t="s">
        <v>483</v>
      </c>
      <c r="B14" t="s">
        <v>498</v>
      </c>
    </row>
    <row r="15" spans="1:2" ht="15">
      <c r="A15" s="166" t="s">
        <v>499</v>
      </c>
      <c r="B15" t="s">
        <v>500</v>
      </c>
    </row>
    <row r="16" spans="1:2" ht="15">
      <c r="A16" s="166" t="s">
        <v>54</v>
      </c>
      <c r="B16" t="s">
        <v>501</v>
      </c>
    </row>
    <row r="17" spans="1:2" ht="15">
      <c r="A17" s="166" t="s">
        <v>502</v>
      </c>
      <c r="B17" t="s">
        <v>503</v>
      </c>
    </row>
    <row r="18" spans="1:2" ht="15">
      <c r="A18" s="166" t="s">
        <v>504</v>
      </c>
      <c r="B18" t="s">
        <v>505</v>
      </c>
    </row>
    <row r="19" spans="1:2" ht="15">
      <c r="A19" s="166" t="s">
        <v>532</v>
      </c>
      <c r="B19" t="s">
        <v>533</v>
      </c>
    </row>
  </sheetData>
  <sheetProtection selectLockedCells="1" selectUnlockedCells="1"/>
  <hyperlinks>
    <hyperlink ref="B2" r:id="rId1" display="http://data.jrc.ec.europa.eu/dataset/jrc-"/>
    <hyperlink ref="B5" r:id="rId2" display="http://od-metadata.jrc.it/xslt/jrc-md-core-dataset-rdf2html.xsl"/>
    <hyperlink ref="B8" r:id="rId3" display="opendata-support@jrc.ec.europa.eu"/>
  </hyperlinks>
  <printOptions/>
  <pageMargins left="0.7" right="0.7" top="0.75" bottom="0.75" header="0.3" footer="0.3"/>
  <pageSetup horizontalDpi="600" verticalDpi="600" orientation="portrait"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JRC MD Core Editor, v1.0</dc:title>
  <dc:subject/>
  <dc:creator>alberto.di-taranto@ext.jrc.ec.europa.eu;Andrea Perego;Lorenzino.Vaccari@jrc.ec.europa.eu</dc:creator>
  <cp:keywords/>
  <dc:description/>
  <cp:lastModifiedBy>Andrea Perego</cp:lastModifiedBy>
  <cp:lastPrinted>2015-01-29T15:14:15Z</cp:lastPrinted>
  <dcterms:created xsi:type="dcterms:W3CDTF">2013-11-26T17:25:48Z</dcterms:created>
  <dcterms:modified xsi:type="dcterms:W3CDTF">2018-04-24T13:04:30Z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opic">
    <vt:lpwstr/>
  </property>
  <property fmtid="{D5CDD505-2E9C-101B-9397-08002B2CF9AE}" pid="3" name="ISO Category">
    <vt:lpwstr/>
  </property>
  <property fmtid="{D5CDD505-2E9C-101B-9397-08002B2CF9AE}" pid="4" name="eh94">
    <vt:lpwstr/>
  </property>
  <property fmtid="{D5CDD505-2E9C-101B-9397-08002B2CF9AE}" pid="5" name="Project">
    <vt:lpwstr>6;#</vt:lpwstr>
  </property>
  <property fmtid="{D5CDD505-2E9C-101B-9397-08002B2CF9AE}" pid="6" name="H06 Type">
    <vt:lpwstr/>
  </property>
  <property fmtid="{D5CDD505-2E9C-101B-9397-08002B2CF9AE}" pid="7" name="_dlc_DocId">
    <vt:lpwstr>XCUQH3CEDVME-33-95736</vt:lpwstr>
  </property>
  <property fmtid="{D5CDD505-2E9C-101B-9397-08002B2CF9AE}" pid="8" name="_dlc_DocIdItemGuid">
    <vt:lpwstr>1d69ad93-004f-4899-96d7-9f4d0678020a</vt:lpwstr>
  </property>
  <property fmtid="{D5CDD505-2E9C-101B-9397-08002B2CF9AE}" pid="9" name="_dlc_DocIdUrl">
    <vt:lpwstr>http://ies-intranet/h06/_layouts/15/DocIdRedir.aspx?ID=XCUQH3CEDVME-33-95736, XCUQH3CEDVME-33-95736</vt:lpwstr>
  </property>
  <property fmtid="{D5CDD505-2E9C-101B-9397-08002B2CF9AE}" pid="10" name="PublishingExpirationDate">
    <vt:lpwstr/>
  </property>
  <property fmtid="{D5CDD505-2E9C-101B-9397-08002B2CF9AE}" pid="11" name="PublishingStartDate">
    <vt:lpwstr/>
  </property>
  <property fmtid="{D5CDD505-2E9C-101B-9397-08002B2CF9AE}" pid="12" name="ContentTypeId">
    <vt:lpwstr>0x010100B1C91FD3671F294E82CF1345054B9B84</vt:lpwstr>
  </property>
</Properties>
</file>