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Override PartName="/xl/threadedComments/threadedComment7.xml" ContentType="application/vnd.ms-excel.threadedcomments+xml"/>
  <Override PartName="/xl/threadedComments/threadedComment8.xml" ContentType="application/vnd.ms-excel.threadedcomments+xml"/>
  <Override PartName="/xl/threadedComments/threadedComment9.xml" ContentType="application/vnd.ms-excel.threadedcomments+xml"/>
  <Override PartName="/xl/threadedComments/threadedComment10.xml" ContentType="application/vnd.ms-excel.threadedcomments+xml"/>
  <Override PartName="/xl/threadedComments/threadedComment11.xml" ContentType="application/vnd.ms-excel.threadedcomments+xml"/>
  <Override PartName="/xl/threadedComments/threadedComment12.xml" ContentType="application/vnd.ms-excel.threadedcomments+xml"/>
  <Override PartName="/xl/threadedComments/threadedComment13.xml" ContentType="application/vnd.ms-excel.threadedcomments+xml"/>
  <Override PartName="/xl/threadedComments/threadedComment14.xml" ContentType="application/vnd.ms-excel.threadedcomments+xml"/>
  <Override PartName="/xl/threadedComments/threadedComment15.xml" ContentType="application/vnd.ms-excel.threadedcomments+xml"/>
  <Override PartName="/xl/threadedComments/threadedComment16.xml" ContentType="application/vnd.ms-excel.threadedcomments+xml"/>
  <Override PartName="/xl/threadedComments/threadedComment17.xml" ContentType="application/vnd.ms-excel.threadedcomments+xml"/>
  <Override PartName="/xl/threadedComments/threadedComment18.xml" ContentType="application/vnd.ms-excel.threadedcomments+xml"/>
  <Override PartName="/xl/threadedComments/threadedComment19.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My Documents\WP 2022\AFI\JRC Data Catalogue\"/>
    </mc:Choice>
  </mc:AlternateContent>
  <bookViews>
    <workbookView xWindow="0" yWindow="0" windowWidth="19200" windowHeight="6180" tabRatio="775" activeTab="3"/>
  </bookViews>
  <sheets>
    <sheet name="Read me" sheetId="29" r:id="rId1"/>
    <sheet name="Measures" sheetId="28" r:id="rId2"/>
    <sheet name="road el AFI" sheetId="2" r:id="rId3"/>
    <sheet name="road el AFV" sheetId="8" r:id="rId4"/>
    <sheet name="road el AFV vs AFI ratio" sheetId="15" r:id="rId5"/>
    <sheet name="road CNG AFI" sheetId="7" r:id="rId6"/>
    <sheet name="road CNG AFV" sheetId="6" r:id="rId7"/>
    <sheet name="road CNG AFV vs AFI ratio" sheetId="16" r:id="rId8"/>
    <sheet name="road LNG AFI" sheetId="9" r:id="rId9"/>
    <sheet name="road LNG AFV" sheetId="10" r:id="rId10"/>
    <sheet name="road H2 AFI" sheetId="19" r:id="rId11"/>
    <sheet name="road H2 AFV" sheetId="20" r:id="rId12"/>
    <sheet name="road LPG AFI" sheetId="17" r:id="rId13"/>
    <sheet name="road LPG AFV" sheetId="18" r:id="rId14"/>
    <sheet name="water inland el AFI" sheetId="21" r:id="rId15"/>
    <sheet name="water maritime el AFI" sheetId="22" r:id="rId16"/>
    <sheet name="water inland LNG AFI" sheetId="11" r:id="rId17"/>
    <sheet name="water inland LNG AFV" sheetId="14" r:id="rId18"/>
    <sheet name="water maritime LNG AFI" sheetId="12" r:id="rId19"/>
    <sheet name="water maritime LNG AFV" sheetId="13" r:id="rId20"/>
    <sheet name="air el AFI" sheetId="23" r:id="rId21"/>
    <sheet name="rail el AFV" sheetId="24" r:id="rId22"/>
    <sheet name="rail H2 AFV" sheetId="26" r:id="rId2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5" i="22" l="1"/>
  <c r="P15" i="22"/>
  <c r="O15" i="22"/>
  <c r="N15" i="22"/>
  <c r="M15" i="22"/>
  <c r="L15" i="22"/>
  <c r="U31" i="13" l="1"/>
  <c r="T31" i="13"/>
  <c r="S31" i="13"/>
  <c r="R31" i="13"/>
  <c r="Q31" i="13"/>
  <c r="P31" i="13"/>
  <c r="O31" i="13"/>
  <c r="N31" i="13"/>
  <c r="M31" i="13"/>
  <c r="L31" i="13"/>
  <c r="U25" i="13"/>
  <c r="T25" i="13"/>
  <c r="S25" i="13"/>
  <c r="R25" i="13"/>
  <c r="Q25" i="13"/>
  <c r="P25" i="13"/>
  <c r="O25" i="13"/>
  <c r="N25" i="13"/>
  <c r="M25" i="13"/>
  <c r="L25" i="13"/>
  <c r="U15" i="13"/>
  <c r="T15" i="13"/>
  <c r="S15" i="13"/>
  <c r="R15" i="13"/>
  <c r="Q15" i="13"/>
  <c r="P15" i="13"/>
  <c r="O15" i="13"/>
  <c r="N15" i="13"/>
  <c r="M15" i="13"/>
  <c r="L15" i="13"/>
  <c r="U31" i="26" l="1"/>
  <c r="T31" i="26"/>
  <c r="S31" i="26"/>
  <c r="R31" i="26"/>
  <c r="Q31" i="26"/>
  <c r="P31" i="26"/>
  <c r="O31" i="26"/>
  <c r="N31" i="26"/>
  <c r="M31" i="26"/>
  <c r="L31" i="26"/>
  <c r="U25" i="26"/>
  <c r="T25" i="26"/>
  <c r="S25" i="26"/>
  <c r="R25" i="26"/>
  <c r="Q25" i="26"/>
  <c r="P25" i="26"/>
  <c r="O25" i="26"/>
  <c r="N25" i="26"/>
  <c r="M25" i="26"/>
  <c r="L25" i="26"/>
  <c r="U15" i="26"/>
  <c r="T15" i="26"/>
  <c r="S15" i="26"/>
  <c r="R15" i="26"/>
  <c r="Q15" i="26"/>
  <c r="P15" i="26"/>
  <c r="O15" i="26"/>
  <c r="N15" i="26"/>
  <c r="M15" i="26"/>
  <c r="L15" i="26"/>
  <c r="U31" i="24"/>
  <c r="T31" i="24"/>
  <c r="S31" i="24"/>
  <c r="R31" i="24"/>
  <c r="Q31" i="24"/>
  <c r="P31" i="24"/>
  <c r="O31" i="24"/>
  <c r="N31" i="24"/>
  <c r="M31" i="24"/>
  <c r="L31" i="24"/>
  <c r="U25" i="24"/>
  <c r="T25" i="24"/>
  <c r="S25" i="24"/>
  <c r="R25" i="24"/>
  <c r="Q25" i="24"/>
  <c r="P25" i="24"/>
  <c r="O25" i="24"/>
  <c r="N25" i="24"/>
  <c r="M25" i="24"/>
  <c r="L25" i="24"/>
  <c r="U15" i="24"/>
  <c r="T15" i="24"/>
  <c r="S15" i="24"/>
  <c r="R15" i="24"/>
  <c r="Q15" i="24"/>
  <c r="P15" i="24"/>
  <c r="O15" i="24"/>
  <c r="N15" i="24"/>
  <c r="M15" i="24"/>
  <c r="L15" i="24"/>
  <c r="U31" i="23"/>
  <c r="T31" i="23"/>
  <c r="S31" i="23"/>
  <c r="R31" i="23"/>
  <c r="Q31" i="23"/>
  <c r="P31" i="23"/>
  <c r="O31" i="23"/>
  <c r="N31" i="23"/>
  <c r="M31" i="23"/>
  <c r="L31" i="23"/>
  <c r="U25" i="23"/>
  <c r="T25" i="23"/>
  <c r="S25" i="23"/>
  <c r="R25" i="23"/>
  <c r="Q25" i="23"/>
  <c r="P25" i="23"/>
  <c r="O25" i="23"/>
  <c r="N25" i="23"/>
  <c r="M25" i="23"/>
  <c r="L25" i="23"/>
  <c r="U15" i="23"/>
  <c r="T15" i="23"/>
  <c r="S15" i="23"/>
  <c r="R15" i="23"/>
  <c r="Q15" i="23"/>
  <c r="P15" i="23"/>
  <c r="O15" i="23"/>
  <c r="N15" i="23"/>
  <c r="M15" i="23"/>
  <c r="L15" i="23"/>
  <c r="U31" i="12"/>
  <c r="T31" i="12"/>
  <c r="S31" i="12"/>
  <c r="R31" i="12"/>
  <c r="Q31" i="12"/>
  <c r="P31" i="12"/>
  <c r="O31" i="12"/>
  <c r="N31" i="12"/>
  <c r="M31" i="12"/>
  <c r="L31" i="12"/>
  <c r="U25" i="12"/>
  <c r="T25" i="12"/>
  <c r="S25" i="12"/>
  <c r="R25" i="12"/>
  <c r="Q25" i="12"/>
  <c r="P25" i="12"/>
  <c r="O25" i="12"/>
  <c r="N25" i="12"/>
  <c r="M25" i="12"/>
  <c r="L25" i="12"/>
  <c r="U15" i="12"/>
  <c r="T15" i="12"/>
  <c r="S15" i="12"/>
  <c r="R15" i="12"/>
  <c r="Q15" i="12"/>
  <c r="P15" i="12"/>
  <c r="O15" i="12"/>
  <c r="N15" i="12"/>
  <c r="M15" i="12"/>
  <c r="L15" i="12"/>
  <c r="U31" i="14"/>
  <c r="T31" i="14"/>
  <c r="S31" i="14"/>
  <c r="R31" i="14"/>
  <c r="Q31" i="14"/>
  <c r="P31" i="14"/>
  <c r="O31" i="14"/>
  <c r="N31" i="14"/>
  <c r="M31" i="14"/>
  <c r="L31" i="14"/>
  <c r="U25" i="14"/>
  <c r="T25" i="14"/>
  <c r="S25" i="14"/>
  <c r="R25" i="14"/>
  <c r="Q25" i="14"/>
  <c r="P25" i="14"/>
  <c r="O25" i="14"/>
  <c r="N25" i="14"/>
  <c r="M25" i="14"/>
  <c r="L25" i="14"/>
  <c r="U15" i="14"/>
  <c r="T15" i="14"/>
  <c r="S15" i="14"/>
  <c r="R15" i="14"/>
  <c r="Q15" i="14"/>
  <c r="P15" i="14"/>
  <c r="O15" i="14"/>
  <c r="N15" i="14"/>
  <c r="M15" i="14"/>
  <c r="L15" i="14"/>
  <c r="U31" i="11"/>
  <c r="T31" i="11"/>
  <c r="S31" i="11"/>
  <c r="R31" i="11"/>
  <c r="Q31" i="11"/>
  <c r="P31" i="11"/>
  <c r="O31" i="11"/>
  <c r="N31" i="11"/>
  <c r="M31" i="11"/>
  <c r="L31" i="11"/>
  <c r="U25" i="11"/>
  <c r="T25" i="11"/>
  <c r="S25" i="11"/>
  <c r="R25" i="11"/>
  <c r="Q25" i="11"/>
  <c r="P25" i="11"/>
  <c r="O25" i="11"/>
  <c r="N25" i="11"/>
  <c r="M25" i="11"/>
  <c r="L25" i="11"/>
  <c r="U15" i="11"/>
  <c r="T15" i="11"/>
  <c r="S15" i="11"/>
  <c r="R15" i="11"/>
  <c r="Q15" i="11"/>
  <c r="P15" i="11"/>
  <c r="O15" i="11"/>
  <c r="N15" i="11"/>
  <c r="M15" i="11"/>
  <c r="L15" i="11"/>
  <c r="U31" i="22"/>
  <c r="T31" i="22"/>
  <c r="S31" i="22"/>
  <c r="R31" i="22"/>
  <c r="Q31" i="22"/>
  <c r="P31" i="22"/>
  <c r="O31" i="22"/>
  <c r="N31" i="22"/>
  <c r="M31" i="22"/>
  <c r="L31" i="22"/>
  <c r="U25" i="22"/>
  <c r="T25" i="22"/>
  <c r="S25" i="22"/>
  <c r="R25" i="22"/>
  <c r="Q25" i="22"/>
  <c r="P25" i="22"/>
  <c r="O25" i="22"/>
  <c r="N25" i="22"/>
  <c r="M25" i="22"/>
  <c r="L25" i="22"/>
  <c r="U31" i="21"/>
  <c r="T31" i="21"/>
  <c r="S31" i="21"/>
  <c r="R31" i="21"/>
  <c r="Q31" i="21"/>
  <c r="P31" i="21"/>
  <c r="O31" i="21"/>
  <c r="N31" i="21"/>
  <c r="M31" i="21"/>
  <c r="L31" i="21"/>
  <c r="U25" i="21"/>
  <c r="T25" i="21"/>
  <c r="S25" i="21"/>
  <c r="R25" i="21"/>
  <c r="Q25" i="21"/>
  <c r="P25" i="21"/>
  <c r="O25" i="21"/>
  <c r="N25" i="21"/>
  <c r="M25" i="21"/>
  <c r="L25" i="21"/>
  <c r="U15" i="21"/>
  <c r="T15" i="21"/>
  <c r="S15" i="21"/>
  <c r="R15" i="21"/>
  <c r="Q15" i="21"/>
  <c r="P15" i="21"/>
  <c r="O15" i="21"/>
  <c r="N15" i="21"/>
  <c r="M15" i="21"/>
  <c r="L15" i="21"/>
  <c r="U31" i="18"/>
  <c r="T31" i="18"/>
  <c r="S31" i="18"/>
  <c r="R31" i="18"/>
  <c r="Q31" i="18"/>
  <c r="P31" i="18"/>
  <c r="O31" i="18"/>
  <c r="N31" i="18"/>
  <c r="M31" i="18"/>
  <c r="L31" i="18"/>
  <c r="R25" i="18"/>
  <c r="Q25" i="18"/>
  <c r="P25" i="18"/>
  <c r="O25" i="18"/>
  <c r="N25" i="18"/>
  <c r="M25" i="18"/>
  <c r="L25" i="18"/>
  <c r="U15" i="18"/>
  <c r="T15" i="18"/>
  <c r="S15" i="18"/>
  <c r="R15" i="18"/>
  <c r="Q15" i="18"/>
  <c r="P15" i="18"/>
  <c r="O15" i="18"/>
  <c r="N15" i="18"/>
  <c r="M15" i="18"/>
  <c r="L15" i="18"/>
  <c r="U31" i="17"/>
  <c r="T31" i="17"/>
  <c r="S31" i="17"/>
  <c r="R31" i="17"/>
  <c r="Q31" i="17"/>
  <c r="P31" i="17"/>
  <c r="O31" i="17"/>
  <c r="N31" i="17"/>
  <c r="M31" i="17"/>
  <c r="L31" i="17"/>
  <c r="R25" i="17"/>
  <c r="Q25" i="17"/>
  <c r="P25" i="17"/>
  <c r="O25" i="17"/>
  <c r="N25" i="17"/>
  <c r="M25" i="17"/>
  <c r="L25" i="17"/>
  <c r="U15" i="17"/>
  <c r="T15" i="17"/>
  <c r="S15" i="17"/>
  <c r="R15" i="17"/>
  <c r="Q15" i="17"/>
  <c r="P15" i="17"/>
  <c r="O15" i="17"/>
  <c r="N15" i="17"/>
  <c r="M15" i="17"/>
  <c r="L15" i="17"/>
  <c r="U31" i="20"/>
  <c r="T31" i="20"/>
  <c r="S31" i="20"/>
  <c r="R31" i="20"/>
  <c r="Q31" i="20"/>
  <c r="P31" i="20"/>
  <c r="O31" i="20"/>
  <c r="N31" i="20"/>
  <c r="M31" i="20"/>
  <c r="L31" i="20"/>
  <c r="R25" i="20"/>
  <c r="Q25" i="20"/>
  <c r="P25" i="20"/>
  <c r="O25" i="20"/>
  <c r="N25" i="20"/>
  <c r="M25" i="20"/>
  <c r="L25" i="20"/>
  <c r="U15" i="20"/>
  <c r="T15" i="20"/>
  <c r="S15" i="20"/>
  <c r="R15" i="20"/>
  <c r="Q15" i="20"/>
  <c r="P15" i="20"/>
  <c r="O15" i="20"/>
  <c r="N15" i="20"/>
  <c r="M15" i="20"/>
  <c r="L15" i="20"/>
  <c r="U31" i="19"/>
  <c r="T31" i="19"/>
  <c r="S31" i="19"/>
  <c r="R31" i="19"/>
  <c r="Q31" i="19"/>
  <c r="P31" i="19"/>
  <c r="O31" i="19"/>
  <c r="N31" i="19"/>
  <c r="M31" i="19"/>
  <c r="L31" i="19"/>
  <c r="R25" i="19"/>
  <c r="Q25" i="19"/>
  <c r="P25" i="19"/>
  <c r="O25" i="19"/>
  <c r="N25" i="19"/>
  <c r="M25" i="19"/>
  <c r="L25" i="19"/>
  <c r="U15" i="19"/>
  <c r="T15" i="19"/>
  <c r="S15" i="19"/>
  <c r="R15" i="19"/>
  <c r="Q15" i="19"/>
  <c r="P15" i="19"/>
  <c r="O15" i="19"/>
  <c r="N15" i="19"/>
  <c r="M15" i="19"/>
  <c r="L15" i="19"/>
  <c r="U31" i="10"/>
  <c r="T31" i="10"/>
  <c r="S31" i="10"/>
  <c r="R31" i="10"/>
  <c r="Q31" i="10"/>
  <c r="P31" i="10"/>
  <c r="O31" i="10"/>
  <c r="N31" i="10"/>
  <c r="M31" i="10"/>
  <c r="L31" i="10"/>
  <c r="U25" i="10"/>
  <c r="T25" i="10"/>
  <c r="S25" i="10"/>
  <c r="R25" i="10"/>
  <c r="Q25" i="10"/>
  <c r="P25" i="10"/>
  <c r="O25" i="10"/>
  <c r="N25" i="10"/>
  <c r="M25" i="10"/>
  <c r="L25" i="10"/>
  <c r="S15" i="10"/>
  <c r="R15" i="10"/>
  <c r="O15" i="10"/>
  <c r="N15" i="10"/>
  <c r="M15" i="10"/>
  <c r="L15" i="10"/>
  <c r="K15" i="10"/>
  <c r="G15" i="10"/>
  <c r="T15" i="10" s="1"/>
  <c r="R31" i="9"/>
  <c r="J31" i="9"/>
  <c r="I31" i="9"/>
  <c r="M31" i="9" s="1"/>
  <c r="G31" i="9"/>
  <c r="U31" i="9" s="1"/>
  <c r="F31" i="9"/>
  <c r="S31" i="9" s="1"/>
  <c r="U25" i="9"/>
  <c r="T25" i="9"/>
  <c r="S25" i="9"/>
  <c r="R25" i="9"/>
  <c r="Q25" i="9"/>
  <c r="P25" i="9"/>
  <c r="O25" i="9"/>
  <c r="N25" i="9"/>
  <c r="M25" i="9"/>
  <c r="L25" i="9"/>
  <c r="U15" i="9"/>
  <c r="T15" i="9"/>
  <c r="R15" i="9"/>
  <c r="Q15" i="9"/>
  <c r="P15" i="9"/>
  <c r="M15" i="9"/>
  <c r="L15" i="9"/>
  <c r="F15" i="9"/>
  <c r="S15" i="9" s="1"/>
  <c r="T31" i="6"/>
  <c r="S31" i="6"/>
  <c r="R31" i="6"/>
  <c r="Q31" i="6"/>
  <c r="P31" i="6"/>
  <c r="O31" i="6"/>
  <c r="N31" i="6"/>
  <c r="M31" i="6"/>
  <c r="L31" i="6"/>
  <c r="T25" i="6"/>
  <c r="S25" i="6"/>
  <c r="R25" i="6"/>
  <c r="Q25" i="6"/>
  <c r="P25" i="6"/>
  <c r="O25" i="6"/>
  <c r="N25" i="6"/>
  <c r="M25" i="6"/>
  <c r="L25" i="6"/>
  <c r="T15" i="6"/>
  <c r="S15" i="6"/>
  <c r="R15" i="6"/>
  <c r="Q15" i="6"/>
  <c r="P15" i="6"/>
  <c r="M15" i="6"/>
  <c r="L15" i="6"/>
  <c r="J15" i="6"/>
  <c r="O15" i="6" s="1"/>
  <c r="R31" i="7"/>
  <c r="M31" i="7"/>
  <c r="L31" i="7"/>
  <c r="J31" i="7"/>
  <c r="G31" i="7"/>
  <c r="Q31" i="7" s="1"/>
  <c r="F31" i="7"/>
  <c r="S31" i="7" s="1"/>
  <c r="T25" i="7"/>
  <c r="S25" i="7"/>
  <c r="R25" i="7"/>
  <c r="Q25" i="7"/>
  <c r="P25" i="7"/>
  <c r="O25" i="7"/>
  <c r="N25" i="7"/>
  <c r="M25" i="7"/>
  <c r="L25" i="7"/>
  <c r="J15" i="7"/>
  <c r="N15" i="7" s="1"/>
  <c r="L15" i="7"/>
  <c r="M15" i="7"/>
  <c r="P15" i="7"/>
  <c r="Q15" i="7"/>
  <c r="R15" i="7"/>
  <c r="S15" i="7"/>
  <c r="T15" i="7"/>
  <c r="G31" i="8"/>
  <c r="T31" i="8" s="1"/>
  <c r="F31" i="8"/>
  <c r="S31" i="8" s="1"/>
  <c r="E31" i="8"/>
  <c r="L31" i="8" s="1"/>
  <c r="T25" i="8"/>
  <c r="S25" i="8"/>
  <c r="R25" i="8"/>
  <c r="Q25" i="8"/>
  <c r="P25" i="8"/>
  <c r="O25" i="8"/>
  <c r="N25" i="8"/>
  <c r="M25" i="8"/>
  <c r="L25" i="8"/>
  <c r="T15" i="8"/>
  <c r="S15" i="8"/>
  <c r="R15" i="8"/>
  <c r="Q15" i="8"/>
  <c r="P15" i="8"/>
  <c r="O15" i="8"/>
  <c r="N15" i="8"/>
  <c r="I15" i="8"/>
  <c r="L15" i="8" s="1"/>
  <c r="T31" i="2"/>
  <c r="S31" i="2"/>
  <c r="R31" i="2"/>
  <c r="Q31" i="2"/>
  <c r="P31" i="2"/>
  <c r="O31" i="2"/>
  <c r="N31" i="2"/>
  <c r="M31" i="2"/>
  <c r="L31" i="2"/>
  <c r="T25" i="2"/>
  <c r="S25" i="2"/>
  <c r="R25" i="2"/>
  <c r="Q25" i="2"/>
  <c r="P25" i="2"/>
  <c r="O25" i="2"/>
  <c r="N25" i="2"/>
  <c r="M25" i="2"/>
  <c r="L25" i="2"/>
  <c r="T15" i="2"/>
  <c r="S15" i="2"/>
  <c r="R15" i="2"/>
  <c r="Q15" i="2"/>
  <c r="P15" i="2"/>
  <c r="O15" i="2"/>
  <c r="N15" i="2"/>
  <c r="I15" i="2"/>
  <c r="M15" i="2" s="1"/>
  <c r="N15" i="9" l="1"/>
  <c r="T31" i="7"/>
  <c r="L31" i="9"/>
  <c r="N15" i="6"/>
  <c r="P31" i="7"/>
  <c r="P31" i="9"/>
  <c r="Q15" i="10"/>
  <c r="T31" i="9"/>
  <c r="U15" i="10"/>
  <c r="P15" i="10"/>
  <c r="Q31" i="9"/>
  <c r="N31" i="9"/>
  <c r="O31" i="9"/>
  <c r="O15" i="9"/>
  <c r="N31" i="7"/>
  <c r="O31" i="7"/>
  <c r="O15" i="7"/>
  <c r="M31" i="8"/>
  <c r="Q31" i="8"/>
  <c r="N31" i="8"/>
  <c r="R31" i="8"/>
  <c r="O31" i="8"/>
  <c r="P31" i="8"/>
  <c r="M15" i="8"/>
  <c r="L15" i="2"/>
  <c r="Q18" i="21" l="1"/>
  <c r="P18" i="21"/>
  <c r="R11" i="18" l="1"/>
  <c r="U30" i="24" l="1"/>
  <c r="T30" i="24"/>
  <c r="S30" i="24"/>
  <c r="R30" i="24"/>
  <c r="U27" i="10" l="1"/>
  <c r="B31" i="16" l="1"/>
  <c r="D31" i="16"/>
  <c r="C31" i="15" l="1"/>
  <c r="D31" i="15"/>
  <c r="E31" i="15"/>
  <c r="F31" i="15"/>
  <c r="G31" i="15"/>
  <c r="H31" i="15"/>
  <c r="I31" i="15"/>
  <c r="J31" i="15"/>
  <c r="K31" i="15"/>
  <c r="B31" i="15"/>
  <c r="P29" i="2" l="1"/>
  <c r="Q29" i="2"/>
  <c r="O29" i="2"/>
  <c r="P26" i="2"/>
  <c r="Q26" i="2"/>
  <c r="L26" i="2"/>
  <c r="M26" i="2"/>
  <c r="L6" i="2"/>
  <c r="M6" i="2"/>
  <c r="O6" i="2"/>
  <c r="N6" i="2"/>
  <c r="L12" i="2"/>
  <c r="L13" i="2"/>
  <c r="M12" i="2"/>
  <c r="M13" i="2"/>
  <c r="L29" i="2"/>
  <c r="M29" i="2"/>
  <c r="S24" i="9"/>
  <c r="M26" i="7"/>
  <c r="L26" i="7"/>
  <c r="L13" i="7"/>
  <c r="M13" i="7"/>
  <c r="O29" i="7"/>
  <c r="N29" i="7"/>
  <c r="D26" i="16"/>
  <c r="V26" i="6"/>
  <c r="T26" i="8"/>
  <c r="S26" i="8"/>
  <c r="R26" i="8"/>
  <c r="B5" i="16"/>
  <c r="C5" i="16"/>
  <c r="D5" i="16"/>
  <c r="E5" i="16"/>
  <c r="F5" i="16"/>
  <c r="G5" i="16"/>
  <c r="H5" i="16"/>
  <c r="I5" i="16"/>
  <c r="J5" i="16"/>
  <c r="K5" i="16"/>
  <c r="B6" i="16"/>
  <c r="C6" i="16"/>
  <c r="D6" i="16"/>
  <c r="E6" i="16"/>
  <c r="F6" i="16"/>
  <c r="G6" i="16"/>
  <c r="H6" i="16"/>
  <c r="I6" i="16"/>
  <c r="J6" i="16"/>
  <c r="K6" i="16"/>
  <c r="B7" i="16"/>
  <c r="C7" i="16"/>
  <c r="D7" i="16"/>
  <c r="E7" i="16"/>
  <c r="F7" i="16"/>
  <c r="G7" i="16"/>
  <c r="H7" i="16"/>
  <c r="J7" i="16"/>
  <c r="K7" i="16"/>
  <c r="B8" i="16"/>
  <c r="C8" i="16"/>
  <c r="D8" i="16"/>
  <c r="H8" i="16"/>
  <c r="I8" i="16"/>
  <c r="J8" i="16"/>
  <c r="K8" i="16"/>
  <c r="B9" i="16"/>
  <c r="C9" i="16"/>
  <c r="D9" i="16"/>
  <c r="H9" i="16"/>
  <c r="J9" i="16"/>
  <c r="K9" i="16"/>
  <c r="B10" i="16"/>
  <c r="C10" i="16"/>
  <c r="D10" i="16"/>
  <c r="H10" i="16"/>
  <c r="I10" i="16"/>
  <c r="J10" i="16"/>
  <c r="K10" i="16"/>
  <c r="B11" i="16"/>
  <c r="C11" i="16"/>
  <c r="D11" i="16"/>
  <c r="E11" i="16"/>
  <c r="F11" i="16"/>
  <c r="G11" i="16"/>
  <c r="H11" i="16"/>
  <c r="I11" i="16"/>
  <c r="J11" i="16"/>
  <c r="K11" i="16"/>
  <c r="B12" i="16"/>
  <c r="C12" i="16"/>
  <c r="D12" i="16"/>
  <c r="E12" i="16"/>
  <c r="F12" i="16"/>
  <c r="G12" i="16"/>
  <c r="H12" i="16"/>
  <c r="I12" i="16"/>
  <c r="J12" i="16"/>
  <c r="K12" i="16"/>
  <c r="H13" i="16"/>
  <c r="K13" i="16"/>
  <c r="B14" i="16"/>
  <c r="C14" i="16"/>
  <c r="D14" i="16"/>
  <c r="F14" i="16"/>
  <c r="G14" i="16"/>
  <c r="H14" i="16"/>
  <c r="K14" i="16"/>
  <c r="B15" i="16"/>
  <c r="C15" i="16"/>
  <c r="D15" i="16"/>
  <c r="E15" i="16"/>
  <c r="F15" i="16"/>
  <c r="H15" i="16"/>
  <c r="I15" i="16"/>
  <c r="J15" i="16"/>
  <c r="K15" i="16"/>
  <c r="B16" i="16"/>
  <c r="C16" i="16"/>
  <c r="D16" i="16"/>
  <c r="E16" i="16"/>
  <c r="H16" i="16"/>
  <c r="I16" i="16"/>
  <c r="J16" i="16"/>
  <c r="K16" i="16"/>
  <c r="B17" i="16"/>
  <c r="C17" i="16"/>
  <c r="D17" i="16"/>
  <c r="F17" i="16"/>
  <c r="G17" i="16"/>
  <c r="H17" i="16"/>
  <c r="J17" i="16"/>
  <c r="K17" i="16"/>
  <c r="B18" i="16"/>
  <c r="C18" i="16"/>
  <c r="D18" i="16"/>
  <c r="E18" i="16"/>
  <c r="F18" i="16"/>
  <c r="G18" i="16"/>
  <c r="H18" i="16"/>
  <c r="K18" i="16"/>
  <c r="B19" i="16"/>
  <c r="C19" i="16"/>
  <c r="D19" i="16"/>
  <c r="E19" i="16"/>
  <c r="F19" i="16"/>
  <c r="G19" i="16"/>
  <c r="H19" i="16"/>
  <c r="I19" i="16"/>
  <c r="J19" i="16"/>
  <c r="K19" i="16"/>
  <c r="B20" i="16"/>
  <c r="C20" i="16"/>
  <c r="D20" i="16"/>
  <c r="E20" i="16"/>
  <c r="F20" i="16"/>
  <c r="G20" i="16"/>
  <c r="H20" i="16"/>
  <c r="I20" i="16"/>
  <c r="J20" i="16"/>
  <c r="K20" i="16"/>
  <c r="B21" i="16"/>
  <c r="C21" i="16"/>
  <c r="D21" i="16"/>
  <c r="E21" i="16"/>
  <c r="F21" i="16"/>
  <c r="G21" i="16"/>
  <c r="H21" i="16"/>
  <c r="I21" i="16"/>
  <c r="J21" i="16"/>
  <c r="K21" i="16"/>
  <c r="B22" i="16"/>
  <c r="C22" i="16"/>
  <c r="D22" i="16"/>
  <c r="H22" i="16"/>
  <c r="J22" i="16"/>
  <c r="K22" i="16"/>
  <c r="B23" i="16"/>
  <c r="C23" i="16"/>
  <c r="D23" i="16"/>
  <c r="E23" i="16"/>
  <c r="F23" i="16"/>
  <c r="G23" i="16"/>
  <c r="H23" i="16"/>
  <c r="B24" i="16"/>
  <c r="C24" i="16"/>
  <c r="D24" i="16"/>
  <c r="E24" i="16"/>
  <c r="F24" i="16"/>
  <c r="G24" i="16"/>
  <c r="H24" i="16"/>
  <c r="I24" i="16"/>
  <c r="J24" i="16"/>
  <c r="K24" i="16"/>
  <c r="B25" i="16"/>
  <c r="C25" i="16"/>
  <c r="D25" i="16"/>
  <c r="E25" i="16"/>
  <c r="F25" i="16"/>
  <c r="G25" i="16"/>
  <c r="H25" i="16"/>
  <c r="I25" i="16"/>
  <c r="K25" i="16"/>
  <c r="C26" i="16"/>
  <c r="F26" i="16"/>
  <c r="G26" i="16"/>
  <c r="H26" i="16"/>
  <c r="J26" i="16"/>
  <c r="K26" i="16"/>
  <c r="B27" i="16"/>
  <c r="C27" i="16"/>
  <c r="D27" i="16"/>
  <c r="E27" i="16"/>
  <c r="F27" i="16"/>
  <c r="G27" i="16"/>
  <c r="H27" i="16"/>
  <c r="I27" i="16"/>
  <c r="J27" i="16"/>
  <c r="K27" i="16"/>
  <c r="B28" i="16"/>
  <c r="C28" i="16"/>
  <c r="D28" i="16"/>
  <c r="E28" i="16"/>
  <c r="F28" i="16"/>
  <c r="G28" i="16"/>
  <c r="H28" i="16"/>
  <c r="I28" i="16"/>
  <c r="J28" i="16"/>
  <c r="K28" i="16"/>
  <c r="B29" i="16"/>
  <c r="C29" i="16"/>
  <c r="D29" i="16"/>
  <c r="F29" i="16"/>
  <c r="G29" i="16"/>
  <c r="H29" i="16"/>
  <c r="I29" i="16"/>
  <c r="J29" i="16"/>
  <c r="K29" i="16"/>
  <c r="B30" i="16"/>
  <c r="C30" i="16"/>
  <c r="D30" i="16"/>
  <c r="E30" i="16"/>
  <c r="F30" i="16"/>
  <c r="G30" i="16"/>
  <c r="H30" i="16"/>
  <c r="I30" i="16"/>
  <c r="J30" i="16"/>
  <c r="K30" i="16"/>
  <c r="C4" i="16"/>
  <c r="D4" i="16"/>
  <c r="E4" i="16"/>
  <c r="F4" i="16"/>
  <c r="G4" i="16"/>
  <c r="H4" i="16"/>
  <c r="I4" i="16"/>
  <c r="J4" i="16"/>
  <c r="K4" i="16"/>
  <c r="B4" i="16"/>
  <c r="B4" i="15"/>
  <c r="G5" i="15"/>
  <c r="H5" i="15"/>
  <c r="I5" i="15"/>
  <c r="J5" i="15"/>
  <c r="K5" i="15"/>
  <c r="G6" i="15"/>
  <c r="H6" i="15"/>
  <c r="I6" i="15"/>
  <c r="J6" i="15"/>
  <c r="K6" i="15"/>
  <c r="G7" i="15"/>
  <c r="H7" i="15"/>
  <c r="I7" i="15"/>
  <c r="J7" i="15"/>
  <c r="K7" i="15"/>
  <c r="G8" i="15"/>
  <c r="H8" i="15"/>
  <c r="I8" i="15"/>
  <c r="J8" i="15"/>
  <c r="K8" i="15"/>
  <c r="G9" i="15"/>
  <c r="H9" i="15"/>
  <c r="K9" i="15"/>
  <c r="G10" i="15"/>
  <c r="H10" i="15"/>
  <c r="I10" i="15"/>
  <c r="J10" i="15"/>
  <c r="K10" i="15"/>
  <c r="G11" i="15"/>
  <c r="H11" i="15"/>
  <c r="I11" i="15"/>
  <c r="J11" i="15"/>
  <c r="K11" i="15"/>
  <c r="G12" i="15"/>
  <c r="H12" i="15"/>
  <c r="I12" i="15"/>
  <c r="J12" i="15"/>
  <c r="K12" i="15"/>
  <c r="G13" i="15"/>
  <c r="H13" i="15"/>
  <c r="I13" i="15"/>
  <c r="J13" i="15"/>
  <c r="K13" i="15"/>
  <c r="G14" i="15"/>
  <c r="H14" i="15"/>
  <c r="G15" i="15"/>
  <c r="H15" i="15"/>
  <c r="I15" i="15"/>
  <c r="J15" i="15"/>
  <c r="K15" i="15"/>
  <c r="G16" i="15"/>
  <c r="H16" i="15"/>
  <c r="I16" i="15"/>
  <c r="G17" i="15"/>
  <c r="H17" i="15"/>
  <c r="I17" i="15"/>
  <c r="J17" i="15"/>
  <c r="K17" i="15"/>
  <c r="G18" i="15"/>
  <c r="H18" i="15"/>
  <c r="I18" i="15"/>
  <c r="K18" i="15"/>
  <c r="G19" i="15"/>
  <c r="H19" i="15"/>
  <c r="I19" i="15"/>
  <c r="J19" i="15"/>
  <c r="K19" i="15"/>
  <c r="G20" i="15"/>
  <c r="H20" i="15"/>
  <c r="I20" i="15"/>
  <c r="J20" i="15"/>
  <c r="K20" i="15"/>
  <c r="G21" i="15"/>
  <c r="H21" i="15"/>
  <c r="J21" i="15"/>
  <c r="K21" i="15"/>
  <c r="G22" i="15"/>
  <c r="H22" i="15"/>
  <c r="I22" i="15"/>
  <c r="J22" i="15"/>
  <c r="K22" i="15"/>
  <c r="G23" i="15"/>
  <c r="H23" i="15"/>
  <c r="I23" i="15"/>
  <c r="J23" i="15"/>
  <c r="K23" i="15"/>
  <c r="G24" i="15"/>
  <c r="H24" i="15"/>
  <c r="I24" i="15"/>
  <c r="J24" i="15"/>
  <c r="K24" i="15"/>
  <c r="G25" i="15"/>
  <c r="H25" i="15"/>
  <c r="I25" i="15"/>
  <c r="J25" i="15"/>
  <c r="K25" i="15"/>
  <c r="H26" i="15"/>
  <c r="J26" i="15"/>
  <c r="G27" i="15"/>
  <c r="H27" i="15"/>
  <c r="I27" i="15"/>
  <c r="J27" i="15"/>
  <c r="K27" i="15"/>
  <c r="G28" i="15"/>
  <c r="H28" i="15"/>
  <c r="I28" i="15"/>
  <c r="J28" i="15"/>
  <c r="K28" i="15"/>
  <c r="G29" i="15"/>
  <c r="H29" i="15"/>
  <c r="I29" i="15"/>
  <c r="J29" i="15"/>
  <c r="K29" i="15"/>
  <c r="G30" i="15"/>
  <c r="H30" i="15"/>
  <c r="I30" i="15"/>
  <c r="J30" i="15"/>
  <c r="K30" i="15"/>
  <c r="H4" i="15"/>
  <c r="I4" i="15"/>
  <c r="J4" i="15"/>
  <c r="K4" i="15"/>
  <c r="G4" i="15"/>
  <c r="B5" i="15"/>
  <c r="C5" i="15"/>
  <c r="D5" i="15"/>
  <c r="E5" i="15"/>
  <c r="F5" i="15"/>
  <c r="B6" i="15"/>
  <c r="C6" i="15"/>
  <c r="D6" i="15"/>
  <c r="E6" i="15"/>
  <c r="F6" i="15"/>
  <c r="B7" i="15"/>
  <c r="C7" i="15"/>
  <c r="D7" i="15"/>
  <c r="E7" i="15"/>
  <c r="F7" i="15"/>
  <c r="B8" i="15"/>
  <c r="C8" i="15"/>
  <c r="D8" i="15"/>
  <c r="E8" i="15"/>
  <c r="F8" i="15"/>
  <c r="B9" i="15"/>
  <c r="C9" i="15"/>
  <c r="D9" i="15"/>
  <c r="E9" i="15"/>
  <c r="F9" i="15"/>
  <c r="B10" i="15"/>
  <c r="C10" i="15"/>
  <c r="D10" i="15"/>
  <c r="E10" i="15"/>
  <c r="F10" i="15"/>
  <c r="B11" i="15"/>
  <c r="C11" i="15"/>
  <c r="D11" i="15"/>
  <c r="E11" i="15"/>
  <c r="F11" i="15"/>
  <c r="B12" i="15"/>
  <c r="C12" i="15"/>
  <c r="D12" i="15"/>
  <c r="E12" i="15"/>
  <c r="F12" i="15"/>
  <c r="B13" i="15"/>
  <c r="C13" i="15"/>
  <c r="D13" i="15"/>
  <c r="E13" i="15"/>
  <c r="B14" i="15"/>
  <c r="C14" i="15"/>
  <c r="D14" i="15"/>
  <c r="F14" i="15"/>
  <c r="B15" i="15"/>
  <c r="C15" i="15"/>
  <c r="D15" i="15"/>
  <c r="E15" i="15"/>
  <c r="F15" i="15"/>
  <c r="B16" i="15"/>
  <c r="C16" i="15"/>
  <c r="D16" i="15"/>
  <c r="E16" i="15"/>
  <c r="F16" i="15"/>
  <c r="B17" i="15"/>
  <c r="C17" i="15"/>
  <c r="D17" i="15"/>
  <c r="E17" i="15"/>
  <c r="F17" i="15"/>
  <c r="B18" i="15"/>
  <c r="C18" i="15"/>
  <c r="D18" i="15"/>
  <c r="E18" i="15"/>
  <c r="F18" i="15"/>
  <c r="B19" i="15"/>
  <c r="C19" i="15"/>
  <c r="D19" i="15"/>
  <c r="E19" i="15"/>
  <c r="F19" i="15"/>
  <c r="B20" i="15"/>
  <c r="C20" i="15"/>
  <c r="D20" i="15"/>
  <c r="E20" i="15"/>
  <c r="F20" i="15"/>
  <c r="B21" i="15"/>
  <c r="C21" i="15"/>
  <c r="D21" i="15"/>
  <c r="E21" i="15"/>
  <c r="F21" i="15"/>
  <c r="B22" i="15"/>
  <c r="C22" i="15"/>
  <c r="D22" i="15"/>
  <c r="E22" i="15"/>
  <c r="F22" i="15"/>
  <c r="B23" i="15"/>
  <c r="C23" i="15"/>
  <c r="D23" i="15"/>
  <c r="E23" i="15"/>
  <c r="F23" i="15"/>
  <c r="B24" i="15"/>
  <c r="C24" i="15"/>
  <c r="D24" i="15"/>
  <c r="E24" i="15"/>
  <c r="F24" i="15"/>
  <c r="B25" i="15"/>
  <c r="C25" i="15"/>
  <c r="D25" i="15"/>
  <c r="E25" i="15"/>
  <c r="F25" i="15"/>
  <c r="B26" i="15"/>
  <c r="C26" i="15"/>
  <c r="D26" i="15"/>
  <c r="F26" i="15"/>
  <c r="B27" i="15"/>
  <c r="C27" i="15"/>
  <c r="D27" i="15"/>
  <c r="E27" i="15"/>
  <c r="F27" i="15"/>
  <c r="B28" i="15"/>
  <c r="C28" i="15"/>
  <c r="D28" i="15"/>
  <c r="E28" i="15"/>
  <c r="F28" i="15"/>
  <c r="B29" i="15"/>
  <c r="C29" i="15"/>
  <c r="D29" i="15"/>
  <c r="F29" i="15"/>
  <c r="B30" i="15"/>
  <c r="C30" i="15"/>
  <c r="D30" i="15"/>
  <c r="E30" i="15"/>
  <c r="F30" i="15"/>
  <c r="C4" i="15"/>
  <c r="D4" i="15"/>
  <c r="E4" i="15"/>
  <c r="F4" i="15"/>
  <c r="M8" i="8"/>
  <c r="L8" i="8"/>
  <c r="U29" i="19"/>
  <c r="T19" i="6"/>
  <c r="U30" i="26"/>
  <c r="T30" i="26"/>
  <c r="S30" i="26"/>
  <c r="R30" i="26"/>
  <c r="Q30" i="26"/>
  <c r="P30" i="26"/>
  <c r="O30" i="26"/>
  <c r="N30" i="26"/>
  <c r="M30" i="26"/>
  <c r="L30" i="26"/>
  <c r="U29" i="26"/>
  <c r="T29" i="26"/>
  <c r="S29" i="26"/>
  <c r="R29" i="26"/>
  <c r="Q29" i="26"/>
  <c r="P29" i="26"/>
  <c r="O29" i="26"/>
  <c r="N29" i="26"/>
  <c r="M29" i="26"/>
  <c r="L29" i="26"/>
  <c r="U28" i="26"/>
  <c r="T28" i="26"/>
  <c r="S28" i="26"/>
  <c r="R28" i="26"/>
  <c r="Q28" i="26"/>
  <c r="P28" i="26"/>
  <c r="O28" i="26"/>
  <c r="N28" i="26"/>
  <c r="M28" i="26"/>
  <c r="L28" i="26"/>
  <c r="U27" i="26"/>
  <c r="T27" i="26"/>
  <c r="S27" i="26"/>
  <c r="R27" i="26"/>
  <c r="Q27" i="26"/>
  <c r="P27" i="26"/>
  <c r="O27" i="26"/>
  <c r="N27" i="26"/>
  <c r="M27" i="26"/>
  <c r="L27" i="26"/>
  <c r="U26" i="26"/>
  <c r="T26" i="26"/>
  <c r="S26" i="26"/>
  <c r="R26" i="26"/>
  <c r="Q26" i="26"/>
  <c r="P26" i="26"/>
  <c r="O26" i="26"/>
  <c r="N26" i="26"/>
  <c r="M26" i="26"/>
  <c r="L26" i="26"/>
  <c r="U24" i="26"/>
  <c r="T24" i="26"/>
  <c r="S24" i="26"/>
  <c r="R24" i="26"/>
  <c r="Q24" i="26"/>
  <c r="P24" i="26"/>
  <c r="O24" i="26"/>
  <c r="N24" i="26"/>
  <c r="M24" i="26"/>
  <c r="L24" i="26"/>
  <c r="U23" i="26"/>
  <c r="T23" i="26"/>
  <c r="S23" i="26"/>
  <c r="R23" i="26"/>
  <c r="Q23" i="26"/>
  <c r="P23" i="26"/>
  <c r="O23" i="26"/>
  <c r="N23" i="26"/>
  <c r="M23" i="26"/>
  <c r="L23" i="26"/>
  <c r="U22" i="26"/>
  <c r="T22" i="26"/>
  <c r="S22" i="26"/>
  <c r="R22" i="26"/>
  <c r="Q22" i="26"/>
  <c r="P22" i="26"/>
  <c r="O22" i="26"/>
  <c r="N22" i="26"/>
  <c r="M22" i="26"/>
  <c r="L22" i="26"/>
  <c r="U21" i="26"/>
  <c r="T21" i="26"/>
  <c r="S21" i="26"/>
  <c r="R21" i="26"/>
  <c r="Q21" i="26"/>
  <c r="P21" i="26"/>
  <c r="O21" i="26"/>
  <c r="N21" i="26"/>
  <c r="M21" i="26"/>
  <c r="L21" i="26"/>
  <c r="U20" i="26"/>
  <c r="T20" i="26"/>
  <c r="S20" i="26"/>
  <c r="R20" i="26"/>
  <c r="Q20" i="26"/>
  <c r="P20" i="26"/>
  <c r="O20" i="26"/>
  <c r="N20" i="26"/>
  <c r="M20" i="26"/>
  <c r="L20" i="26"/>
  <c r="U19" i="26"/>
  <c r="T19" i="26"/>
  <c r="S19" i="26"/>
  <c r="R19" i="26"/>
  <c r="Q19" i="26"/>
  <c r="P19" i="26"/>
  <c r="O19" i="26"/>
  <c r="N19" i="26"/>
  <c r="M19" i="26"/>
  <c r="L19" i="26"/>
  <c r="U18" i="26"/>
  <c r="T18" i="26"/>
  <c r="S18" i="26"/>
  <c r="R18" i="26"/>
  <c r="Q18" i="26"/>
  <c r="P18" i="26"/>
  <c r="O18" i="26"/>
  <c r="N18" i="26"/>
  <c r="M18" i="26"/>
  <c r="L18" i="26"/>
  <c r="U17" i="26"/>
  <c r="T17" i="26"/>
  <c r="S17" i="26"/>
  <c r="R17" i="26"/>
  <c r="Q17" i="26"/>
  <c r="P17" i="26"/>
  <c r="O17" i="26"/>
  <c r="N17" i="26"/>
  <c r="M17" i="26"/>
  <c r="L17" i="26"/>
  <c r="U16" i="26"/>
  <c r="T16" i="26"/>
  <c r="S16" i="26"/>
  <c r="R16" i="26"/>
  <c r="Q16" i="26"/>
  <c r="P16" i="26"/>
  <c r="O16" i="26"/>
  <c r="N16" i="26"/>
  <c r="M16" i="26"/>
  <c r="L16" i="26"/>
  <c r="U14" i="26"/>
  <c r="T14" i="26"/>
  <c r="S14" i="26"/>
  <c r="R14" i="26"/>
  <c r="Q14" i="26"/>
  <c r="P14" i="26"/>
  <c r="O14" i="26"/>
  <c r="N14" i="26"/>
  <c r="M14" i="26"/>
  <c r="L14" i="26"/>
  <c r="U13" i="26"/>
  <c r="T13" i="26"/>
  <c r="S13" i="26"/>
  <c r="R13" i="26"/>
  <c r="Q13" i="26"/>
  <c r="P13" i="26"/>
  <c r="O13" i="26"/>
  <c r="N13" i="26"/>
  <c r="M13" i="26"/>
  <c r="L13" i="26"/>
  <c r="U12" i="26"/>
  <c r="T12" i="26"/>
  <c r="S12" i="26"/>
  <c r="R12" i="26"/>
  <c r="Q12" i="26"/>
  <c r="P12" i="26"/>
  <c r="O12" i="26"/>
  <c r="N12" i="26"/>
  <c r="M12" i="26"/>
  <c r="L12" i="26"/>
  <c r="U11" i="26"/>
  <c r="T11" i="26"/>
  <c r="S11" i="26"/>
  <c r="R11" i="26"/>
  <c r="Q11" i="26"/>
  <c r="P11" i="26"/>
  <c r="O11" i="26"/>
  <c r="N11" i="26"/>
  <c r="M11" i="26"/>
  <c r="L11" i="26"/>
  <c r="U10" i="26"/>
  <c r="T10" i="26"/>
  <c r="S10" i="26"/>
  <c r="R10" i="26"/>
  <c r="Q10" i="26"/>
  <c r="P10" i="26"/>
  <c r="O10" i="26"/>
  <c r="N10" i="26"/>
  <c r="M10" i="26"/>
  <c r="L10" i="26"/>
  <c r="U9" i="26"/>
  <c r="T9" i="26"/>
  <c r="S9" i="26"/>
  <c r="R9" i="26"/>
  <c r="Q9" i="26"/>
  <c r="P9" i="26"/>
  <c r="O9" i="26"/>
  <c r="N9" i="26"/>
  <c r="M9" i="26"/>
  <c r="L9" i="26"/>
  <c r="U8" i="26"/>
  <c r="T8" i="26"/>
  <c r="S8" i="26"/>
  <c r="R8" i="26"/>
  <c r="Q8" i="26"/>
  <c r="P8" i="26"/>
  <c r="O8" i="26"/>
  <c r="N8" i="26"/>
  <c r="M8" i="26"/>
  <c r="L8" i="26"/>
  <c r="U7" i="26"/>
  <c r="T7" i="26"/>
  <c r="S7" i="26"/>
  <c r="R7" i="26"/>
  <c r="Q7" i="26"/>
  <c r="P7" i="26"/>
  <c r="O7" i="26"/>
  <c r="N7" i="26"/>
  <c r="M7" i="26"/>
  <c r="L7" i="26"/>
  <c r="U6" i="26"/>
  <c r="T6" i="26"/>
  <c r="S6" i="26"/>
  <c r="R6" i="26"/>
  <c r="Q6" i="26"/>
  <c r="P6" i="26"/>
  <c r="O6" i="26"/>
  <c r="N6" i="26"/>
  <c r="M6" i="26"/>
  <c r="L6" i="26"/>
  <c r="U5" i="26"/>
  <c r="T5" i="26"/>
  <c r="S5" i="26"/>
  <c r="R5" i="26"/>
  <c r="Q5" i="26"/>
  <c r="P5" i="26"/>
  <c r="O5" i="26"/>
  <c r="N5" i="26"/>
  <c r="M5" i="26"/>
  <c r="L5" i="26"/>
  <c r="U4" i="26"/>
  <c r="T4" i="26"/>
  <c r="S4" i="26"/>
  <c r="R4" i="26"/>
  <c r="Q4" i="26"/>
  <c r="P4" i="26"/>
  <c r="O4" i="26"/>
  <c r="N4" i="26"/>
  <c r="M4" i="26"/>
  <c r="L4" i="26"/>
  <c r="Q30" i="24"/>
  <c r="P30" i="24"/>
  <c r="O30" i="24"/>
  <c r="N30" i="24"/>
  <c r="M30" i="24"/>
  <c r="L30" i="24"/>
  <c r="B30" i="24"/>
  <c r="U29" i="24"/>
  <c r="T29" i="24"/>
  <c r="S29" i="24"/>
  <c r="R29" i="24"/>
  <c r="Q29" i="24"/>
  <c r="P29" i="24"/>
  <c r="O29" i="24"/>
  <c r="N29" i="24"/>
  <c r="M29" i="24"/>
  <c r="L29" i="24"/>
  <c r="U28" i="24"/>
  <c r="T28" i="24"/>
  <c r="S28" i="24"/>
  <c r="R28" i="24"/>
  <c r="Q28" i="24"/>
  <c r="P28" i="24"/>
  <c r="O28" i="24"/>
  <c r="N28" i="24"/>
  <c r="M28" i="24"/>
  <c r="L28" i="24"/>
  <c r="U27" i="24"/>
  <c r="T27" i="24"/>
  <c r="S27" i="24"/>
  <c r="R27" i="24"/>
  <c r="Q27" i="24"/>
  <c r="P27" i="24"/>
  <c r="O27" i="24"/>
  <c r="N27" i="24"/>
  <c r="M27" i="24"/>
  <c r="L27" i="24"/>
  <c r="U26" i="24"/>
  <c r="T26" i="24"/>
  <c r="S26" i="24"/>
  <c r="R26" i="24"/>
  <c r="Q26" i="24"/>
  <c r="P26" i="24"/>
  <c r="O26" i="24"/>
  <c r="N26" i="24"/>
  <c r="M26" i="24"/>
  <c r="L26" i="24"/>
  <c r="U24" i="24"/>
  <c r="T24" i="24"/>
  <c r="S24" i="24"/>
  <c r="R24" i="24"/>
  <c r="Q24" i="24"/>
  <c r="P24" i="24"/>
  <c r="O24" i="24"/>
  <c r="N24" i="24"/>
  <c r="M24" i="24"/>
  <c r="L24" i="24"/>
  <c r="U23" i="24"/>
  <c r="T23" i="24"/>
  <c r="S23" i="24"/>
  <c r="R23" i="24"/>
  <c r="Q23" i="24"/>
  <c r="P23" i="24"/>
  <c r="O23" i="24"/>
  <c r="N23" i="24"/>
  <c r="M23" i="24"/>
  <c r="L23" i="24"/>
  <c r="U22" i="24"/>
  <c r="T22" i="24"/>
  <c r="S22" i="24"/>
  <c r="R22" i="24"/>
  <c r="Q22" i="24"/>
  <c r="P22" i="24"/>
  <c r="O22" i="24"/>
  <c r="N22" i="24"/>
  <c r="M22" i="24"/>
  <c r="L22" i="24"/>
  <c r="U21" i="24"/>
  <c r="T21" i="24"/>
  <c r="S21" i="24"/>
  <c r="R21" i="24"/>
  <c r="Q21" i="24"/>
  <c r="P21" i="24"/>
  <c r="O21" i="24"/>
  <c r="N21" i="24"/>
  <c r="M21" i="24"/>
  <c r="L21" i="24"/>
  <c r="U20" i="24"/>
  <c r="T20" i="24"/>
  <c r="S20" i="24"/>
  <c r="R20" i="24"/>
  <c r="Q20" i="24"/>
  <c r="P20" i="24"/>
  <c r="O20" i="24"/>
  <c r="N20" i="24"/>
  <c r="M20" i="24"/>
  <c r="L20" i="24"/>
  <c r="U19" i="24"/>
  <c r="T19" i="24"/>
  <c r="S19" i="24"/>
  <c r="R19" i="24"/>
  <c r="Q19" i="24"/>
  <c r="P19" i="24"/>
  <c r="O19" i="24"/>
  <c r="N19" i="24"/>
  <c r="M19" i="24"/>
  <c r="L19" i="24"/>
  <c r="U18" i="24"/>
  <c r="T18" i="24"/>
  <c r="S18" i="24"/>
  <c r="R18" i="24"/>
  <c r="Q18" i="24"/>
  <c r="P18" i="24"/>
  <c r="O18" i="24"/>
  <c r="N18" i="24"/>
  <c r="M18" i="24"/>
  <c r="L18" i="24"/>
  <c r="U17" i="24"/>
  <c r="T17" i="24"/>
  <c r="S17" i="24"/>
  <c r="R17" i="24"/>
  <c r="Q17" i="24"/>
  <c r="P17" i="24"/>
  <c r="O17" i="24"/>
  <c r="N17" i="24"/>
  <c r="M17" i="24"/>
  <c r="L17" i="24"/>
  <c r="U16" i="24"/>
  <c r="T16" i="24"/>
  <c r="S16" i="24"/>
  <c r="R16" i="24"/>
  <c r="Q16" i="24"/>
  <c r="P16" i="24"/>
  <c r="O16" i="24"/>
  <c r="N16" i="24"/>
  <c r="M16" i="24"/>
  <c r="L16" i="24"/>
  <c r="U14" i="24"/>
  <c r="T14" i="24"/>
  <c r="S14" i="24"/>
  <c r="R14" i="24"/>
  <c r="Q14" i="24"/>
  <c r="P14" i="24"/>
  <c r="O14" i="24"/>
  <c r="N14" i="24"/>
  <c r="M14" i="24"/>
  <c r="L14" i="24"/>
  <c r="U13" i="24"/>
  <c r="T13" i="24"/>
  <c r="S13" i="24"/>
  <c r="R13" i="24"/>
  <c r="Q13" i="24"/>
  <c r="P13" i="24"/>
  <c r="O13" i="24"/>
  <c r="N13" i="24"/>
  <c r="M13" i="24"/>
  <c r="L13" i="24"/>
  <c r="U12" i="24"/>
  <c r="T12" i="24"/>
  <c r="S12" i="24"/>
  <c r="R12" i="24"/>
  <c r="Q12" i="24"/>
  <c r="P12" i="24"/>
  <c r="O12" i="24"/>
  <c r="N12" i="24"/>
  <c r="M12" i="24"/>
  <c r="L12" i="24"/>
  <c r="U11" i="24"/>
  <c r="T11" i="24"/>
  <c r="S11" i="24"/>
  <c r="R11" i="24"/>
  <c r="Q11" i="24"/>
  <c r="P11" i="24"/>
  <c r="O11" i="24"/>
  <c r="N11" i="24"/>
  <c r="M11" i="24"/>
  <c r="L11" i="24"/>
  <c r="U10" i="24"/>
  <c r="T10" i="24"/>
  <c r="S10" i="24"/>
  <c r="R10" i="24"/>
  <c r="Q10" i="24"/>
  <c r="P10" i="24"/>
  <c r="O10" i="24"/>
  <c r="N10" i="24"/>
  <c r="M10" i="24"/>
  <c r="L10" i="24"/>
  <c r="U9" i="24"/>
  <c r="T9" i="24"/>
  <c r="S9" i="24"/>
  <c r="R9" i="24"/>
  <c r="Q9" i="24"/>
  <c r="P9" i="24"/>
  <c r="O9" i="24"/>
  <c r="N9" i="24"/>
  <c r="M9" i="24"/>
  <c r="L9" i="24"/>
  <c r="U8" i="24"/>
  <c r="T8" i="24"/>
  <c r="S8" i="24"/>
  <c r="R8" i="24"/>
  <c r="Q8" i="24"/>
  <c r="P8" i="24"/>
  <c r="O8" i="24"/>
  <c r="N8" i="24"/>
  <c r="M8" i="24"/>
  <c r="L8" i="24"/>
  <c r="U7" i="24"/>
  <c r="T7" i="24"/>
  <c r="S7" i="24"/>
  <c r="R7" i="24"/>
  <c r="Q7" i="24"/>
  <c r="P7" i="24"/>
  <c r="O7" i="24"/>
  <c r="N7" i="24"/>
  <c r="M7" i="24"/>
  <c r="L7" i="24"/>
  <c r="U6" i="24"/>
  <c r="T6" i="24"/>
  <c r="S6" i="24"/>
  <c r="R6" i="24"/>
  <c r="Q6" i="24"/>
  <c r="P6" i="24"/>
  <c r="O6" i="24"/>
  <c r="N6" i="24"/>
  <c r="M6" i="24"/>
  <c r="L6" i="24"/>
  <c r="U5" i="24"/>
  <c r="T5" i="24"/>
  <c r="S5" i="24"/>
  <c r="R5" i="24"/>
  <c r="Q5" i="24"/>
  <c r="P5" i="24"/>
  <c r="O5" i="24"/>
  <c r="N5" i="24"/>
  <c r="M5" i="24"/>
  <c r="L5" i="24"/>
  <c r="U4" i="24"/>
  <c r="T4" i="24"/>
  <c r="S4" i="24"/>
  <c r="R4" i="24"/>
  <c r="Q4" i="24"/>
  <c r="P4" i="24"/>
  <c r="O4" i="24"/>
  <c r="N4" i="24"/>
  <c r="M4" i="24"/>
  <c r="L4" i="24"/>
  <c r="L4" i="23"/>
  <c r="M4" i="23"/>
  <c r="N4" i="23"/>
  <c r="O4" i="23"/>
  <c r="P4" i="23"/>
  <c r="Q4" i="23"/>
  <c r="R4" i="23"/>
  <c r="S4" i="23"/>
  <c r="T4" i="23"/>
  <c r="U4" i="23"/>
  <c r="L5" i="23"/>
  <c r="M5" i="23"/>
  <c r="N5" i="23"/>
  <c r="O5" i="23"/>
  <c r="P5" i="23"/>
  <c r="Q5" i="23"/>
  <c r="R5" i="23"/>
  <c r="S5" i="23"/>
  <c r="T5" i="23"/>
  <c r="U5" i="23"/>
  <c r="L6" i="23"/>
  <c r="M6" i="23"/>
  <c r="N6" i="23"/>
  <c r="O6" i="23"/>
  <c r="P6" i="23"/>
  <c r="Q6" i="23"/>
  <c r="R6" i="23"/>
  <c r="S6" i="23"/>
  <c r="T6" i="23"/>
  <c r="U6" i="23"/>
  <c r="L7" i="23"/>
  <c r="M7" i="23"/>
  <c r="N7" i="23"/>
  <c r="O7" i="23"/>
  <c r="P7" i="23"/>
  <c r="Q7" i="23"/>
  <c r="R7" i="23"/>
  <c r="S7" i="23"/>
  <c r="T7" i="23"/>
  <c r="U7" i="23"/>
  <c r="L8" i="23"/>
  <c r="M8" i="23"/>
  <c r="N8" i="23"/>
  <c r="O8" i="23"/>
  <c r="P8" i="23"/>
  <c r="Q8" i="23"/>
  <c r="R8" i="23"/>
  <c r="S8" i="23"/>
  <c r="T8" i="23"/>
  <c r="U8" i="23"/>
  <c r="L9" i="23"/>
  <c r="M9" i="23"/>
  <c r="N9" i="23"/>
  <c r="O9" i="23"/>
  <c r="P9" i="23"/>
  <c r="Q9" i="23"/>
  <c r="R9" i="23"/>
  <c r="S9" i="23"/>
  <c r="T9" i="23"/>
  <c r="U9" i="23"/>
  <c r="L10" i="23"/>
  <c r="M10" i="23"/>
  <c r="N10" i="23"/>
  <c r="O10" i="23"/>
  <c r="P10" i="23"/>
  <c r="Q10" i="23"/>
  <c r="R10" i="23"/>
  <c r="S10" i="23"/>
  <c r="T10" i="23"/>
  <c r="U10" i="23"/>
  <c r="L11" i="23"/>
  <c r="M11" i="23"/>
  <c r="N11" i="23"/>
  <c r="O11" i="23"/>
  <c r="P11" i="23"/>
  <c r="Q11" i="23"/>
  <c r="R11" i="23"/>
  <c r="S11" i="23"/>
  <c r="T11" i="23"/>
  <c r="U11" i="23"/>
  <c r="L12" i="23"/>
  <c r="M12" i="23"/>
  <c r="N12" i="23"/>
  <c r="O12" i="23"/>
  <c r="P12" i="23"/>
  <c r="Q12" i="23"/>
  <c r="R12" i="23"/>
  <c r="S12" i="23"/>
  <c r="T12" i="23"/>
  <c r="U12" i="23"/>
  <c r="L13" i="23"/>
  <c r="M13" i="23"/>
  <c r="N13" i="23"/>
  <c r="O13" i="23"/>
  <c r="P13" i="23"/>
  <c r="Q13" i="23"/>
  <c r="R13" i="23"/>
  <c r="S13" i="23"/>
  <c r="T13" i="23"/>
  <c r="U13" i="23"/>
  <c r="L14" i="23"/>
  <c r="M14" i="23"/>
  <c r="N14" i="23"/>
  <c r="O14" i="23"/>
  <c r="P14" i="23"/>
  <c r="Q14" i="23"/>
  <c r="R14" i="23"/>
  <c r="S14" i="23"/>
  <c r="T14" i="23"/>
  <c r="U14" i="23"/>
  <c r="L16" i="23"/>
  <c r="M16" i="23"/>
  <c r="N16" i="23"/>
  <c r="O16" i="23"/>
  <c r="P16" i="23"/>
  <c r="Q16" i="23"/>
  <c r="R16" i="23"/>
  <c r="S16" i="23"/>
  <c r="T16" i="23"/>
  <c r="U16" i="23"/>
  <c r="L17" i="23"/>
  <c r="M17" i="23"/>
  <c r="N17" i="23"/>
  <c r="O17" i="23"/>
  <c r="P17" i="23"/>
  <c r="Q17" i="23"/>
  <c r="R17" i="23"/>
  <c r="S17" i="23"/>
  <c r="T17" i="23"/>
  <c r="U17" i="23"/>
  <c r="L18" i="23"/>
  <c r="M18" i="23"/>
  <c r="N18" i="23"/>
  <c r="O18" i="23"/>
  <c r="P18" i="23"/>
  <c r="Q18" i="23"/>
  <c r="R18" i="23"/>
  <c r="S18" i="23"/>
  <c r="T18" i="23"/>
  <c r="U18" i="23"/>
  <c r="L19" i="23"/>
  <c r="M19" i="23"/>
  <c r="N19" i="23"/>
  <c r="O19" i="23"/>
  <c r="P19" i="23"/>
  <c r="Q19" i="23"/>
  <c r="R19" i="23"/>
  <c r="S19" i="23"/>
  <c r="T19" i="23"/>
  <c r="U19" i="23"/>
  <c r="L20" i="23"/>
  <c r="M20" i="23"/>
  <c r="N20" i="23"/>
  <c r="O20" i="23"/>
  <c r="P20" i="23"/>
  <c r="Q20" i="23"/>
  <c r="R20" i="23"/>
  <c r="S20" i="23"/>
  <c r="T20" i="23"/>
  <c r="U20" i="23"/>
  <c r="L21" i="23"/>
  <c r="M21" i="23"/>
  <c r="N21" i="23"/>
  <c r="O21" i="23"/>
  <c r="P21" i="23"/>
  <c r="Q21" i="23"/>
  <c r="R21" i="23"/>
  <c r="S21" i="23"/>
  <c r="T21" i="23"/>
  <c r="U21" i="23"/>
  <c r="L22" i="23"/>
  <c r="M22" i="23"/>
  <c r="N22" i="23"/>
  <c r="O22" i="23"/>
  <c r="P22" i="23"/>
  <c r="Q22" i="23"/>
  <c r="R22" i="23"/>
  <c r="S22" i="23"/>
  <c r="T22" i="23"/>
  <c r="U22" i="23"/>
  <c r="L23" i="23"/>
  <c r="M23" i="23"/>
  <c r="N23" i="23"/>
  <c r="O23" i="23"/>
  <c r="P23" i="23"/>
  <c r="Q23" i="23"/>
  <c r="R23" i="23"/>
  <c r="S23" i="23"/>
  <c r="T23" i="23"/>
  <c r="U23" i="23"/>
  <c r="L24" i="23"/>
  <c r="M24" i="23"/>
  <c r="N24" i="23"/>
  <c r="O24" i="23"/>
  <c r="P24" i="23"/>
  <c r="Q24" i="23"/>
  <c r="R24" i="23"/>
  <c r="S24" i="23"/>
  <c r="T24" i="23"/>
  <c r="U24" i="23"/>
  <c r="L26" i="23"/>
  <c r="M26" i="23"/>
  <c r="N26" i="23"/>
  <c r="O26" i="23"/>
  <c r="P26" i="23"/>
  <c r="Q26" i="23"/>
  <c r="R26" i="23"/>
  <c r="S26" i="23"/>
  <c r="T26" i="23"/>
  <c r="U26" i="23"/>
  <c r="L27" i="23"/>
  <c r="M27" i="23"/>
  <c r="N27" i="23"/>
  <c r="O27" i="23"/>
  <c r="P27" i="23"/>
  <c r="Q27" i="23"/>
  <c r="R27" i="23"/>
  <c r="S27" i="23"/>
  <c r="T27" i="23"/>
  <c r="U27" i="23"/>
  <c r="L28" i="23"/>
  <c r="M28" i="23"/>
  <c r="N28" i="23"/>
  <c r="O28" i="23"/>
  <c r="P28" i="23"/>
  <c r="Q28" i="23"/>
  <c r="R28" i="23"/>
  <c r="S28" i="23"/>
  <c r="T28" i="23"/>
  <c r="U28" i="23"/>
  <c r="L29" i="23"/>
  <c r="M29" i="23"/>
  <c r="N29" i="23"/>
  <c r="O29" i="23"/>
  <c r="P29" i="23"/>
  <c r="Q29" i="23"/>
  <c r="R29" i="23"/>
  <c r="S29" i="23"/>
  <c r="T29" i="23"/>
  <c r="U29" i="23"/>
  <c r="L30" i="23"/>
  <c r="M30" i="23"/>
  <c r="N30" i="23"/>
  <c r="O30" i="23"/>
  <c r="P30" i="23"/>
  <c r="Q30" i="23"/>
  <c r="R30" i="23"/>
  <c r="S30" i="23"/>
  <c r="T30" i="23"/>
  <c r="U30" i="23"/>
  <c r="U30" i="13"/>
  <c r="T30" i="13"/>
  <c r="S30" i="13"/>
  <c r="R30" i="13"/>
  <c r="Q30" i="13"/>
  <c r="P30" i="13"/>
  <c r="O30" i="13"/>
  <c r="N30" i="13"/>
  <c r="M30" i="13"/>
  <c r="L30" i="13"/>
  <c r="U29" i="13"/>
  <c r="T29" i="13"/>
  <c r="S29" i="13"/>
  <c r="R29" i="13"/>
  <c r="Q29" i="13"/>
  <c r="P29" i="13"/>
  <c r="O29" i="13"/>
  <c r="N29" i="13"/>
  <c r="M29" i="13"/>
  <c r="L29" i="13"/>
  <c r="U28" i="13"/>
  <c r="T28" i="13"/>
  <c r="S28" i="13"/>
  <c r="R28" i="13"/>
  <c r="Q28" i="13"/>
  <c r="P28" i="13"/>
  <c r="O28" i="13"/>
  <c r="N28" i="13"/>
  <c r="M28" i="13"/>
  <c r="L28" i="13"/>
  <c r="U27" i="13"/>
  <c r="T27" i="13"/>
  <c r="S27" i="13"/>
  <c r="R27" i="13"/>
  <c r="Q27" i="13"/>
  <c r="P27" i="13"/>
  <c r="O27" i="13"/>
  <c r="N27" i="13"/>
  <c r="M27" i="13"/>
  <c r="L27" i="13"/>
  <c r="U26" i="13"/>
  <c r="T26" i="13"/>
  <c r="S26" i="13"/>
  <c r="R26" i="13"/>
  <c r="Q26" i="13"/>
  <c r="P26" i="13"/>
  <c r="O26" i="13"/>
  <c r="N26" i="13"/>
  <c r="M26" i="13"/>
  <c r="L26" i="13"/>
  <c r="U24" i="13"/>
  <c r="T24" i="13"/>
  <c r="S24" i="13"/>
  <c r="R24" i="13"/>
  <c r="Q24" i="13"/>
  <c r="P24" i="13"/>
  <c r="O24" i="13"/>
  <c r="N24" i="13"/>
  <c r="M24" i="13"/>
  <c r="L24" i="13"/>
  <c r="U23" i="13"/>
  <c r="T23" i="13"/>
  <c r="S23" i="13"/>
  <c r="R23" i="13"/>
  <c r="Q23" i="13"/>
  <c r="P23" i="13"/>
  <c r="O23" i="13"/>
  <c r="N23" i="13"/>
  <c r="M23" i="13"/>
  <c r="L23" i="13"/>
  <c r="U22" i="13"/>
  <c r="T22" i="13"/>
  <c r="S22" i="13"/>
  <c r="R22" i="13"/>
  <c r="Q22" i="13"/>
  <c r="P22" i="13"/>
  <c r="O22" i="13"/>
  <c r="N22" i="13"/>
  <c r="M22" i="13"/>
  <c r="L22" i="13"/>
  <c r="U21" i="13"/>
  <c r="T21" i="13"/>
  <c r="S21" i="13"/>
  <c r="R21" i="13"/>
  <c r="Q21" i="13"/>
  <c r="P21" i="13"/>
  <c r="O21" i="13"/>
  <c r="N21" i="13"/>
  <c r="M21" i="13"/>
  <c r="L21" i="13"/>
  <c r="U20" i="13"/>
  <c r="T20" i="13"/>
  <c r="S20" i="13"/>
  <c r="R20" i="13"/>
  <c r="Q20" i="13"/>
  <c r="P20" i="13"/>
  <c r="O20" i="13"/>
  <c r="N20" i="13"/>
  <c r="M20" i="13"/>
  <c r="L20" i="13"/>
  <c r="U19" i="13"/>
  <c r="T19" i="13"/>
  <c r="S19" i="13"/>
  <c r="R19" i="13"/>
  <c r="Q19" i="13"/>
  <c r="P19" i="13"/>
  <c r="O19" i="13"/>
  <c r="N19" i="13"/>
  <c r="M19" i="13"/>
  <c r="L19" i="13"/>
  <c r="U18" i="13"/>
  <c r="T18" i="13"/>
  <c r="S18" i="13"/>
  <c r="R18" i="13"/>
  <c r="Q18" i="13"/>
  <c r="P18" i="13"/>
  <c r="O18" i="13"/>
  <c r="N18" i="13"/>
  <c r="M18" i="13"/>
  <c r="L18" i="13"/>
  <c r="U17" i="13"/>
  <c r="T17" i="13"/>
  <c r="S17" i="13"/>
  <c r="R17" i="13"/>
  <c r="Q17" i="13"/>
  <c r="P17" i="13"/>
  <c r="O17" i="13"/>
  <c r="N17" i="13"/>
  <c r="M17" i="13"/>
  <c r="L17" i="13"/>
  <c r="U16" i="13"/>
  <c r="T16" i="13"/>
  <c r="S16" i="13"/>
  <c r="R16" i="13"/>
  <c r="Q16" i="13"/>
  <c r="P16" i="13"/>
  <c r="O16" i="13"/>
  <c r="N16" i="13"/>
  <c r="M16" i="13"/>
  <c r="L16" i="13"/>
  <c r="U14" i="13"/>
  <c r="T14" i="13"/>
  <c r="S14" i="13"/>
  <c r="R14" i="13"/>
  <c r="Q14" i="13"/>
  <c r="P14" i="13"/>
  <c r="O14" i="13"/>
  <c r="N14" i="13"/>
  <c r="M14" i="13"/>
  <c r="L14" i="13"/>
  <c r="U13" i="13"/>
  <c r="T13" i="13"/>
  <c r="S13" i="13"/>
  <c r="R13" i="13"/>
  <c r="Q13" i="13"/>
  <c r="P13" i="13"/>
  <c r="O13" i="13"/>
  <c r="N13" i="13"/>
  <c r="M13" i="13"/>
  <c r="L13" i="13"/>
  <c r="U12" i="13"/>
  <c r="T12" i="13"/>
  <c r="S12" i="13"/>
  <c r="R12" i="13"/>
  <c r="Q12" i="13"/>
  <c r="P12" i="13"/>
  <c r="O12" i="13"/>
  <c r="N12" i="13"/>
  <c r="M12" i="13"/>
  <c r="L12" i="13"/>
  <c r="U11" i="13"/>
  <c r="T11" i="13"/>
  <c r="S11" i="13"/>
  <c r="R11" i="13"/>
  <c r="Q11" i="13"/>
  <c r="P11" i="13"/>
  <c r="O11" i="13"/>
  <c r="N11" i="13"/>
  <c r="M11" i="13"/>
  <c r="L11" i="13"/>
  <c r="U10" i="13"/>
  <c r="T10" i="13"/>
  <c r="S10" i="13"/>
  <c r="R10" i="13"/>
  <c r="Q10" i="13"/>
  <c r="P10" i="13"/>
  <c r="O10" i="13"/>
  <c r="N10" i="13"/>
  <c r="M10" i="13"/>
  <c r="L10" i="13"/>
  <c r="U9" i="13"/>
  <c r="T9" i="13"/>
  <c r="S9" i="13"/>
  <c r="R9" i="13"/>
  <c r="Q9" i="13"/>
  <c r="P9" i="13"/>
  <c r="O9" i="13"/>
  <c r="N9" i="13"/>
  <c r="M9" i="13"/>
  <c r="L9" i="13"/>
  <c r="U8" i="13"/>
  <c r="T8" i="13"/>
  <c r="S8" i="13"/>
  <c r="R8" i="13"/>
  <c r="Q8" i="13"/>
  <c r="P8" i="13"/>
  <c r="O8" i="13"/>
  <c r="N8" i="13"/>
  <c r="M8" i="13"/>
  <c r="L8" i="13"/>
  <c r="U7" i="13"/>
  <c r="T7" i="13"/>
  <c r="S7" i="13"/>
  <c r="R7" i="13"/>
  <c r="Q7" i="13"/>
  <c r="P7" i="13"/>
  <c r="O7" i="13"/>
  <c r="N7" i="13"/>
  <c r="M7" i="13"/>
  <c r="L7" i="13"/>
  <c r="U6" i="13"/>
  <c r="T6" i="13"/>
  <c r="S6" i="13"/>
  <c r="R6" i="13"/>
  <c r="Q6" i="13"/>
  <c r="P6" i="13"/>
  <c r="O6" i="13"/>
  <c r="N6" i="13"/>
  <c r="M6" i="13"/>
  <c r="L6" i="13"/>
  <c r="U5" i="13"/>
  <c r="T5" i="13"/>
  <c r="S5" i="13"/>
  <c r="R5" i="13"/>
  <c r="Q5" i="13"/>
  <c r="P5" i="13"/>
  <c r="O5" i="13"/>
  <c r="N5" i="13"/>
  <c r="M5" i="13"/>
  <c r="L5" i="13"/>
  <c r="U4" i="13"/>
  <c r="T4" i="13"/>
  <c r="S4" i="13"/>
  <c r="R4" i="13"/>
  <c r="Q4" i="13"/>
  <c r="P4" i="13"/>
  <c r="O4" i="13"/>
  <c r="N4" i="13"/>
  <c r="M4" i="13"/>
  <c r="L4" i="13"/>
  <c r="U30" i="12"/>
  <c r="T30" i="12"/>
  <c r="S30" i="12"/>
  <c r="R30" i="12"/>
  <c r="Q30" i="12"/>
  <c r="P30" i="12"/>
  <c r="O30" i="12"/>
  <c r="N30" i="12"/>
  <c r="M30" i="12"/>
  <c r="L30" i="12"/>
  <c r="U29" i="12"/>
  <c r="T29" i="12"/>
  <c r="S29" i="12"/>
  <c r="R29" i="12"/>
  <c r="Q29" i="12"/>
  <c r="P29" i="12"/>
  <c r="O29" i="12"/>
  <c r="N29" i="12"/>
  <c r="M29" i="12"/>
  <c r="L29" i="12"/>
  <c r="U28" i="12"/>
  <c r="T28" i="12"/>
  <c r="S28" i="12"/>
  <c r="R28" i="12"/>
  <c r="Q28" i="12"/>
  <c r="P28" i="12"/>
  <c r="O28" i="12"/>
  <c r="N28" i="12"/>
  <c r="M28" i="12"/>
  <c r="L28" i="12"/>
  <c r="U27" i="12"/>
  <c r="T27" i="12"/>
  <c r="S27" i="12"/>
  <c r="R27" i="12"/>
  <c r="Q27" i="12"/>
  <c r="P27" i="12"/>
  <c r="O27" i="12"/>
  <c r="N27" i="12"/>
  <c r="M27" i="12"/>
  <c r="L27" i="12"/>
  <c r="R26" i="12"/>
  <c r="Q26" i="12"/>
  <c r="P26" i="12"/>
  <c r="O26" i="12"/>
  <c r="N26" i="12"/>
  <c r="M26" i="12"/>
  <c r="L26" i="12"/>
  <c r="U24" i="12"/>
  <c r="T24" i="12"/>
  <c r="R24" i="12"/>
  <c r="Q24" i="12"/>
  <c r="P24" i="12"/>
  <c r="O24" i="12"/>
  <c r="N24" i="12"/>
  <c r="M24" i="12"/>
  <c r="L24" i="12"/>
  <c r="U23" i="12"/>
  <c r="T23" i="12"/>
  <c r="S23" i="12"/>
  <c r="R23" i="12"/>
  <c r="Q23" i="12"/>
  <c r="P23" i="12"/>
  <c r="O23" i="12"/>
  <c r="N23" i="12"/>
  <c r="M23" i="12"/>
  <c r="L23" i="12"/>
  <c r="U22" i="12"/>
  <c r="T22" i="12"/>
  <c r="S22" i="12"/>
  <c r="R22" i="12"/>
  <c r="Q22" i="12"/>
  <c r="P22" i="12"/>
  <c r="O22" i="12"/>
  <c r="N22" i="12"/>
  <c r="M22" i="12"/>
  <c r="L22" i="12"/>
  <c r="U21" i="12"/>
  <c r="T21" i="12"/>
  <c r="S21" i="12"/>
  <c r="R21" i="12"/>
  <c r="Q21" i="12"/>
  <c r="P21" i="12"/>
  <c r="O21" i="12"/>
  <c r="N21" i="12"/>
  <c r="M21" i="12"/>
  <c r="L21" i="12"/>
  <c r="U20" i="12"/>
  <c r="T20" i="12"/>
  <c r="S20" i="12"/>
  <c r="R20" i="12"/>
  <c r="Q20" i="12"/>
  <c r="P20" i="12"/>
  <c r="O20" i="12"/>
  <c r="N20" i="12"/>
  <c r="M20" i="12"/>
  <c r="L20" i="12"/>
  <c r="U19" i="12"/>
  <c r="T19" i="12"/>
  <c r="S19" i="12"/>
  <c r="R19" i="12"/>
  <c r="Q19" i="12"/>
  <c r="P19" i="12"/>
  <c r="O19" i="12"/>
  <c r="N19" i="12"/>
  <c r="M19" i="12"/>
  <c r="L19" i="12"/>
  <c r="U18" i="12"/>
  <c r="T18" i="12"/>
  <c r="S18" i="12"/>
  <c r="R18" i="12"/>
  <c r="Q18" i="12"/>
  <c r="P18" i="12"/>
  <c r="O18" i="12"/>
  <c r="N18" i="12"/>
  <c r="M18" i="12"/>
  <c r="L18" i="12"/>
  <c r="U17" i="12"/>
  <c r="T17" i="12"/>
  <c r="Q17" i="12"/>
  <c r="P17" i="12"/>
  <c r="O17" i="12"/>
  <c r="N17" i="12"/>
  <c r="M17" i="12"/>
  <c r="L17" i="12"/>
  <c r="R16" i="12"/>
  <c r="Q16" i="12"/>
  <c r="P16" i="12"/>
  <c r="O16" i="12"/>
  <c r="N16" i="12"/>
  <c r="M16" i="12"/>
  <c r="L16" i="12"/>
  <c r="U14" i="12"/>
  <c r="T14" i="12"/>
  <c r="S14" i="12"/>
  <c r="R14" i="12"/>
  <c r="Q14" i="12"/>
  <c r="P14" i="12"/>
  <c r="O14" i="12"/>
  <c r="N14" i="12"/>
  <c r="M14" i="12"/>
  <c r="L14" i="12"/>
  <c r="U13" i="12"/>
  <c r="T13" i="12"/>
  <c r="S13" i="12"/>
  <c r="R13" i="12"/>
  <c r="Q13" i="12"/>
  <c r="P13" i="12"/>
  <c r="O13" i="12"/>
  <c r="N13" i="12"/>
  <c r="M13" i="12"/>
  <c r="L13" i="12"/>
  <c r="U12" i="12"/>
  <c r="T12" i="12"/>
  <c r="S12" i="12"/>
  <c r="R12" i="12"/>
  <c r="Q12" i="12"/>
  <c r="P12" i="12"/>
  <c r="O12" i="12"/>
  <c r="N12" i="12"/>
  <c r="M12" i="12"/>
  <c r="L12" i="12"/>
  <c r="Q11" i="12"/>
  <c r="P11" i="12"/>
  <c r="O11" i="12"/>
  <c r="N11" i="12"/>
  <c r="M11" i="12"/>
  <c r="L11" i="12"/>
  <c r="U10" i="12"/>
  <c r="T10" i="12"/>
  <c r="S10" i="12"/>
  <c r="R10" i="12"/>
  <c r="Q10" i="12"/>
  <c r="P10" i="12"/>
  <c r="O10" i="12"/>
  <c r="N10" i="12"/>
  <c r="M10" i="12"/>
  <c r="L10" i="12"/>
  <c r="U9" i="12"/>
  <c r="T9" i="12"/>
  <c r="S9" i="12"/>
  <c r="R9" i="12"/>
  <c r="Q9" i="12"/>
  <c r="P9" i="12"/>
  <c r="O9" i="12"/>
  <c r="N9" i="12"/>
  <c r="M9" i="12"/>
  <c r="L9" i="12"/>
  <c r="U8" i="12"/>
  <c r="T8" i="12"/>
  <c r="S8" i="12"/>
  <c r="R8" i="12"/>
  <c r="Q8" i="12"/>
  <c r="P8" i="12"/>
  <c r="O8" i="12"/>
  <c r="N8" i="12"/>
  <c r="M8" i="12"/>
  <c r="L8" i="12"/>
  <c r="U7" i="12"/>
  <c r="T7" i="12"/>
  <c r="S7" i="12"/>
  <c r="R7" i="12"/>
  <c r="Q7" i="12"/>
  <c r="P7" i="12"/>
  <c r="O7" i="12"/>
  <c r="N7" i="12"/>
  <c r="M7" i="12"/>
  <c r="L7" i="12"/>
  <c r="U6" i="12"/>
  <c r="T6" i="12"/>
  <c r="S6" i="12"/>
  <c r="R6" i="12"/>
  <c r="Q6" i="12"/>
  <c r="P6" i="12"/>
  <c r="O6" i="12"/>
  <c r="N6" i="12"/>
  <c r="M6" i="12"/>
  <c r="L6" i="12"/>
  <c r="U5" i="12"/>
  <c r="T5" i="12"/>
  <c r="S5" i="12"/>
  <c r="R5" i="12"/>
  <c r="Q5" i="12"/>
  <c r="P5" i="12"/>
  <c r="O5" i="12"/>
  <c r="N5" i="12"/>
  <c r="M5" i="12"/>
  <c r="L5" i="12"/>
  <c r="U4" i="12"/>
  <c r="T4" i="12"/>
  <c r="S4" i="12"/>
  <c r="R4" i="12"/>
  <c r="Q4" i="12"/>
  <c r="P4" i="12"/>
  <c r="O4" i="12"/>
  <c r="N4" i="12"/>
  <c r="M4" i="12"/>
  <c r="L4" i="12"/>
  <c r="U30" i="14"/>
  <c r="T30" i="14"/>
  <c r="S30" i="14"/>
  <c r="R30" i="14"/>
  <c r="Q30" i="14"/>
  <c r="P30" i="14"/>
  <c r="O30" i="14"/>
  <c r="N30" i="14"/>
  <c r="M30" i="14"/>
  <c r="L30" i="14"/>
  <c r="U29" i="14"/>
  <c r="T29" i="14"/>
  <c r="S29" i="14"/>
  <c r="R29" i="14"/>
  <c r="Q29" i="14"/>
  <c r="P29" i="14"/>
  <c r="O29" i="14"/>
  <c r="N29" i="14"/>
  <c r="M29" i="14"/>
  <c r="L29" i="14"/>
  <c r="U28" i="14"/>
  <c r="T28" i="14"/>
  <c r="S28" i="14"/>
  <c r="R28" i="14"/>
  <c r="Q28" i="14"/>
  <c r="P28" i="14"/>
  <c r="O28" i="14"/>
  <c r="N28" i="14"/>
  <c r="M28" i="14"/>
  <c r="L28" i="14"/>
  <c r="U27" i="14"/>
  <c r="T27" i="14"/>
  <c r="S27" i="14"/>
  <c r="R27" i="14"/>
  <c r="Q27" i="14"/>
  <c r="P27" i="14"/>
  <c r="O27" i="14"/>
  <c r="N27" i="14"/>
  <c r="M27" i="14"/>
  <c r="L27" i="14"/>
  <c r="U26" i="14"/>
  <c r="T26" i="14"/>
  <c r="S26" i="14"/>
  <c r="R26" i="14"/>
  <c r="Q26" i="14"/>
  <c r="P26" i="14"/>
  <c r="O26" i="14"/>
  <c r="N26" i="14"/>
  <c r="M26" i="14"/>
  <c r="L26" i="14"/>
  <c r="U24" i="14"/>
  <c r="T24" i="14"/>
  <c r="S24" i="14"/>
  <c r="R24" i="14"/>
  <c r="Q24" i="14"/>
  <c r="P24" i="14"/>
  <c r="O24" i="14"/>
  <c r="N24" i="14"/>
  <c r="M24" i="14"/>
  <c r="L24" i="14"/>
  <c r="U23" i="14"/>
  <c r="T23" i="14"/>
  <c r="S23" i="14"/>
  <c r="R23" i="14"/>
  <c r="Q23" i="14"/>
  <c r="P23" i="14"/>
  <c r="O23" i="14"/>
  <c r="N23" i="14"/>
  <c r="M23" i="14"/>
  <c r="L23" i="14"/>
  <c r="U22" i="14"/>
  <c r="T22" i="14"/>
  <c r="S22" i="14"/>
  <c r="R22" i="14"/>
  <c r="Q22" i="14"/>
  <c r="P22" i="14"/>
  <c r="O22" i="14"/>
  <c r="N22" i="14"/>
  <c r="M22" i="14"/>
  <c r="L22" i="14"/>
  <c r="U21" i="14"/>
  <c r="T21" i="14"/>
  <c r="S21" i="14"/>
  <c r="R21" i="14"/>
  <c r="Q21" i="14"/>
  <c r="P21" i="14"/>
  <c r="O21" i="14"/>
  <c r="N21" i="14"/>
  <c r="M21" i="14"/>
  <c r="L21" i="14"/>
  <c r="U20" i="14"/>
  <c r="T20" i="14"/>
  <c r="S20" i="14"/>
  <c r="R20" i="14"/>
  <c r="Q20" i="14"/>
  <c r="P20" i="14"/>
  <c r="O20" i="14"/>
  <c r="N20" i="14"/>
  <c r="M20" i="14"/>
  <c r="L20" i="14"/>
  <c r="U19" i="14"/>
  <c r="T19" i="14"/>
  <c r="S19" i="14"/>
  <c r="R19" i="14"/>
  <c r="Q19" i="14"/>
  <c r="P19" i="14"/>
  <c r="O19" i="14"/>
  <c r="N19" i="14"/>
  <c r="M19" i="14"/>
  <c r="L19" i="14"/>
  <c r="U18" i="14"/>
  <c r="T18" i="14"/>
  <c r="S18" i="14"/>
  <c r="R18" i="14"/>
  <c r="Q18" i="14"/>
  <c r="P18" i="14"/>
  <c r="O18" i="14"/>
  <c r="N18" i="14"/>
  <c r="M18" i="14"/>
  <c r="L18" i="14"/>
  <c r="U17" i="14"/>
  <c r="T17" i="14"/>
  <c r="S17" i="14"/>
  <c r="R17" i="14"/>
  <c r="Q17" i="14"/>
  <c r="P17" i="14"/>
  <c r="O17" i="14"/>
  <c r="N17" i="14"/>
  <c r="M17" i="14"/>
  <c r="L17" i="14"/>
  <c r="U16" i="14"/>
  <c r="T16" i="14"/>
  <c r="S16" i="14"/>
  <c r="R16" i="14"/>
  <c r="Q16" i="14"/>
  <c r="P16" i="14"/>
  <c r="O16" i="14"/>
  <c r="N16" i="14"/>
  <c r="M16" i="14"/>
  <c r="L16" i="14"/>
  <c r="U14" i="14"/>
  <c r="T14" i="14"/>
  <c r="S14" i="14"/>
  <c r="R14" i="14"/>
  <c r="Q14" i="14"/>
  <c r="P14" i="14"/>
  <c r="O14" i="14"/>
  <c r="N14" i="14"/>
  <c r="M14" i="14"/>
  <c r="L14" i="14"/>
  <c r="U13" i="14"/>
  <c r="T13" i="14"/>
  <c r="S13" i="14"/>
  <c r="R13" i="14"/>
  <c r="Q13" i="14"/>
  <c r="P13" i="14"/>
  <c r="O13" i="14"/>
  <c r="N13" i="14"/>
  <c r="M13" i="14"/>
  <c r="L13" i="14"/>
  <c r="U12" i="14"/>
  <c r="T12" i="14"/>
  <c r="S12" i="14"/>
  <c r="R12" i="14"/>
  <c r="Q12" i="14"/>
  <c r="P12" i="14"/>
  <c r="O12" i="14"/>
  <c r="N12" i="14"/>
  <c r="M12" i="14"/>
  <c r="L12" i="14"/>
  <c r="U11" i="14"/>
  <c r="T11" i="14"/>
  <c r="S11" i="14"/>
  <c r="R11" i="14"/>
  <c r="Q11" i="14"/>
  <c r="P11" i="14"/>
  <c r="O11" i="14"/>
  <c r="N11" i="14"/>
  <c r="M11" i="14"/>
  <c r="L11" i="14"/>
  <c r="U10" i="14"/>
  <c r="T10" i="14"/>
  <c r="S10" i="14"/>
  <c r="R10" i="14"/>
  <c r="Q10" i="14"/>
  <c r="P10" i="14"/>
  <c r="O10" i="14"/>
  <c r="N10" i="14"/>
  <c r="M10" i="14"/>
  <c r="L10" i="14"/>
  <c r="U9" i="14"/>
  <c r="T9" i="14"/>
  <c r="S9" i="14"/>
  <c r="R9" i="14"/>
  <c r="Q9" i="14"/>
  <c r="P9" i="14"/>
  <c r="O9" i="14"/>
  <c r="N9" i="14"/>
  <c r="M9" i="14"/>
  <c r="L9" i="14"/>
  <c r="U8" i="14"/>
  <c r="T8" i="14"/>
  <c r="S8" i="14"/>
  <c r="R8" i="14"/>
  <c r="Q8" i="14"/>
  <c r="P8" i="14"/>
  <c r="O8" i="14"/>
  <c r="N8" i="14"/>
  <c r="M8" i="14"/>
  <c r="L8" i="14"/>
  <c r="U7" i="14"/>
  <c r="T7" i="14"/>
  <c r="S7" i="14"/>
  <c r="R7" i="14"/>
  <c r="Q7" i="14"/>
  <c r="P7" i="14"/>
  <c r="O7" i="14"/>
  <c r="N7" i="14"/>
  <c r="M7" i="14"/>
  <c r="L7" i="14"/>
  <c r="U6" i="14"/>
  <c r="T6" i="14"/>
  <c r="S6" i="14"/>
  <c r="R6" i="14"/>
  <c r="Q6" i="14"/>
  <c r="P6" i="14"/>
  <c r="O6" i="14"/>
  <c r="N6" i="14"/>
  <c r="M6" i="14"/>
  <c r="L6" i="14"/>
  <c r="U5" i="14"/>
  <c r="T5" i="14"/>
  <c r="S5" i="14"/>
  <c r="R5" i="14"/>
  <c r="Q5" i="14"/>
  <c r="P5" i="14"/>
  <c r="O5" i="14"/>
  <c r="N5" i="14"/>
  <c r="M5" i="14"/>
  <c r="L5" i="14"/>
  <c r="U4" i="14"/>
  <c r="T4" i="14"/>
  <c r="S4" i="14"/>
  <c r="R4" i="14"/>
  <c r="Q4" i="14"/>
  <c r="P4" i="14"/>
  <c r="O4" i="14"/>
  <c r="N4" i="14"/>
  <c r="M4" i="14"/>
  <c r="L4" i="14"/>
  <c r="U30" i="11"/>
  <c r="T30" i="11"/>
  <c r="S30" i="11"/>
  <c r="R30" i="11"/>
  <c r="Q30" i="11"/>
  <c r="P30" i="11"/>
  <c r="O30" i="11"/>
  <c r="N30" i="11"/>
  <c r="M30" i="11"/>
  <c r="L30" i="11"/>
  <c r="U29" i="11"/>
  <c r="T29" i="11"/>
  <c r="S29" i="11"/>
  <c r="R29" i="11"/>
  <c r="Q29" i="11"/>
  <c r="P29" i="11"/>
  <c r="O29" i="11"/>
  <c r="N29" i="11"/>
  <c r="M29" i="11"/>
  <c r="L29" i="11"/>
  <c r="U28" i="11"/>
  <c r="T28" i="11"/>
  <c r="S28" i="11"/>
  <c r="R28" i="11"/>
  <c r="Q28" i="11"/>
  <c r="P28" i="11"/>
  <c r="O28" i="11"/>
  <c r="N28" i="11"/>
  <c r="M28" i="11"/>
  <c r="L28" i="11"/>
  <c r="U27" i="11"/>
  <c r="T27" i="11"/>
  <c r="S27" i="11"/>
  <c r="R27" i="11"/>
  <c r="Q27" i="11"/>
  <c r="P27" i="11"/>
  <c r="O27" i="11"/>
  <c r="N27" i="11"/>
  <c r="M27" i="11"/>
  <c r="L27" i="11"/>
  <c r="U26" i="11"/>
  <c r="T26" i="11"/>
  <c r="S26" i="11"/>
  <c r="R26" i="11"/>
  <c r="Q26" i="11"/>
  <c r="P26" i="11"/>
  <c r="O26" i="11"/>
  <c r="N26" i="11"/>
  <c r="M26" i="11"/>
  <c r="L26" i="11"/>
  <c r="U24" i="11"/>
  <c r="T24" i="11"/>
  <c r="S24" i="11"/>
  <c r="R24" i="11"/>
  <c r="Q24" i="11"/>
  <c r="P24" i="11"/>
  <c r="O24" i="11"/>
  <c r="N24" i="11"/>
  <c r="M24" i="11"/>
  <c r="L24" i="11"/>
  <c r="U23" i="11"/>
  <c r="T23" i="11"/>
  <c r="S23" i="11"/>
  <c r="R23" i="11"/>
  <c r="Q23" i="11"/>
  <c r="P23" i="11"/>
  <c r="O23" i="11"/>
  <c r="N23" i="11"/>
  <c r="M23" i="11"/>
  <c r="L23" i="11"/>
  <c r="U22" i="11"/>
  <c r="T22" i="11"/>
  <c r="S22" i="11"/>
  <c r="R22" i="11"/>
  <c r="Q22" i="11"/>
  <c r="P22" i="11"/>
  <c r="O22" i="11"/>
  <c r="N22" i="11"/>
  <c r="M22" i="11"/>
  <c r="L22" i="11"/>
  <c r="U21" i="11"/>
  <c r="T21" i="11"/>
  <c r="S21" i="11"/>
  <c r="R21" i="11"/>
  <c r="Q21" i="11"/>
  <c r="P21" i="11"/>
  <c r="O21" i="11"/>
  <c r="N21" i="11"/>
  <c r="M21" i="11"/>
  <c r="L21" i="11"/>
  <c r="U20" i="11"/>
  <c r="T20" i="11"/>
  <c r="S20" i="11"/>
  <c r="R20" i="11"/>
  <c r="Q20" i="11"/>
  <c r="P20" i="11"/>
  <c r="O20" i="11"/>
  <c r="N20" i="11"/>
  <c r="M20" i="11"/>
  <c r="L20" i="11"/>
  <c r="U19" i="11"/>
  <c r="T19" i="11"/>
  <c r="S19" i="11"/>
  <c r="R19" i="11"/>
  <c r="Q19" i="11"/>
  <c r="P19" i="11"/>
  <c r="O19" i="11"/>
  <c r="N19" i="11"/>
  <c r="M19" i="11"/>
  <c r="L19" i="11"/>
  <c r="U18" i="11"/>
  <c r="T18" i="11"/>
  <c r="S18" i="11"/>
  <c r="R18" i="11"/>
  <c r="Q18" i="11"/>
  <c r="P18" i="11"/>
  <c r="O18" i="11"/>
  <c r="N18" i="11"/>
  <c r="M18" i="11"/>
  <c r="L18" i="11"/>
  <c r="U17" i="11"/>
  <c r="T17" i="11"/>
  <c r="S17" i="11"/>
  <c r="R17" i="11"/>
  <c r="Q17" i="11"/>
  <c r="P17" i="11"/>
  <c r="O17" i="11"/>
  <c r="N17" i="11"/>
  <c r="M17" i="11"/>
  <c r="L17" i="11"/>
  <c r="U16" i="11"/>
  <c r="T16" i="11"/>
  <c r="S16" i="11"/>
  <c r="R16" i="11"/>
  <c r="Q16" i="11"/>
  <c r="P16" i="11"/>
  <c r="O16" i="11"/>
  <c r="N16" i="11"/>
  <c r="M16" i="11"/>
  <c r="L16" i="11"/>
  <c r="U14" i="11"/>
  <c r="T14" i="11"/>
  <c r="S14" i="11"/>
  <c r="R14" i="11"/>
  <c r="Q14" i="11"/>
  <c r="P14" i="11"/>
  <c r="O14" i="11"/>
  <c r="N14" i="11"/>
  <c r="M14" i="11"/>
  <c r="L14" i="11"/>
  <c r="U13" i="11"/>
  <c r="T13" i="11"/>
  <c r="S13" i="11"/>
  <c r="R13" i="11"/>
  <c r="Q13" i="11"/>
  <c r="P13" i="11"/>
  <c r="O13" i="11"/>
  <c r="N13" i="11"/>
  <c r="M13" i="11"/>
  <c r="L13" i="11"/>
  <c r="U12" i="11"/>
  <c r="T12" i="11"/>
  <c r="S12" i="11"/>
  <c r="R12" i="11"/>
  <c r="Q12" i="11"/>
  <c r="P12" i="11"/>
  <c r="O12" i="11"/>
  <c r="N12" i="11"/>
  <c r="M12" i="11"/>
  <c r="L12" i="11"/>
  <c r="U11" i="11"/>
  <c r="T11" i="11"/>
  <c r="S11" i="11"/>
  <c r="R11" i="11"/>
  <c r="Q11" i="11"/>
  <c r="P11" i="11"/>
  <c r="O11" i="11"/>
  <c r="N11" i="11"/>
  <c r="M11" i="11"/>
  <c r="L11" i="11"/>
  <c r="U10" i="11"/>
  <c r="T10" i="11"/>
  <c r="S10" i="11"/>
  <c r="R10" i="11"/>
  <c r="Q10" i="11"/>
  <c r="P10" i="11"/>
  <c r="O10" i="11"/>
  <c r="N10" i="11"/>
  <c r="M10" i="11"/>
  <c r="L10" i="11"/>
  <c r="U9" i="11"/>
  <c r="T9" i="11"/>
  <c r="S9" i="11"/>
  <c r="R9" i="11"/>
  <c r="Q9" i="11"/>
  <c r="P9" i="11"/>
  <c r="O9" i="11"/>
  <c r="N9" i="11"/>
  <c r="M9" i="11"/>
  <c r="L9" i="11"/>
  <c r="U8" i="11"/>
  <c r="T8" i="11"/>
  <c r="S8" i="11"/>
  <c r="R8" i="11"/>
  <c r="Q8" i="11"/>
  <c r="P8" i="11"/>
  <c r="O8" i="11"/>
  <c r="N8" i="11"/>
  <c r="M8" i="11"/>
  <c r="L8" i="11"/>
  <c r="U7" i="11"/>
  <c r="T7" i="11"/>
  <c r="S7" i="11"/>
  <c r="R7" i="11"/>
  <c r="Q7" i="11"/>
  <c r="P7" i="11"/>
  <c r="O7" i="11"/>
  <c r="N7" i="11"/>
  <c r="M7" i="11"/>
  <c r="L7" i="11"/>
  <c r="U6" i="11"/>
  <c r="T6" i="11"/>
  <c r="S6" i="11"/>
  <c r="R6" i="11"/>
  <c r="Q6" i="11"/>
  <c r="P6" i="11"/>
  <c r="O6" i="11"/>
  <c r="N6" i="11"/>
  <c r="M6" i="11"/>
  <c r="L6" i="11"/>
  <c r="U5" i="11"/>
  <c r="T5" i="11"/>
  <c r="S5" i="11"/>
  <c r="R5" i="11"/>
  <c r="Q5" i="11"/>
  <c r="P5" i="11"/>
  <c r="O5" i="11"/>
  <c r="N5" i="11"/>
  <c r="M5" i="11"/>
  <c r="L5" i="11"/>
  <c r="U4" i="11"/>
  <c r="T4" i="11"/>
  <c r="S4" i="11"/>
  <c r="R4" i="11"/>
  <c r="Q4" i="11"/>
  <c r="P4" i="11"/>
  <c r="O4" i="11"/>
  <c r="N4" i="11"/>
  <c r="M4" i="11"/>
  <c r="L4" i="11"/>
  <c r="U30" i="22"/>
  <c r="T30" i="22"/>
  <c r="S30" i="22"/>
  <c r="R30" i="22"/>
  <c r="Q30" i="22"/>
  <c r="P30" i="22"/>
  <c r="O30" i="22"/>
  <c r="N30" i="22"/>
  <c r="M30" i="22"/>
  <c r="L30" i="22"/>
  <c r="U29" i="22"/>
  <c r="T29" i="22"/>
  <c r="S29" i="22"/>
  <c r="R29" i="22"/>
  <c r="Q29" i="22"/>
  <c r="P29" i="22"/>
  <c r="O29" i="22"/>
  <c r="N29" i="22"/>
  <c r="M29" i="22"/>
  <c r="L29" i="22"/>
  <c r="U28" i="22"/>
  <c r="T28" i="22"/>
  <c r="S28" i="22"/>
  <c r="R28" i="22"/>
  <c r="Q28" i="22"/>
  <c r="P28" i="22"/>
  <c r="O28" i="22"/>
  <c r="N28" i="22"/>
  <c r="M28" i="22"/>
  <c r="L28" i="22"/>
  <c r="U27" i="22"/>
  <c r="T27" i="22"/>
  <c r="S27" i="22"/>
  <c r="R27" i="22"/>
  <c r="Q27" i="22"/>
  <c r="P27" i="22"/>
  <c r="O27" i="22"/>
  <c r="N27" i="22"/>
  <c r="M27" i="22"/>
  <c r="L27" i="22"/>
  <c r="R26" i="22"/>
  <c r="Q26" i="22"/>
  <c r="P26" i="22"/>
  <c r="O26" i="22"/>
  <c r="N26" i="22"/>
  <c r="M26" i="22"/>
  <c r="L26" i="22"/>
  <c r="U24" i="22"/>
  <c r="T24" i="22"/>
  <c r="S24" i="22"/>
  <c r="R24" i="22"/>
  <c r="Q24" i="22"/>
  <c r="P24" i="22"/>
  <c r="O24" i="22"/>
  <c r="N24" i="22"/>
  <c r="M24" i="22"/>
  <c r="L24" i="22"/>
  <c r="U23" i="22"/>
  <c r="T23" i="22"/>
  <c r="S23" i="22"/>
  <c r="R23" i="22"/>
  <c r="Q23" i="22"/>
  <c r="P23" i="22"/>
  <c r="O23" i="22"/>
  <c r="N23" i="22"/>
  <c r="M23" i="22"/>
  <c r="L23" i="22"/>
  <c r="U22" i="22"/>
  <c r="T22" i="22"/>
  <c r="S22" i="22"/>
  <c r="R22" i="22"/>
  <c r="Q22" i="22"/>
  <c r="P22" i="22"/>
  <c r="O22" i="22"/>
  <c r="N22" i="22"/>
  <c r="M22" i="22"/>
  <c r="L22" i="22"/>
  <c r="U21" i="22"/>
  <c r="T21" i="22"/>
  <c r="R21" i="22"/>
  <c r="Q21" i="22"/>
  <c r="P21" i="22"/>
  <c r="O21" i="22"/>
  <c r="N21" i="22"/>
  <c r="M21" i="22"/>
  <c r="L21" i="22"/>
  <c r="U20" i="22"/>
  <c r="T20" i="22"/>
  <c r="S20" i="22"/>
  <c r="R20" i="22"/>
  <c r="Q20" i="22"/>
  <c r="P20" i="22"/>
  <c r="O20" i="22"/>
  <c r="N20" i="22"/>
  <c r="M20" i="22"/>
  <c r="L20" i="22"/>
  <c r="U19" i="22"/>
  <c r="T19" i="22"/>
  <c r="S19" i="22"/>
  <c r="R19" i="22"/>
  <c r="Q19" i="22"/>
  <c r="P19" i="22"/>
  <c r="O19" i="22"/>
  <c r="N19" i="22"/>
  <c r="M19" i="22"/>
  <c r="L19" i="22"/>
  <c r="U18" i="22"/>
  <c r="T18" i="22"/>
  <c r="S18" i="22"/>
  <c r="R18" i="22"/>
  <c r="Q18" i="22"/>
  <c r="P18" i="22"/>
  <c r="O18" i="22"/>
  <c r="N18" i="22"/>
  <c r="M18" i="22"/>
  <c r="L18" i="22"/>
  <c r="U17" i="22"/>
  <c r="T17" i="22"/>
  <c r="S17" i="22"/>
  <c r="R17" i="22"/>
  <c r="Q17" i="22"/>
  <c r="P17" i="22"/>
  <c r="O17" i="22"/>
  <c r="N17" i="22"/>
  <c r="M17" i="22"/>
  <c r="L17" i="22"/>
  <c r="R16" i="22"/>
  <c r="Q16" i="22"/>
  <c r="P16" i="22"/>
  <c r="O16" i="22"/>
  <c r="N16" i="22"/>
  <c r="M16" i="22"/>
  <c r="L16" i="22"/>
  <c r="U14" i="22"/>
  <c r="T14" i="22"/>
  <c r="S14" i="22"/>
  <c r="R14" i="22"/>
  <c r="Q14" i="22"/>
  <c r="P14" i="22"/>
  <c r="O14" i="22"/>
  <c r="N14" i="22"/>
  <c r="M14" i="22"/>
  <c r="L14" i="22"/>
  <c r="U13" i="22"/>
  <c r="T13" i="22"/>
  <c r="S13" i="22"/>
  <c r="R13" i="22"/>
  <c r="Q13" i="22"/>
  <c r="P13" i="22"/>
  <c r="O13" i="22"/>
  <c r="N13" i="22"/>
  <c r="M13" i="22"/>
  <c r="L13" i="22"/>
  <c r="U12" i="22"/>
  <c r="T12" i="22"/>
  <c r="S12" i="22"/>
  <c r="R12" i="22"/>
  <c r="Q12" i="22"/>
  <c r="P12" i="22"/>
  <c r="O12" i="22"/>
  <c r="N12" i="22"/>
  <c r="M12" i="22"/>
  <c r="L12" i="22"/>
  <c r="Q11" i="22"/>
  <c r="P11" i="22"/>
  <c r="O11" i="22"/>
  <c r="N11" i="22"/>
  <c r="M11" i="22"/>
  <c r="L11" i="22"/>
  <c r="U10" i="22"/>
  <c r="T10" i="22"/>
  <c r="S10" i="22"/>
  <c r="R10" i="22"/>
  <c r="Q10" i="22"/>
  <c r="P10" i="22"/>
  <c r="O10" i="22"/>
  <c r="N10" i="22"/>
  <c r="M10" i="22"/>
  <c r="L10" i="22"/>
  <c r="U9" i="22"/>
  <c r="T9" i="22"/>
  <c r="S9" i="22"/>
  <c r="R9" i="22"/>
  <c r="Q9" i="22"/>
  <c r="P9" i="22"/>
  <c r="O9" i="22"/>
  <c r="N9" i="22"/>
  <c r="M9" i="22"/>
  <c r="L9" i="22"/>
  <c r="U8" i="22"/>
  <c r="T8" i="22"/>
  <c r="S8" i="22"/>
  <c r="R8" i="22"/>
  <c r="Q8" i="22"/>
  <c r="P8" i="22"/>
  <c r="O8" i="22"/>
  <c r="N8" i="22"/>
  <c r="M8" i="22"/>
  <c r="L8" i="22"/>
  <c r="U7" i="22"/>
  <c r="T7" i="22"/>
  <c r="S7" i="22"/>
  <c r="R7" i="22"/>
  <c r="Q7" i="22"/>
  <c r="P7" i="22"/>
  <c r="O7" i="22"/>
  <c r="N7" i="22"/>
  <c r="M7" i="22"/>
  <c r="L7" i="22"/>
  <c r="U6" i="22"/>
  <c r="T6" i="22"/>
  <c r="S6" i="22"/>
  <c r="R6" i="22"/>
  <c r="Q6" i="22"/>
  <c r="P6" i="22"/>
  <c r="O6" i="22"/>
  <c r="N6" i="22"/>
  <c r="M6" i="22"/>
  <c r="L6" i="22"/>
  <c r="U5" i="22"/>
  <c r="T5" i="22"/>
  <c r="S5" i="22"/>
  <c r="R5" i="22"/>
  <c r="Q5" i="22"/>
  <c r="P5" i="22"/>
  <c r="O5" i="22"/>
  <c r="N5" i="22"/>
  <c r="M5" i="22"/>
  <c r="L5" i="22"/>
  <c r="U4" i="22"/>
  <c r="T4" i="22"/>
  <c r="S4" i="22"/>
  <c r="Q4" i="22"/>
  <c r="P4" i="22"/>
  <c r="O4" i="22"/>
  <c r="N4" i="22"/>
  <c r="M4" i="22"/>
  <c r="L4" i="22"/>
  <c r="U30" i="21"/>
  <c r="T30" i="21"/>
  <c r="S30" i="21"/>
  <c r="R30" i="21"/>
  <c r="Q30" i="21"/>
  <c r="P30" i="21"/>
  <c r="O30" i="21"/>
  <c r="N30" i="21"/>
  <c r="M30" i="21"/>
  <c r="L30" i="21"/>
  <c r="U29" i="21"/>
  <c r="T29" i="21"/>
  <c r="S29" i="21"/>
  <c r="R29" i="21"/>
  <c r="Q29" i="21"/>
  <c r="P29" i="21"/>
  <c r="O29" i="21"/>
  <c r="N29" i="21"/>
  <c r="M29" i="21"/>
  <c r="L29" i="21"/>
  <c r="U28" i="21"/>
  <c r="T28" i="21"/>
  <c r="S28" i="21"/>
  <c r="R28" i="21"/>
  <c r="Q28" i="21"/>
  <c r="P28" i="21"/>
  <c r="O28" i="21"/>
  <c r="N28" i="21"/>
  <c r="M28" i="21"/>
  <c r="L28" i="21"/>
  <c r="U27" i="21"/>
  <c r="T27" i="21"/>
  <c r="S27" i="21"/>
  <c r="R27" i="21"/>
  <c r="Q27" i="21"/>
  <c r="P27" i="21"/>
  <c r="O27" i="21"/>
  <c r="N27" i="21"/>
  <c r="M27" i="21"/>
  <c r="L27" i="21"/>
  <c r="R26" i="21"/>
  <c r="Q26" i="21"/>
  <c r="P26" i="21"/>
  <c r="O26" i="21"/>
  <c r="N26" i="21"/>
  <c r="M26" i="21"/>
  <c r="L26" i="21"/>
  <c r="U24" i="21"/>
  <c r="T24" i="21"/>
  <c r="S24" i="21"/>
  <c r="R24" i="21"/>
  <c r="Q24" i="21"/>
  <c r="P24" i="21"/>
  <c r="O24" i="21"/>
  <c r="N24" i="21"/>
  <c r="M24" i="21"/>
  <c r="L24" i="21"/>
  <c r="U23" i="21"/>
  <c r="T23" i="21"/>
  <c r="S23" i="21"/>
  <c r="R23" i="21"/>
  <c r="Q23" i="21"/>
  <c r="P23" i="21"/>
  <c r="O23" i="21"/>
  <c r="N23" i="21"/>
  <c r="M23" i="21"/>
  <c r="L23" i="21"/>
  <c r="S22" i="21"/>
  <c r="R22" i="21"/>
  <c r="Q22" i="21"/>
  <c r="P22" i="21"/>
  <c r="O22" i="21"/>
  <c r="N22" i="21"/>
  <c r="M22" i="21"/>
  <c r="L22" i="21"/>
  <c r="U21" i="21"/>
  <c r="T21" i="21"/>
  <c r="S21" i="21"/>
  <c r="R21" i="21"/>
  <c r="Q21" i="21"/>
  <c r="P21" i="21"/>
  <c r="O21" i="21"/>
  <c r="N21" i="21"/>
  <c r="M21" i="21"/>
  <c r="L21" i="21"/>
  <c r="U20" i="21"/>
  <c r="T20" i="21"/>
  <c r="S20" i="21"/>
  <c r="R20" i="21"/>
  <c r="Q20" i="21"/>
  <c r="P20" i="21"/>
  <c r="O20" i="21"/>
  <c r="N20" i="21"/>
  <c r="M20" i="21"/>
  <c r="L20" i="21"/>
  <c r="U19" i="21"/>
  <c r="T19" i="21"/>
  <c r="S19" i="21"/>
  <c r="R19" i="21"/>
  <c r="Q19" i="21"/>
  <c r="P19" i="21"/>
  <c r="O19" i="21"/>
  <c r="N19" i="21"/>
  <c r="M19" i="21"/>
  <c r="L19" i="21"/>
  <c r="S18" i="21"/>
  <c r="R18" i="21"/>
  <c r="O18" i="21"/>
  <c r="N18" i="21"/>
  <c r="M18" i="21"/>
  <c r="L18" i="21"/>
  <c r="U17" i="21"/>
  <c r="T17" i="21"/>
  <c r="S17" i="21"/>
  <c r="R17" i="21"/>
  <c r="Q17" i="21"/>
  <c r="P17" i="21"/>
  <c r="O17" i="21"/>
  <c r="N17" i="21"/>
  <c r="M17" i="21"/>
  <c r="L17" i="21"/>
  <c r="U16" i="21"/>
  <c r="T16" i="21"/>
  <c r="S16" i="21"/>
  <c r="R16" i="21"/>
  <c r="Q16" i="21"/>
  <c r="P16" i="21"/>
  <c r="O16" i="21"/>
  <c r="N16" i="21"/>
  <c r="M16" i="21"/>
  <c r="L16" i="21"/>
  <c r="U14" i="21"/>
  <c r="T14" i="21"/>
  <c r="S14" i="21"/>
  <c r="R14" i="21"/>
  <c r="Q14" i="21"/>
  <c r="P14" i="21"/>
  <c r="O14" i="21"/>
  <c r="N14" i="21"/>
  <c r="M14" i="21"/>
  <c r="L14" i="21"/>
  <c r="U13" i="21"/>
  <c r="T13" i="21"/>
  <c r="S13" i="21"/>
  <c r="R13" i="21"/>
  <c r="Q13" i="21"/>
  <c r="P13" i="21"/>
  <c r="O13" i="21"/>
  <c r="N13" i="21"/>
  <c r="M13" i="21"/>
  <c r="L13" i="21"/>
  <c r="U12" i="21"/>
  <c r="T12" i="21"/>
  <c r="S12" i="21"/>
  <c r="R12" i="21"/>
  <c r="Q12" i="21"/>
  <c r="P12" i="21"/>
  <c r="O12" i="21"/>
  <c r="N12" i="21"/>
  <c r="M12" i="21"/>
  <c r="L12" i="21"/>
  <c r="U11" i="21"/>
  <c r="T11" i="21"/>
  <c r="S11" i="21"/>
  <c r="R11" i="21"/>
  <c r="Q11" i="21"/>
  <c r="P11" i="21"/>
  <c r="O11" i="21"/>
  <c r="N11" i="21"/>
  <c r="M11" i="21"/>
  <c r="L11" i="21"/>
  <c r="U10" i="21"/>
  <c r="T10" i="21"/>
  <c r="S10" i="21"/>
  <c r="R10" i="21"/>
  <c r="Q10" i="21"/>
  <c r="P10" i="21"/>
  <c r="O10" i="21"/>
  <c r="N10" i="21"/>
  <c r="M10" i="21"/>
  <c r="L10" i="21"/>
  <c r="U9" i="21"/>
  <c r="T9" i="21"/>
  <c r="S9" i="21"/>
  <c r="R9" i="21"/>
  <c r="Q9" i="21"/>
  <c r="P9" i="21"/>
  <c r="O9" i="21"/>
  <c r="N9" i="21"/>
  <c r="M9" i="21"/>
  <c r="L9" i="21"/>
  <c r="U8" i="21"/>
  <c r="T8" i="21"/>
  <c r="S8" i="21"/>
  <c r="R8" i="21"/>
  <c r="Q8" i="21"/>
  <c r="P8" i="21"/>
  <c r="O8" i="21"/>
  <c r="N8" i="21"/>
  <c r="M8" i="21"/>
  <c r="L8" i="21"/>
  <c r="U7" i="21"/>
  <c r="T7" i="21"/>
  <c r="S7" i="21"/>
  <c r="R7" i="21"/>
  <c r="Q7" i="21"/>
  <c r="P7" i="21"/>
  <c r="O7" i="21"/>
  <c r="N7" i="21"/>
  <c r="M7" i="21"/>
  <c r="L7" i="21"/>
  <c r="U6" i="21"/>
  <c r="T6" i="21"/>
  <c r="S6" i="21"/>
  <c r="R6" i="21"/>
  <c r="Q6" i="21"/>
  <c r="P6" i="21"/>
  <c r="O6" i="21"/>
  <c r="N6" i="21"/>
  <c r="M6" i="21"/>
  <c r="L6" i="21"/>
  <c r="U5" i="21"/>
  <c r="T5" i="21"/>
  <c r="S5" i="21"/>
  <c r="R5" i="21"/>
  <c r="Q5" i="21"/>
  <c r="P5" i="21"/>
  <c r="O5" i="21"/>
  <c r="N5" i="21"/>
  <c r="M5" i="21"/>
  <c r="L5" i="21"/>
  <c r="U4" i="21"/>
  <c r="T4" i="21"/>
  <c r="Q4" i="21"/>
  <c r="P4" i="21"/>
  <c r="O4" i="21"/>
  <c r="N4" i="21"/>
  <c r="M4" i="21"/>
  <c r="L4" i="21"/>
  <c r="U30" i="18"/>
  <c r="T30" i="18"/>
  <c r="S30" i="18"/>
  <c r="R30" i="18"/>
  <c r="Q30" i="18"/>
  <c r="P30" i="18"/>
  <c r="O30" i="18"/>
  <c r="N30" i="18"/>
  <c r="M30" i="18"/>
  <c r="L30" i="18"/>
  <c r="U29" i="18"/>
  <c r="T29" i="18"/>
  <c r="S29" i="18"/>
  <c r="R29" i="18"/>
  <c r="Q29" i="18"/>
  <c r="P29" i="18"/>
  <c r="O29" i="18"/>
  <c r="N29" i="18"/>
  <c r="M29" i="18"/>
  <c r="L29" i="18"/>
  <c r="U28" i="18"/>
  <c r="T28" i="18"/>
  <c r="S28" i="18"/>
  <c r="R28" i="18"/>
  <c r="Q28" i="18"/>
  <c r="P28" i="18"/>
  <c r="O28" i="18"/>
  <c r="N28" i="18"/>
  <c r="M28" i="18"/>
  <c r="L28" i="18"/>
  <c r="U27" i="18"/>
  <c r="T27" i="18"/>
  <c r="S27" i="18"/>
  <c r="R27" i="18"/>
  <c r="Q27" i="18"/>
  <c r="P27" i="18"/>
  <c r="O27" i="18"/>
  <c r="N27" i="18"/>
  <c r="M27" i="18"/>
  <c r="L27" i="18"/>
  <c r="U26" i="18"/>
  <c r="T26" i="18"/>
  <c r="S26" i="18"/>
  <c r="R26" i="18"/>
  <c r="Q26" i="18"/>
  <c r="P26" i="18"/>
  <c r="O26" i="18"/>
  <c r="N26" i="18"/>
  <c r="M26" i="18"/>
  <c r="L26" i="18"/>
  <c r="U24" i="18"/>
  <c r="T24" i="18"/>
  <c r="S24" i="18"/>
  <c r="R24" i="18"/>
  <c r="Q24" i="18"/>
  <c r="P24" i="18"/>
  <c r="O24" i="18"/>
  <c r="N24" i="18"/>
  <c r="M24" i="18"/>
  <c r="L24" i="18"/>
  <c r="U23" i="18"/>
  <c r="T23" i="18"/>
  <c r="S23" i="18"/>
  <c r="R23" i="18"/>
  <c r="Q23" i="18"/>
  <c r="P23" i="18"/>
  <c r="O23" i="18"/>
  <c r="N23" i="18"/>
  <c r="M23" i="18"/>
  <c r="L23" i="18"/>
  <c r="U22" i="18"/>
  <c r="T22" i="18"/>
  <c r="S22" i="18"/>
  <c r="R22" i="18"/>
  <c r="Q22" i="18"/>
  <c r="P22" i="18"/>
  <c r="O22" i="18"/>
  <c r="N22" i="18"/>
  <c r="M22" i="18"/>
  <c r="L22" i="18"/>
  <c r="U21" i="18"/>
  <c r="T21" i="18"/>
  <c r="S21" i="18"/>
  <c r="R21" i="18"/>
  <c r="Q21" i="18"/>
  <c r="P21" i="18"/>
  <c r="O21" i="18"/>
  <c r="N21" i="18"/>
  <c r="M21" i="18"/>
  <c r="L21" i="18"/>
  <c r="Q20" i="18"/>
  <c r="P20" i="18"/>
  <c r="O20" i="18"/>
  <c r="N20" i="18"/>
  <c r="M20" i="18"/>
  <c r="L20" i="18"/>
  <c r="U19" i="18"/>
  <c r="T19" i="18"/>
  <c r="S19" i="18"/>
  <c r="R19" i="18"/>
  <c r="Q19" i="18"/>
  <c r="P19" i="18"/>
  <c r="O19" i="18"/>
  <c r="N19" i="18"/>
  <c r="M19" i="18"/>
  <c r="L19" i="18"/>
  <c r="U18" i="18"/>
  <c r="T18" i="18"/>
  <c r="S18" i="18"/>
  <c r="R18" i="18"/>
  <c r="Q18" i="18"/>
  <c r="P18" i="18"/>
  <c r="O18" i="18"/>
  <c r="N18" i="18"/>
  <c r="M18" i="18"/>
  <c r="L18" i="18"/>
  <c r="U17" i="18"/>
  <c r="T17" i="18"/>
  <c r="S17" i="18"/>
  <c r="R17" i="18"/>
  <c r="Q17" i="18"/>
  <c r="P17" i="18"/>
  <c r="O17" i="18"/>
  <c r="N17" i="18"/>
  <c r="M17" i="18"/>
  <c r="L17" i="18"/>
  <c r="U16" i="18"/>
  <c r="T16" i="18"/>
  <c r="S16" i="18"/>
  <c r="R16" i="18"/>
  <c r="Q16" i="18"/>
  <c r="P16" i="18"/>
  <c r="O16" i="18"/>
  <c r="N16" i="18"/>
  <c r="M16" i="18"/>
  <c r="L16" i="18"/>
  <c r="U14" i="18"/>
  <c r="T14" i="18"/>
  <c r="S14" i="18"/>
  <c r="R14" i="18"/>
  <c r="Q14" i="18"/>
  <c r="P14" i="18"/>
  <c r="O14" i="18"/>
  <c r="N14" i="18"/>
  <c r="M14" i="18"/>
  <c r="L14" i="18"/>
  <c r="Q13" i="18"/>
  <c r="P13" i="18"/>
  <c r="O13" i="18"/>
  <c r="N13" i="18"/>
  <c r="M13" i="18"/>
  <c r="L13" i="18"/>
  <c r="U12" i="18"/>
  <c r="T12" i="18"/>
  <c r="S12" i="18"/>
  <c r="R12" i="18"/>
  <c r="Q12" i="18"/>
  <c r="P12" i="18"/>
  <c r="O12" i="18"/>
  <c r="N12" i="18"/>
  <c r="M12" i="18"/>
  <c r="L12" i="18"/>
  <c r="U11" i="18"/>
  <c r="T11" i="18"/>
  <c r="S11" i="18"/>
  <c r="Q11" i="18"/>
  <c r="P11" i="18"/>
  <c r="O11" i="18"/>
  <c r="N11" i="18"/>
  <c r="M11" i="18"/>
  <c r="L11" i="18"/>
  <c r="U10" i="18"/>
  <c r="T10" i="18"/>
  <c r="S10" i="18"/>
  <c r="R10" i="18"/>
  <c r="Q10" i="18"/>
  <c r="P10" i="18"/>
  <c r="O10" i="18"/>
  <c r="N10" i="18"/>
  <c r="M10" i="18"/>
  <c r="L10" i="18"/>
  <c r="U9" i="18"/>
  <c r="T9" i="18"/>
  <c r="S9" i="18"/>
  <c r="R9" i="18"/>
  <c r="Q9" i="18"/>
  <c r="P9" i="18"/>
  <c r="O9" i="18"/>
  <c r="N9" i="18"/>
  <c r="M9" i="18"/>
  <c r="L9" i="18"/>
  <c r="U8" i="18"/>
  <c r="T8" i="18"/>
  <c r="S8" i="18"/>
  <c r="R8" i="18"/>
  <c r="Q8" i="18"/>
  <c r="P8" i="18"/>
  <c r="O8" i="18"/>
  <c r="N8" i="18"/>
  <c r="M8" i="18"/>
  <c r="L8" i="18"/>
  <c r="U7" i="18"/>
  <c r="T7" i="18"/>
  <c r="Q7" i="18"/>
  <c r="P7" i="18"/>
  <c r="O7" i="18"/>
  <c r="N7" i="18"/>
  <c r="M7" i="18"/>
  <c r="L7" i="18"/>
  <c r="U6" i="18"/>
  <c r="T6" i="18"/>
  <c r="S6" i="18"/>
  <c r="R6" i="18"/>
  <c r="Q6" i="18"/>
  <c r="P6" i="18"/>
  <c r="O6" i="18"/>
  <c r="N6" i="18"/>
  <c r="M6" i="18"/>
  <c r="L6" i="18"/>
  <c r="U5" i="18"/>
  <c r="T5" i="18"/>
  <c r="S5" i="18"/>
  <c r="R5" i="18"/>
  <c r="Q5" i="18"/>
  <c r="P5" i="18"/>
  <c r="O5" i="18"/>
  <c r="N5" i="18"/>
  <c r="M5" i="18"/>
  <c r="L5" i="18"/>
  <c r="U4" i="18"/>
  <c r="T4" i="18"/>
  <c r="S4" i="18"/>
  <c r="R4" i="18"/>
  <c r="Q4" i="18"/>
  <c r="P4" i="18"/>
  <c r="O4" i="18"/>
  <c r="N4" i="18"/>
  <c r="M4" i="18"/>
  <c r="L4" i="18"/>
  <c r="L4" i="17"/>
  <c r="M4" i="17"/>
  <c r="N4" i="17"/>
  <c r="O4" i="17"/>
  <c r="P4" i="17"/>
  <c r="Q4" i="17"/>
  <c r="R4" i="17"/>
  <c r="S4" i="17"/>
  <c r="T4" i="17"/>
  <c r="U4" i="17"/>
  <c r="L5" i="17"/>
  <c r="M5" i="17"/>
  <c r="N5" i="17"/>
  <c r="O5" i="17"/>
  <c r="P5" i="17"/>
  <c r="Q5" i="17"/>
  <c r="R5" i="17"/>
  <c r="S5" i="17"/>
  <c r="T5" i="17"/>
  <c r="U5" i="17"/>
  <c r="L6" i="17"/>
  <c r="M6" i="17"/>
  <c r="N6" i="17"/>
  <c r="O6" i="17"/>
  <c r="P6" i="17"/>
  <c r="Q6" i="17"/>
  <c r="R6" i="17"/>
  <c r="S6" i="17"/>
  <c r="T6" i="17"/>
  <c r="U6" i="17"/>
  <c r="L7" i="17"/>
  <c r="M7" i="17"/>
  <c r="N7" i="17"/>
  <c r="O7" i="17"/>
  <c r="P7" i="17"/>
  <c r="Q7" i="17"/>
  <c r="T7" i="17"/>
  <c r="U7" i="17"/>
  <c r="L8" i="17"/>
  <c r="M8" i="17"/>
  <c r="N8" i="17"/>
  <c r="O8" i="17"/>
  <c r="P8" i="17"/>
  <c r="Q8" i="17"/>
  <c r="R8" i="17"/>
  <c r="S8" i="17"/>
  <c r="T8" i="17"/>
  <c r="U8" i="17"/>
  <c r="L9" i="17"/>
  <c r="M9" i="17"/>
  <c r="N9" i="17"/>
  <c r="O9" i="17"/>
  <c r="P9" i="17"/>
  <c r="Q9" i="17"/>
  <c r="R9" i="17"/>
  <c r="S9" i="17"/>
  <c r="T9" i="17"/>
  <c r="U9" i="17"/>
  <c r="L10" i="17"/>
  <c r="M10" i="17"/>
  <c r="N10" i="17"/>
  <c r="O10" i="17"/>
  <c r="P10" i="17"/>
  <c r="Q10" i="17"/>
  <c r="R10" i="17"/>
  <c r="S10" i="17"/>
  <c r="T10" i="17"/>
  <c r="U10" i="17"/>
  <c r="L11" i="17"/>
  <c r="M11" i="17"/>
  <c r="N11" i="17"/>
  <c r="O11" i="17"/>
  <c r="P11" i="17"/>
  <c r="Q11" i="17"/>
  <c r="R11" i="17"/>
  <c r="S11" i="17"/>
  <c r="T11" i="17"/>
  <c r="U11" i="17"/>
  <c r="L12" i="17"/>
  <c r="M12" i="17"/>
  <c r="N12" i="17"/>
  <c r="O12" i="17"/>
  <c r="P12" i="17"/>
  <c r="Q12" i="17"/>
  <c r="R12" i="17"/>
  <c r="S12" i="17"/>
  <c r="T12" i="17"/>
  <c r="U12" i="17"/>
  <c r="L13" i="17"/>
  <c r="M13" i="17"/>
  <c r="N13" i="17"/>
  <c r="O13" i="17"/>
  <c r="P13" i="17"/>
  <c r="Q13" i="17"/>
  <c r="R13" i="17"/>
  <c r="S13" i="17"/>
  <c r="T13" i="17"/>
  <c r="U13" i="17"/>
  <c r="L14" i="17"/>
  <c r="M14" i="17"/>
  <c r="N14" i="17"/>
  <c r="O14" i="17"/>
  <c r="P14" i="17"/>
  <c r="Q14" i="17"/>
  <c r="R14" i="17"/>
  <c r="S14" i="17"/>
  <c r="T14" i="17"/>
  <c r="U14" i="17"/>
  <c r="L16" i="17"/>
  <c r="M16" i="17"/>
  <c r="N16" i="17"/>
  <c r="O16" i="17"/>
  <c r="P16" i="17"/>
  <c r="Q16" i="17"/>
  <c r="R16" i="17"/>
  <c r="S16" i="17"/>
  <c r="T16" i="17"/>
  <c r="U16" i="17"/>
  <c r="L17" i="17"/>
  <c r="M17" i="17"/>
  <c r="N17" i="17"/>
  <c r="O17" i="17"/>
  <c r="P17" i="17"/>
  <c r="Q17" i="17"/>
  <c r="R17" i="17"/>
  <c r="S17" i="17"/>
  <c r="T17" i="17"/>
  <c r="U17" i="17"/>
  <c r="L18" i="17"/>
  <c r="M18" i="17"/>
  <c r="N18" i="17"/>
  <c r="O18" i="17"/>
  <c r="P18" i="17"/>
  <c r="Q18" i="17"/>
  <c r="L19" i="17"/>
  <c r="M19" i="17"/>
  <c r="N19" i="17"/>
  <c r="O19" i="17"/>
  <c r="P19" i="17"/>
  <c r="Q19" i="17"/>
  <c r="R19" i="17"/>
  <c r="S19" i="17"/>
  <c r="T19" i="17"/>
  <c r="U19" i="17"/>
  <c r="L20" i="17"/>
  <c r="M20" i="17"/>
  <c r="N20" i="17"/>
  <c r="O20" i="17"/>
  <c r="P20" i="17"/>
  <c r="Q20" i="17"/>
  <c r="L21" i="17"/>
  <c r="M21" i="17"/>
  <c r="N21" i="17"/>
  <c r="O21" i="17"/>
  <c r="P21" i="17"/>
  <c r="Q21" i="17"/>
  <c r="R21" i="17"/>
  <c r="S21" i="17"/>
  <c r="T21" i="17"/>
  <c r="U21" i="17"/>
  <c r="L22" i="17"/>
  <c r="M22" i="17"/>
  <c r="N22" i="17"/>
  <c r="O22" i="17"/>
  <c r="P22" i="17"/>
  <c r="Q22" i="17"/>
  <c r="R22" i="17"/>
  <c r="S22" i="17"/>
  <c r="T22" i="17"/>
  <c r="U22" i="17"/>
  <c r="L23" i="17"/>
  <c r="M23" i="17"/>
  <c r="N23" i="17"/>
  <c r="O23" i="17"/>
  <c r="P23" i="17"/>
  <c r="Q23" i="17"/>
  <c r="R23" i="17"/>
  <c r="S23" i="17"/>
  <c r="T23" i="17"/>
  <c r="U23" i="17"/>
  <c r="L24" i="17"/>
  <c r="M24" i="17"/>
  <c r="N24" i="17"/>
  <c r="O24" i="17"/>
  <c r="P24" i="17"/>
  <c r="Q24" i="17"/>
  <c r="R24" i="17"/>
  <c r="S24" i="17"/>
  <c r="T24" i="17"/>
  <c r="U24" i="17"/>
  <c r="L26" i="17"/>
  <c r="M26" i="17"/>
  <c r="N26" i="17"/>
  <c r="O26" i="17"/>
  <c r="P26" i="17"/>
  <c r="Q26" i="17"/>
  <c r="R26" i="17"/>
  <c r="S26" i="17"/>
  <c r="T26" i="17"/>
  <c r="U26" i="17"/>
  <c r="L27" i="17"/>
  <c r="M27" i="17"/>
  <c r="N27" i="17"/>
  <c r="O27" i="17"/>
  <c r="P27" i="17"/>
  <c r="Q27" i="17"/>
  <c r="R27" i="17"/>
  <c r="S27" i="17"/>
  <c r="T27" i="17"/>
  <c r="U27" i="17"/>
  <c r="L28" i="17"/>
  <c r="M28" i="17"/>
  <c r="N28" i="17"/>
  <c r="O28" i="17"/>
  <c r="P28" i="17"/>
  <c r="Q28" i="17"/>
  <c r="R28" i="17"/>
  <c r="S28" i="17"/>
  <c r="T28" i="17"/>
  <c r="U28" i="17"/>
  <c r="L29" i="17"/>
  <c r="M29" i="17"/>
  <c r="N29" i="17"/>
  <c r="O29" i="17"/>
  <c r="P29" i="17"/>
  <c r="Q29" i="17"/>
  <c r="R29" i="17"/>
  <c r="S29" i="17"/>
  <c r="T29" i="17"/>
  <c r="U29" i="17"/>
  <c r="L30" i="17"/>
  <c r="M30" i="17"/>
  <c r="N30" i="17"/>
  <c r="O30" i="17"/>
  <c r="P30" i="17"/>
  <c r="Q30" i="17"/>
  <c r="R30" i="17"/>
  <c r="S30" i="17"/>
  <c r="T30" i="17"/>
  <c r="U30" i="17"/>
  <c r="Q30" i="20"/>
  <c r="P30" i="20"/>
  <c r="O30" i="20"/>
  <c r="N30" i="20"/>
  <c r="M30" i="20"/>
  <c r="L30" i="20"/>
  <c r="U29" i="20"/>
  <c r="T29" i="20"/>
  <c r="S29" i="20"/>
  <c r="R29" i="20"/>
  <c r="Q29" i="20"/>
  <c r="P29" i="20"/>
  <c r="O29" i="20"/>
  <c r="N29" i="20"/>
  <c r="M29" i="20"/>
  <c r="L29" i="20"/>
  <c r="R28" i="20"/>
  <c r="Q28" i="20"/>
  <c r="P28" i="20"/>
  <c r="O28" i="20"/>
  <c r="N28" i="20"/>
  <c r="M28" i="20"/>
  <c r="L28" i="20"/>
  <c r="Q27" i="20"/>
  <c r="P27" i="20"/>
  <c r="O27" i="20"/>
  <c r="N27" i="20"/>
  <c r="M27" i="20"/>
  <c r="L27" i="20"/>
  <c r="U26" i="20"/>
  <c r="T26" i="20"/>
  <c r="S26" i="20"/>
  <c r="R26" i="20"/>
  <c r="Q26" i="20"/>
  <c r="P26" i="20"/>
  <c r="O26" i="20"/>
  <c r="N26" i="20"/>
  <c r="M26" i="20"/>
  <c r="L26" i="20"/>
  <c r="U24" i="20"/>
  <c r="T24" i="20"/>
  <c r="S24" i="20"/>
  <c r="R24" i="20"/>
  <c r="Q24" i="20"/>
  <c r="P24" i="20"/>
  <c r="O24" i="20"/>
  <c r="N24" i="20"/>
  <c r="M24" i="20"/>
  <c r="L24" i="20"/>
  <c r="U23" i="20"/>
  <c r="T23" i="20"/>
  <c r="S23" i="20"/>
  <c r="R23" i="20"/>
  <c r="Q23" i="20"/>
  <c r="P23" i="20"/>
  <c r="O23" i="20"/>
  <c r="N23" i="20"/>
  <c r="M23" i="20"/>
  <c r="L23" i="20"/>
  <c r="U22" i="20"/>
  <c r="T22" i="20"/>
  <c r="S22" i="20"/>
  <c r="R22" i="20"/>
  <c r="Q22" i="20"/>
  <c r="P22" i="20"/>
  <c r="O22" i="20"/>
  <c r="N22" i="20"/>
  <c r="M22" i="20"/>
  <c r="L22" i="20"/>
  <c r="U21" i="20"/>
  <c r="T21" i="20"/>
  <c r="S21" i="20"/>
  <c r="R21" i="20"/>
  <c r="Q21" i="20"/>
  <c r="P21" i="20"/>
  <c r="O21" i="20"/>
  <c r="N21" i="20"/>
  <c r="M21" i="20"/>
  <c r="L21" i="20"/>
  <c r="R20" i="20"/>
  <c r="Q20" i="20"/>
  <c r="P20" i="20"/>
  <c r="O20" i="20"/>
  <c r="N20" i="20"/>
  <c r="M20" i="20"/>
  <c r="L20" i="20"/>
  <c r="U19" i="20"/>
  <c r="T19" i="20"/>
  <c r="S19" i="20"/>
  <c r="R19" i="20"/>
  <c r="Q19" i="20"/>
  <c r="P19" i="20"/>
  <c r="O19" i="20"/>
  <c r="N19" i="20"/>
  <c r="M19" i="20"/>
  <c r="L19" i="20"/>
  <c r="Q18" i="20"/>
  <c r="P18" i="20"/>
  <c r="O18" i="20"/>
  <c r="N18" i="20"/>
  <c r="M18" i="20"/>
  <c r="L18" i="20"/>
  <c r="U17" i="20"/>
  <c r="T17" i="20"/>
  <c r="S17" i="20"/>
  <c r="R17" i="20"/>
  <c r="Q17" i="20"/>
  <c r="P17" i="20"/>
  <c r="O17" i="20"/>
  <c r="N17" i="20"/>
  <c r="M17" i="20"/>
  <c r="L17" i="20"/>
  <c r="U16" i="20"/>
  <c r="T16" i="20"/>
  <c r="S16" i="20"/>
  <c r="R16" i="20"/>
  <c r="Q16" i="20"/>
  <c r="P16" i="20"/>
  <c r="O16" i="20"/>
  <c r="N16" i="20"/>
  <c r="M16" i="20"/>
  <c r="L16" i="20"/>
  <c r="U14" i="20"/>
  <c r="T14" i="20"/>
  <c r="S14" i="20"/>
  <c r="R14" i="20"/>
  <c r="Q14" i="20"/>
  <c r="P14" i="20"/>
  <c r="O14" i="20"/>
  <c r="N14" i="20"/>
  <c r="M14" i="20"/>
  <c r="L14" i="20"/>
  <c r="U13" i="20"/>
  <c r="T13" i="20"/>
  <c r="S13" i="20"/>
  <c r="R13" i="20"/>
  <c r="Q13" i="20"/>
  <c r="P13" i="20"/>
  <c r="O13" i="20"/>
  <c r="N13" i="20"/>
  <c r="M13" i="20"/>
  <c r="L13" i="20"/>
  <c r="U12" i="20"/>
  <c r="T12" i="20"/>
  <c r="S12" i="20"/>
  <c r="R12" i="20"/>
  <c r="Q12" i="20"/>
  <c r="P12" i="20"/>
  <c r="O12" i="20"/>
  <c r="N12" i="20"/>
  <c r="M12" i="20"/>
  <c r="L12" i="20"/>
  <c r="U11" i="20"/>
  <c r="T11" i="20"/>
  <c r="S11" i="20"/>
  <c r="R11" i="20"/>
  <c r="Q11" i="20"/>
  <c r="P11" i="20"/>
  <c r="O11" i="20"/>
  <c r="N11" i="20"/>
  <c r="M11" i="20"/>
  <c r="L11" i="20"/>
  <c r="U10" i="20"/>
  <c r="T10" i="20"/>
  <c r="S10" i="20"/>
  <c r="R10" i="20"/>
  <c r="Q10" i="20"/>
  <c r="P10" i="20"/>
  <c r="O10" i="20"/>
  <c r="N10" i="20"/>
  <c r="M10" i="20"/>
  <c r="L10" i="20"/>
  <c r="U9" i="20"/>
  <c r="T9" i="20"/>
  <c r="S9" i="20"/>
  <c r="R9" i="20"/>
  <c r="Q9" i="20"/>
  <c r="P9" i="20"/>
  <c r="O9" i="20"/>
  <c r="N9" i="20"/>
  <c r="M9" i="20"/>
  <c r="L9" i="20"/>
  <c r="U8" i="20"/>
  <c r="T8" i="20"/>
  <c r="S8" i="20"/>
  <c r="R8" i="20"/>
  <c r="Q8" i="20"/>
  <c r="P8" i="20"/>
  <c r="O8" i="20"/>
  <c r="N8" i="20"/>
  <c r="M8" i="20"/>
  <c r="L8" i="20"/>
  <c r="U7" i="20"/>
  <c r="T7" i="20"/>
  <c r="S7" i="20"/>
  <c r="R7" i="20"/>
  <c r="Q7" i="20"/>
  <c r="P7" i="20"/>
  <c r="O7" i="20"/>
  <c r="N7" i="20"/>
  <c r="M7" i="20"/>
  <c r="L7" i="20"/>
  <c r="U6" i="20"/>
  <c r="T6" i="20"/>
  <c r="S6" i="20"/>
  <c r="R6" i="20"/>
  <c r="Q6" i="20"/>
  <c r="P6" i="20"/>
  <c r="O6" i="20"/>
  <c r="N6" i="20"/>
  <c r="M6" i="20"/>
  <c r="L6" i="20"/>
  <c r="R5" i="20"/>
  <c r="Q5" i="20"/>
  <c r="P5" i="20"/>
  <c r="O5" i="20"/>
  <c r="N5" i="20"/>
  <c r="M5" i="20"/>
  <c r="L5" i="20"/>
  <c r="U4" i="20"/>
  <c r="T4" i="20"/>
  <c r="S4" i="20"/>
  <c r="R4" i="20"/>
  <c r="Q4" i="20"/>
  <c r="P4" i="20"/>
  <c r="O4" i="20"/>
  <c r="N4" i="20"/>
  <c r="M4" i="20"/>
  <c r="L4" i="20"/>
  <c r="U30" i="10"/>
  <c r="T30" i="10"/>
  <c r="S30" i="10"/>
  <c r="R30" i="10"/>
  <c r="Q30" i="10"/>
  <c r="P30" i="10"/>
  <c r="O30" i="10"/>
  <c r="N30" i="10"/>
  <c r="M30" i="10"/>
  <c r="L30" i="10"/>
  <c r="U29" i="10"/>
  <c r="T29" i="10"/>
  <c r="S29" i="10"/>
  <c r="R29" i="10"/>
  <c r="Q29" i="10"/>
  <c r="P29" i="10"/>
  <c r="O29" i="10"/>
  <c r="N29" i="10"/>
  <c r="M29" i="10"/>
  <c r="L29" i="10"/>
  <c r="U28" i="10"/>
  <c r="T28" i="10"/>
  <c r="S28" i="10"/>
  <c r="R28" i="10"/>
  <c r="Q28" i="10"/>
  <c r="P28" i="10"/>
  <c r="O28" i="10"/>
  <c r="N28" i="10"/>
  <c r="M28" i="10"/>
  <c r="L28" i="10"/>
  <c r="T27" i="10"/>
  <c r="S27" i="10"/>
  <c r="R27" i="10"/>
  <c r="Q27" i="10"/>
  <c r="P27" i="10"/>
  <c r="O27" i="10"/>
  <c r="N27" i="10"/>
  <c r="M27" i="10"/>
  <c r="L27" i="10"/>
  <c r="U26" i="10"/>
  <c r="T26" i="10"/>
  <c r="S26" i="10"/>
  <c r="R26" i="10"/>
  <c r="Q26" i="10"/>
  <c r="P26" i="10"/>
  <c r="O26" i="10"/>
  <c r="N26" i="10"/>
  <c r="M26" i="10"/>
  <c r="L26" i="10"/>
  <c r="U24" i="10"/>
  <c r="T24" i="10"/>
  <c r="S24" i="10"/>
  <c r="R24" i="10"/>
  <c r="Q24" i="10"/>
  <c r="P24" i="10"/>
  <c r="O24" i="10"/>
  <c r="N24" i="10"/>
  <c r="M24" i="10"/>
  <c r="L24" i="10"/>
  <c r="U23" i="10"/>
  <c r="T23" i="10"/>
  <c r="S23" i="10"/>
  <c r="R23" i="10"/>
  <c r="Q23" i="10"/>
  <c r="P23" i="10"/>
  <c r="O23" i="10"/>
  <c r="N23" i="10"/>
  <c r="M23" i="10"/>
  <c r="L23" i="10"/>
  <c r="U22" i="10"/>
  <c r="T22" i="10"/>
  <c r="S22" i="10"/>
  <c r="R22" i="10"/>
  <c r="Q22" i="10"/>
  <c r="P22" i="10"/>
  <c r="O22" i="10"/>
  <c r="N22" i="10"/>
  <c r="M22" i="10"/>
  <c r="L22" i="10"/>
  <c r="S21" i="10"/>
  <c r="R21" i="10"/>
  <c r="Q21" i="10"/>
  <c r="P21" i="10"/>
  <c r="O21" i="10"/>
  <c r="N21" i="10"/>
  <c r="M21" i="10"/>
  <c r="L21" i="10"/>
  <c r="R20" i="10"/>
  <c r="Q20" i="10"/>
  <c r="P20" i="10"/>
  <c r="O20" i="10"/>
  <c r="N20" i="10"/>
  <c r="M20" i="10"/>
  <c r="L20" i="10"/>
  <c r="U19" i="10"/>
  <c r="T19" i="10"/>
  <c r="S19" i="10"/>
  <c r="R19" i="10"/>
  <c r="Q19" i="10"/>
  <c r="P19" i="10"/>
  <c r="O19" i="10"/>
  <c r="N19" i="10"/>
  <c r="M19" i="10"/>
  <c r="L19" i="10"/>
  <c r="U18" i="10"/>
  <c r="T18" i="10"/>
  <c r="S18" i="10"/>
  <c r="R18" i="10"/>
  <c r="Q18" i="10"/>
  <c r="P18" i="10"/>
  <c r="O18" i="10"/>
  <c r="N18" i="10"/>
  <c r="M18" i="10"/>
  <c r="L18" i="10"/>
  <c r="U17" i="10"/>
  <c r="T17" i="10"/>
  <c r="S17" i="10"/>
  <c r="R17" i="10"/>
  <c r="Q17" i="10"/>
  <c r="P17" i="10"/>
  <c r="O17" i="10"/>
  <c r="N17" i="10"/>
  <c r="M17" i="10"/>
  <c r="L17" i="10"/>
  <c r="U16" i="10"/>
  <c r="T16" i="10"/>
  <c r="S16" i="10"/>
  <c r="R16" i="10"/>
  <c r="Q16" i="10"/>
  <c r="P16" i="10"/>
  <c r="O16" i="10"/>
  <c r="N16" i="10"/>
  <c r="M16" i="10"/>
  <c r="L16" i="10"/>
  <c r="U14" i="10"/>
  <c r="T14" i="10"/>
  <c r="S14" i="10"/>
  <c r="R14" i="10"/>
  <c r="Q14" i="10"/>
  <c r="P14" i="10"/>
  <c r="O14" i="10"/>
  <c r="N14" i="10"/>
  <c r="M14" i="10"/>
  <c r="L14" i="10"/>
  <c r="U13" i="10"/>
  <c r="T13" i="10"/>
  <c r="S13" i="10"/>
  <c r="R13" i="10"/>
  <c r="Q13" i="10"/>
  <c r="P13" i="10"/>
  <c r="O13" i="10"/>
  <c r="N13" i="10"/>
  <c r="M13" i="10"/>
  <c r="L13" i="10"/>
  <c r="U12" i="10"/>
  <c r="T12" i="10"/>
  <c r="S12" i="10"/>
  <c r="R12" i="10"/>
  <c r="Q12" i="10"/>
  <c r="P12" i="10"/>
  <c r="O12" i="10"/>
  <c r="N12" i="10"/>
  <c r="M12" i="10"/>
  <c r="L12" i="10"/>
  <c r="R11" i="10"/>
  <c r="Q11" i="10"/>
  <c r="P11" i="10"/>
  <c r="O11" i="10"/>
  <c r="N11" i="10"/>
  <c r="M11" i="10"/>
  <c r="L11" i="10"/>
  <c r="U10" i="10"/>
  <c r="T10" i="10"/>
  <c r="S10" i="10"/>
  <c r="R10" i="10"/>
  <c r="Q10" i="10"/>
  <c r="P10" i="10"/>
  <c r="O10" i="10"/>
  <c r="N10" i="10"/>
  <c r="M10" i="10"/>
  <c r="L10" i="10"/>
  <c r="U9" i="10"/>
  <c r="T9" i="10"/>
  <c r="S9" i="10"/>
  <c r="R9" i="10"/>
  <c r="Q9" i="10"/>
  <c r="P9" i="10"/>
  <c r="O9" i="10"/>
  <c r="N9" i="10"/>
  <c r="M9" i="10"/>
  <c r="L9" i="10"/>
  <c r="U8" i="10"/>
  <c r="T8" i="10"/>
  <c r="S8" i="10"/>
  <c r="R8" i="10"/>
  <c r="Q8" i="10"/>
  <c r="P8" i="10"/>
  <c r="O8" i="10"/>
  <c r="N8" i="10"/>
  <c r="M8" i="10"/>
  <c r="L8" i="10"/>
  <c r="U7" i="10"/>
  <c r="T7" i="10"/>
  <c r="S7" i="10"/>
  <c r="R7" i="10"/>
  <c r="Q7" i="10"/>
  <c r="P7" i="10"/>
  <c r="O7" i="10"/>
  <c r="N7" i="10"/>
  <c r="M7" i="10"/>
  <c r="L7" i="10"/>
  <c r="U6" i="10"/>
  <c r="T6" i="10"/>
  <c r="S6" i="10"/>
  <c r="R6" i="10"/>
  <c r="Q6" i="10"/>
  <c r="P6" i="10"/>
  <c r="O6" i="10"/>
  <c r="N6" i="10"/>
  <c r="M6" i="10"/>
  <c r="L6" i="10"/>
  <c r="U5" i="10"/>
  <c r="T5" i="10"/>
  <c r="S5" i="10"/>
  <c r="R5" i="10"/>
  <c r="Q5" i="10"/>
  <c r="P5" i="10"/>
  <c r="O5" i="10"/>
  <c r="N5" i="10"/>
  <c r="M5" i="10"/>
  <c r="L5" i="10"/>
  <c r="U4" i="10"/>
  <c r="T4" i="10"/>
  <c r="S4" i="10"/>
  <c r="R4" i="10"/>
  <c r="Q4" i="10"/>
  <c r="P4" i="10"/>
  <c r="O4" i="10"/>
  <c r="N4" i="10"/>
  <c r="M4" i="10"/>
  <c r="L4" i="10"/>
  <c r="T30" i="6"/>
  <c r="S30" i="6"/>
  <c r="R30" i="6"/>
  <c r="Q30" i="6"/>
  <c r="P30" i="6"/>
  <c r="O30" i="6"/>
  <c r="N30" i="6"/>
  <c r="M30" i="6"/>
  <c r="L30" i="6"/>
  <c r="T29" i="6"/>
  <c r="S29" i="6"/>
  <c r="R29" i="6"/>
  <c r="Q29" i="6"/>
  <c r="P29" i="6"/>
  <c r="O29" i="6"/>
  <c r="N29" i="6"/>
  <c r="M29" i="6"/>
  <c r="L29" i="6"/>
  <c r="T28" i="6"/>
  <c r="S28" i="6"/>
  <c r="R28" i="6"/>
  <c r="Q28" i="6"/>
  <c r="P28" i="6"/>
  <c r="O28" i="6"/>
  <c r="N28" i="6"/>
  <c r="M28" i="6"/>
  <c r="L28" i="6"/>
  <c r="T27" i="6"/>
  <c r="S27" i="6"/>
  <c r="R27" i="6"/>
  <c r="Q27" i="6"/>
  <c r="P27" i="6"/>
  <c r="O27" i="6"/>
  <c r="N27" i="6"/>
  <c r="M27" i="6"/>
  <c r="L27" i="6"/>
  <c r="T26" i="6"/>
  <c r="S26" i="6"/>
  <c r="R26" i="6"/>
  <c r="Q26" i="6"/>
  <c r="P26" i="6"/>
  <c r="O26" i="6"/>
  <c r="N26" i="6"/>
  <c r="M26" i="6"/>
  <c r="L26" i="6"/>
  <c r="T24" i="6"/>
  <c r="S24" i="6"/>
  <c r="R24" i="6"/>
  <c r="Q24" i="6"/>
  <c r="P24" i="6"/>
  <c r="O24" i="6"/>
  <c r="N24" i="6"/>
  <c r="M24" i="6"/>
  <c r="L24" i="6"/>
  <c r="T23" i="6"/>
  <c r="S23" i="6"/>
  <c r="R23" i="6"/>
  <c r="Q23" i="6"/>
  <c r="P23" i="6"/>
  <c r="O23" i="6"/>
  <c r="N23" i="6"/>
  <c r="M23" i="6"/>
  <c r="L23" i="6"/>
  <c r="T22" i="6"/>
  <c r="S22" i="6"/>
  <c r="R22" i="6"/>
  <c r="Q22" i="6"/>
  <c r="P22" i="6"/>
  <c r="O22" i="6"/>
  <c r="N22" i="6"/>
  <c r="M22" i="6"/>
  <c r="L22" i="6"/>
  <c r="R21" i="6"/>
  <c r="Q21" i="6"/>
  <c r="P21" i="6"/>
  <c r="O21" i="6"/>
  <c r="N21" i="6"/>
  <c r="M21" i="6"/>
  <c r="L21" i="6"/>
  <c r="T20" i="6"/>
  <c r="S20" i="6"/>
  <c r="R20" i="6"/>
  <c r="Q20" i="6"/>
  <c r="P20" i="6"/>
  <c r="O20" i="6"/>
  <c r="N20" i="6"/>
  <c r="M20" i="6"/>
  <c r="L20" i="6"/>
  <c r="S19" i="6"/>
  <c r="R19" i="6"/>
  <c r="Q19" i="6"/>
  <c r="P19" i="6"/>
  <c r="O19" i="6"/>
  <c r="N19" i="6"/>
  <c r="M19" i="6"/>
  <c r="L19" i="6"/>
  <c r="T18" i="6"/>
  <c r="S18" i="6"/>
  <c r="R18" i="6"/>
  <c r="Q18" i="6"/>
  <c r="P18" i="6"/>
  <c r="O18" i="6"/>
  <c r="N18" i="6"/>
  <c r="M18" i="6"/>
  <c r="L18" i="6"/>
  <c r="T17" i="6"/>
  <c r="S17" i="6"/>
  <c r="R17" i="6"/>
  <c r="Q17" i="6"/>
  <c r="P17" i="6"/>
  <c r="O17" i="6"/>
  <c r="N17" i="6"/>
  <c r="M17" i="6"/>
  <c r="L17" i="6"/>
  <c r="T16" i="6"/>
  <c r="S16" i="6"/>
  <c r="R16" i="6"/>
  <c r="Q16" i="6"/>
  <c r="P16" i="6"/>
  <c r="O16" i="6"/>
  <c r="N16" i="6"/>
  <c r="M16" i="6"/>
  <c r="L16" i="6"/>
  <c r="T14" i="6"/>
  <c r="S14" i="6"/>
  <c r="R14" i="6"/>
  <c r="Q14" i="6"/>
  <c r="P14" i="6"/>
  <c r="O14" i="6"/>
  <c r="N14" i="6"/>
  <c r="M14" i="6"/>
  <c r="L14" i="6"/>
  <c r="T13" i="6"/>
  <c r="S13" i="6"/>
  <c r="R13" i="6"/>
  <c r="Q13" i="6"/>
  <c r="P13" i="6"/>
  <c r="O13" i="6"/>
  <c r="N13" i="6"/>
  <c r="M13" i="6"/>
  <c r="L13" i="6"/>
  <c r="T12" i="6"/>
  <c r="S12" i="6"/>
  <c r="R12" i="6"/>
  <c r="Q12" i="6"/>
  <c r="P12" i="6"/>
  <c r="O12" i="6"/>
  <c r="N12" i="6"/>
  <c r="M12" i="6"/>
  <c r="L12" i="6"/>
  <c r="T11" i="6"/>
  <c r="S11" i="6"/>
  <c r="R11" i="6"/>
  <c r="Q11" i="6"/>
  <c r="P11" i="6"/>
  <c r="O11" i="6"/>
  <c r="N11" i="6"/>
  <c r="M11" i="6"/>
  <c r="L11" i="6"/>
  <c r="T10" i="6"/>
  <c r="S10" i="6"/>
  <c r="R10" i="6"/>
  <c r="Q10" i="6"/>
  <c r="P10" i="6"/>
  <c r="O10" i="6"/>
  <c r="N10" i="6"/>
  <c r="M10" i="6"/>
  <c r="L10" i="6"/>
  <c r="T9" i="6"/>
  <c r="S9" i="6"/>
  <c r="R9" i="6"/>
  <c r="Q9" i="6"/>
  <c r="P9" i="6"/>
  <c r="O9" i="6"/>
  <c r="N9" i="6"/>
  <c r="M9" i="6"/>
  <c r="L9" i="6"/>
  <c r="T8" i="6"/>
  <c r="S8" i="6"/>
  <c r="R8" i="6"/>
  <c r="Q8" i="6"/>
  <c r="P8" i="6"/>
  <c r="O8" i="6"/>
  <c r="N8" i="6"/>
  <c r="M8" i="6"/>
  <c r="L8" i="6"/>
  <c r="T7" i="6"/>
  <c r="S7" i="6"/>
  <c r="R7" i="6"/>
  <c r="Q7" i="6"/>
  <c r="P7" i="6"/>
  <c r="O7" i="6"/>
  <c r="N7" i="6"/>
  <c r="M7" i="6"/>
  <c r="L7" i="6"/>
  <c r="T6" i="6"/>
  <c r="S6" i="6"/>
  <c r="R6" i="6"/>
  <c r="Q6" i="6"/>
  <c r="P6" i="6"/>
  <c r="O6" i="6"/>
  <c r="N6" i="6"/>
  <c r="M6" i="6"/>
  <c r="L6" i="6"/>
  <c r="T5" i="6"/>
  <c r="S5" i="6"/>
  <c r="R5" i="6"/>
  <c r="Q5" i="6"/>
  <c r="P5" i="6"/>
  <c r="O5" i="6"/>
  <c r="N5" i="6"/>
  <c r="M5" i="6"/>
  <c r="L5" i="6"/>
  <c r="T4" i="6"/>
  <c r="S4" i="6"/>
  <c r="R4" i="6"/>
  <c r="Q4" i="6"/>
  <c r="P4" i="6"/>
  <c r="O4" i="6"/>
  <c r="N4" i="6"/>
  <c r="M4" i="6"/>
  <c r="L4" i="6"/>
  <c r="T30" i="7"/>
  <c r="S30" i="7"/>
  <c r="R30" i="7"/>
  <c r="Q30" i="7"/>
  <c r="P30" i="7"/>
  <c r="O30" i="7"/>
  <c r="N30" i="7"/>
  <c r="M30" i="7"/>
  <c r="L30" i="7"/>
  <c r="T29" i="7"/>
  <c r="S29" i="7"/>
  <c r="R29" i="7"/>
  <c r="Q29" i="7"/>
  <c r="P29" i="7"/>
  <c r="M29" i="7"/>
  <c r="L29" i="7"/>
  <c r="T28" i="7"/>
  <c r="S28" i="7"/>
  <c r="R28" i="7"/>
  <c r="Q28" i="7"/>
  <c r="P28" i="7"/>
  <c r="O28" i="7"/>
  <c r="N28" i="7"/>
  <c r="M28" i="7"/>
  <c r="L28" i="7"/>
  <c r="T27" i="7"/>
  <c r="S27" i="7"/>
  <c r="R27" i="7"/>
  <c r="Q27" i="7"/>
  <c r="P27" i="7"/>
  <c r="O27" i="7"/>
  <c r="N27" i="7"/>
  <c r="M27" i="7"/>
  <c r="L27" i="7"/>
  <c r="T26" i="7"/>
  <c r="S26" i="7"/>
  <c r="R26" i="7"/>
  <c r="Q26" i="7"/>
  <c r="P26" i="7"/>
  <c r="O26" i="7"/>
  <c r="N26" i="7"/>
  <c r="T24" i="7"/>
  <c r="S24" i="7"/>
  <c r="R24" i="7"/>
  <c r="Q24" i="7"/>
  <c r="P24" i="7"/>
  <c r="O24" i="7"/>
  <c r="N24" i="7"/>
  <c r="M24" i="7"/>
  <c r="L24" i="7"/>
  <c r="T23" i="7"/>
  <c r="S23" i="7"/>
  <c r="R23" i="7"/>
  <c r="Q23" i="7"/>
  <c r="P23" i="7"/>
  <c r="O23" i="7"/>
  <c r="N23" i="7"/>
  <c r="M23" i="7"/>
  <c r="L23" i="7"/>
  <c r="T22" i="7"/>
  <c r="S22" i="7"/>
  <c r="R22" i="7"/>
  <c r="Q22" i="7"/>
  <c r="P22" i="7"/>
  <c r="O22" i="7"/>
  <c r="N22" i="7"/>
  <c r="M22" i="7"/>
  <c r="L22" i="7"/>
  <c r="T21" i="7"/>
  <c r="S21" i="7"/>
  <c r="R21" i="7"/>
  <c r="Q21" i="7"/>
  <c r="P21" i="7"/>
  <c r="O21" i="7"/>
  <c r="N21" i="7"/>
  <c r="M21" i="7"/>
  <c r="L21" i="7"/>
  <c r="T20" i="7"/>
  <c r="S20" i="7"/>
  <c r="R20" i="7"/>
  <c r="Q20" i="7"/>
  <c r="P20" i="7"/>
  <c r="O20" i="7"/>
  <c r="N20" i="7"/>
  <c r="M20" i="7"/>
  <c r="L20" i="7"/>
  <c r="T19" i="7"/>
  <c r="S19" i="7"/>
  <c r="R19" i="7"/>
  <c r="Q19" i="7"/>
  <c r="P19" i="7"/>
  <c r="O19" i="7"/>
  <c r="N19" i="7"/>
  <c r="M19" i="7"/>
  <c r="L19" i="7"/>
  <c r="T18" i="7"/>
  <c r="S18" i="7"/>
  <c r="R18" i="7"/>
  <c r="Q18" i="7"/>
  <c r="P18" i="7"/>
  <c r="O18" i="7"/>
  <c r="N18" i="7"/>
  <c r="M18" i="7"/>
  <c r="L18" i="7"/>
  <c r="T17" i="7"/>
  <c r="S17" i="7"/>
  <c r="Q17" i="7"/>
  <c r="P17" i="7"/>
  <c r="O17" i="7"/>
  <c r="N17" i="7"/>
  <c r="M17" i="7"/>
  <c r="L17" i="7"/>
  <c r="R16" i="7"/>
  <c r="Q16" i="7"/>
  <c r="P16" i="7"/>
  <c r="O16" i="7"/>
  <c r="N16" i="7"/>
  <c r="M16" i="7"/>
  <c r="L16" i="7"/>
  <c r="T14" i="7"/>
  <c r="S14" i="7"/>
  <c r="R14" i="7"/>
  <c r="Q14" i="7"/>
  <c r="P14" i="7"/>
  <c r="O14" i="7"/>
  <c r="N14" i="7"/>
  <c r="M14" i="7"/>
  <c r="L14" i="7"/>
  <c r="T13" i="7"/>
  <c r="S13" i="7"/>
  <c r="R13" i="7"/>
  <c r="Q13" i="7"/>
  <c r="P13" i="7"/>
  <c r="O13" i="7"/>
  <c r="N13" i="7"/>
  <c r="T12" i="7"/>
  <c r="S12" i="7"/>
  <c r="R12" i="7"/>
  <c r="Q12" i="7"/>
  <c r="P12" i="7"/>
  <c r="O12" i="7"/>
  <c r="N12" i="7"/>
  <c r="M12" i="7"/>
  <c r="L12" i="7"/>
  <c r="T11" i="7"/>
  <c r="S11" i="7"/>
  <c r="R11" i="7"/>
  <c r="Q11" i="7"/>
  <c r="P11" i="7"/>
  <c r="O11" i="7"/>
  <c r="N11" i="7"/>
  <c r="M11" i="7"/>
  <c r="L11" i="7"/>
  <c r="T10" i="7"/>
  <c r="S10" i="7"/>
  <c r="R10" i="7"/>
  <c r="Q10" i="7"/>
  <c r="P10" i="7"/>
  <c r="O10" i="7"/>
  <c r="N10" i="7"/>
  <c r="M10" i="7"/>
  <c r="L10" i="7"/>
  <c r="T9" i="7"/>
  <c r="S9" i="7"/>
  <c r="R9" i="7"/>
  <c r="Q9" i="7"/>
  <c r="P9" i="7"/>
  <c r="O9" i="7"/>
  <c r="N9" i="7"/>
  <c r="M9" i="7"/>
  <c r="L9" i="7"/>
  <c r="T8" i="7"/>
  <c r="S8" i="7"/>
  <c r="R8" i="7"/>
  <c r="Q8" i="7"/>
  <c r="P8" i="7"/>
  <c r="O8" i="7"/>
  <c r="N8" i="7"/>
  <c r="M8" i="7"/>
  <c r="L8" i="7"/>
  <c r="T7" i="7"/>
  <c r="S7" i="7"/>
  <c r="R7" i="7"/>
  <c r="Q7" i="7"/>
  <c r="P7" i="7"/>
  <c r="O7" i="7"/>
  <c r="N7" i="7"/>
  <c r="M7" i="7"/>
  <c r="L7" i="7"/>
  <c r="T6" i="7"/>
  <c r="S6" i="7"/>
  <c r="R6" i="7"/>
  <c r="Q6" i="7"/>
  <c r="P6" i="7"/>
  <c r="O6" i="7"/>
  <c r="N6" i="7"/>
  <c r="M6" i="7"/>
  <c r="L6" i="7"/>
  <c r="T5" i="7"/>
  <c r="S5" i="7"/>
  <c r="R5" i="7"/>
  <c r="Q5" i="7"/>
  <c r="P5" i="7"/>
  <c r="O5" i="7"/>
  <c r="N5" i="7"/>
  <c r="M5" i="7"/>
  <c r="L5" i="7"/>
  <c r="T4" i="7"/>
  <c r="S4" i="7"/>
  <c r="R4" i="7"/>
  <c r="Q4" i="7"/>
  <c r="P4" i="7"/>
  <c r="O4" i="7"/>
  <c r="N4" i="7"/>
  <c r="M4" i="7"/>
  <c r="L4" i="7"/>
  <c r="T30" i="8"/>
  <c r="S30" i="8"/>
  <c r="R30" i="8"/>
  <c r="Q30" i="8"/>
  <c r="P30" i="8"/>
  <c r="O30" i="8"/>
  <c r="N30" i="8"/>
  <c r="M30" i="8"/>
  <c r="L30" i="8"/>
  <c r="T29" i="8"/>
  <c r="S29" i="8"/>
  <c r="R29" i="8"/>
  <c r="Q29" i="8"/>
  <c r="P29" i="8"/>
  <c r="O29" i="8"/>
  <c r="N29" i="8"/>
  <c r="M29" i="8"/>
  <c r="L29" i="8"/>
  <c r="T28" i="8"/>
  <c r="S28" i="8"/>
  <c r="R28" i="8"/>
  <c r="Q28" i="8"/>
  <c r="P28" i="8"/>
  <c r="O28" i="8"/>
  <c r="N28" i="8"/>
  <c r="M28" i="8"/>
  <c r="L28" i="8"/>
  <c r="T27" i="8"/>
  <c r="S27" i="8"/>
  <c r="R27" i="8"/>
  <c r="Q27" i="8"/>
  <c r="P27" i="8"/>
  <c r="O27" i="8"/>
  <c r="N27" i="8"/>
  <c r="M27" i="8"/>
  <c r="L27" i="8"/>
  <c r="Q26" i="8"/>
  <c r="P26" i="8"/>
  <c r="O26" i="8"/>
  <c r="N26" i="8"/>
  <c r="M26" i="8"/>
  <c r="L26" i="8"/>
  <c r="T24" i="8"/>
  <c r="S24" i="8"/>
  <c r="R24" i="8"/>
  <c r="Q24" i="8"/>
  <c r="P24" i="8"/>
  <c r="O24" i="8"/>
  <c r="N24" i="8"/>
  <c r="M24" i="8"/>
  <c r="L24" i="8"/>
  <c r="T23" i="8"/>
  <c r="S23" i="8"/>
  <c r="R23" i="8"/>
  <c r="Q23" i="8"/>
  <c r="P23" i="8"/>
  <c r="O23" i="8"/>
  <c r="N23" i="8"/>
  <c r="M23" i="8"/>
  <c r="L23" i="8"/>
  <c r="T22" i="8"/>
  <c r="S22" i="8"/>
  <c r="R22" i="8"/>
  <c r="Q22" i="8"/>
  <c r="P22" i="8"/>
  <c r="O22" i="8"/>
  <c r="N22" i="8"/>
  <c r="M22" i="8"/>
  <c r="L22" i="8"/>
  <c r="T21" i="8"/>
  <c r="S21" i="8"/>
  <c r="R21" i="8"/>
  <c r="Q21" i="8"/>
  <c r="P21" i="8"/>
  <c r="O21" i="8"/>
  <c r="N21" i="8"/>
  <c r="M21" i="8"/>
  <c r="L21" i="8"/>
  <c r="T20" i="8"/>
  <c r="S20" i="8"/>
  <c r="R20" i="8"/>
  <c r="Q20" i="8"/>
  <c r="P20" i="8"/>
  <c r="O20" i="8"/>
  <c r="N20" i="8"/>
  <c r="M20" i="8"/>
  <c r="L20" i="8"/>
  <c r="T19" i="8"/>
  <c r="S19" i="8"/>
  <c r="R19" i="8"/>
  <c r="Q19" i="8"/>
  <c r="P19" i="8"/>
  <c r="O19" i="8"/>
  <c r="N19" i="8"/>
  <c r="M19" i="8"/>
  <c r="L19" i="8"/>
  <c r="T18" i="8"/>
  <c r="S18" i="8"/>
  <c r="R18" i="8"/>
  <c r="Q18" i="8"/>
  <c r="P18" i="8"/>
  <c r="O18" i="8"/>
  <c r="N18" i="8"/>
  <c r="M18" i="8"/>
  <c r="L18" i="8"/>
  <c r="T17" i="8"/>
  <c r="S17" i="8"/>
  <c r="R17" i="8"/>
  <c r="Q17" i="8"/>
  <c r="P17" i="8"/>
  <c r="O17" i="8"/>
  <c r="N17" i="8"/>
  <c r="M17" i="8"/>
  <c r="L17" i="8"/>
  <c r="T16" i="8"/>
  <c r="S16" i="8"/>
  <c r="R16" i="8"/>
  <c r="Q16" i="8"/>
  <c r="P16" i="8"/>
  <c r="O16" i="8"/>
  <c r="N16" i="8"/>
  <c r="M16" i="8"/>
  <c r="L16" i="8"/>
  <c r="T14" i="8"/>
  <c r="S14" i="8"/>
  <c r="R14" i="8"/>
  <c r="Q14" i="8"/>
  <c r="P14" i="8"/>
  <c r="O14" i="8"/>
  <c r="N14" i="8"/>
  <c r="M14" i="8"/>
  <c r="L14" i="8"/>
  <c r="T13" i="8"/>
  <c r="S13" i="8"/>
  <c r="R13" i="8"/>
  <c r="Q13" i="8"/>
  <c r="P13" i="8"/>
  <c r="O13" i="8"/>
  <c r="N13" i="8"/>
  <c r="M13" i="8"/>
  <c r="L13" i="8"/>
  <c r="T12" i="8"/>
  <c r="S12" i="8"/>
  <c r="R12" i="8"/>
  <c r="Q12" i="8"/>
  <c r="P12" i="8"/>
  <c r="O12" i="8"/>
  <c r="N12" i="8"/>
  <c r="M12" i="8"/>
  <c r="L12" i="8"/>
  <c r="T11" i="8"/>
  <c r="S11" i="8"/>
  <c r="R11" i="8"/>
  <c r="Q11" i="8"/>
  <c r="P11" i="8"/>
  <c r="O11" i="8"/>
  <c r="N11" i="8"/>
  <c r="M11" i="8"/>
  <c r="L11" i="8"/>
  <c r="T10" i="8"/>
  <c r="S10" i="8"/>
  <c r="R10" i="8"/>
  <c r="Q10" i="8"/>
  <c r="P10" i="8"/>
  <c r="O10" i="8"/>
  <c r="N10" i="8"/>
  <c r="M10" i="8"/>
  <c r="L10" i="8"/>
  <c r="T9" i="8"/>
  <c r="S9" i="8"/>
  <c r="R9" i="8"/>
  <c r="Q9" i="8"/>
  <c r="P9" i="8"/>
  <c r="O9" i="8"/>
  <c r="N9" i="8"/>
  <c r="M9" i="8"/>
  <c r="L9" i="8"/>
  <c r="T8" i="8"/>
  <c r="S8" i="8"/>
  <c r="R8" i="8"/>
  <c r="Q8" i="8"/>
  <c r="P8" i="8"/>
  <c r="O8" i="8"/>
  <c r="N8" i="8"/>
  <c r="T7" i="8"/>
  <c r="S7" i="8"/>
  <c r="R7" i="8"/>
  <c r="Q7" i="8"/>
  <c r="P7" i="8"/>
  <c r="O7" i="8"/>
  <c r="N7" i="8"/>
  <c r="M7" i="8"/>
  <c r="L7" i="8"/>
  <c r="T6" i="8"/>
  <c r="S6" i="8"/>
  <c r="R6" i="8"/>
  <c r="Q6" i="8"/>
  <c r="P6" i="8"/>
  <c r="O6" i="8"/>
  <c r="N6" i="8"/>
  <c r="M6" i="8"/>
  <c r="L6" i="8"/>
  <c r="T5" i="8"/>
  <c r="S5" i="8"/>
  <c r="R5" i="8"/>
  <c r="Q5" i="8"/>
  <c r="P5" i="8"/>
  <c r="O5" i="8"/>
  <c r="N5" i="8"/>
  <c r="M5" i="8"/>
  <c r="L5" i="8"/>
  <c r="T4" i="8"/>
  <c r="S4" i="8"/>
  <c r="R4" i="8"/>
  <c r="Q4" i="8"/>
  <c r="P4" i="8"/>
  <c r="O4" i="8"/>
  <c r="N4" i="8"/>
  <c r="M4" i="8"/>
  <c r="L4" i="8"/>
  <c r="T30" i="2"/>
  <c r="S30" i="2"/>
  <c r="R30" i="2"/>
  <c r="Q30" i="2"/>
  <c r="P30" i="2"/>
  <c r="O30" i="2"/>
  <c r="N30" i="2"/>
  <c r="M30" i="2"/>
  <c r="L30" i="2"/>
  <c r="T29" i="2"/>
  <c r="S29" i="2"/>
  <c r="R29" i="2"/>
  <c r="N29" i="2"/>
  <c r="T28" i="2"/>
  <c r="S28" i="2"/>
  <c r="R28" i="2"/>
  <c r="Q28" i="2"/>
  <c r="P28" i="2"/>
  <c r="O28" i="2"/>
  <c r="N28" i="2"/>
  <c r="M28" i="2"/>
  <c r="L28" i="2"/>
  <c r="T27" i="2"/>
  <c r="S27" i="2"/>
  <c r="R27" i="2"/>
  <c r="Q27" i="2"/>
  <c r="P27" i="2"/>
  <c r="O27" i="2"/>
  <c r="N27" i="2"/>
  <c r="M27" i="2"/>
  <c r="L27" i="2"/>
  <c r="T26" i="2"/>
  <c r="S26" i="2"/>
  <c r="R26" i="2"/>
  <c r="O26" i="2"/>
  <c r="N26" i="2"/>
  <c r="T24" i="2"/>
  <c r="S24" i="2"/>
  <c r="R24" i="2"/>
  <c r="Q24" i="2"/>
  <c r="P24" i="2"/>
  <c r="O24" i="2"/>
  <c r="N24" i="2"/>
  <c r="M24" i="2"/>
  <c r="L24" i="2"/>
  <c r="T23" i="2"/>
  <c r="S23" i="2"/>
  <c r="R23" i="2"/>
  <c r="Q23" i="2"/>
  <c r="P23" i="2"/>
  <c r="O23" i="2"/>
  <c r="N23" i="2"/>
  <c r="M23" i="2"/>
  <c r="L23" i="2"/>
  <c r="T22" i="2"/>
  <c r="S22" i="2"/>
  <c r="R22" i="2"/>
  <c r="Q22" i="2"/>
  <c r="P22" i="2"/>
  <c r="O22" i="2"/>
  <c r="N22" i="2"/>
  <c r="M22" i="2"/>
  <c r="L22" i="2"/>
  <c r="T21" i="2"/>
  <c r="S21" i="2"/>
  <c r="R21" i="2"/>
  <c r="Q21" i="2"/>
  <c r="P21" i="2"/>
  <c r="O21" i="2"/>
  <c r="N21" i="2"/>
  <c r="M21" i="2"/>
  <c r="L21" i="2"/>
  <c r="T20" i="2"/>
  <c r="S20" i="2"/>
  <c r="R20" i="2"/>
  <c r="Q20" i="2"/>
  <c r="P20" i="2"/>
  <c r="O20" i="2"/>
  <c r="N20" i="2"/>
  <c r="M20" i="2"/>
  <c r="L20" i="2"/>
  <c r="T19" i="2"/>
  <c r="S19" i="2"/>
  <c r="R19" i="2"/>
  <c r="Q19" i="2"/>
  <c r="P19" i="2"/>
  <c r="O19" i="2"/>
  <c r="N19" i="2"/>
  <c r="M19" i="2"/>
  <c r="L19" i="2"/>
  <c r="T18" i="2"/>
  <c r="S18" i="2"/>
  <c r="R18" i="2"/>
  <c r="Q18" i="2"/>
  <c r="P18" i="2"/>
  <c r="O18" i="2"/>
  <c r="N18" i="2"/>
  <c r="M18" i="2"/>
  <c r="L18" i="2"/>
  <c r="T17" i="2"/>
  <c r="S17" i="2"/>
  <c r="R17" i="2"/>
  <c r="Q17" i="2"/>
  <c r="P17" i="2"/>
  <c r="O17" i="2"/>
  <c r="N17" i="2"/>
  <c r="M17" i="2"/>
  <c r="L17" i="2"/>
  <c r="T16" i="2"/>
  <c r="S16" i="2"/>
  <c r="R16" i="2"/>
  <c r="Q16" i="2"/>
  <c r="P16" i="2"/>
  <c r="O16" i="2"/>
  <c r="N16" i="2"/>
  <c r="M16" i="2"/>
  <c r="L16" i="2"/>
  <c r="T14" i="2"/>
  <c r="S14" i="2"/>
  <c r="R14" i="2"/>
  <c r="Q14" i="2"/>
  <c r="P14" i="2"/>
  <c r="O14" i="2"/>
  <c r="N14" i="2"/>
  <c r="M14" i="2"/>
  <c r="L14" i="2"/>
  <c r="T13" i="2"/>
  <c r="S13" i="2"/>
  <c r="R13" i="2"/>
  <c r="Q13" i="2"/>
  <c r="P13" i="2"/>
  <c r="O13" i="2"/>
  <c r="N13" i="2"/>
  <c r="T12" i="2"/>
  <c r="S12" i="2"/>
  <c r="R12" i="2"/>
  <c r="Q12" i="2"/>
  <c r="P12" i="2"/>
  <c r="O12" i="2"/>
  <c r="N12" i="2"/>
  <c r="T11" i="2"/>
  <c r="S11" i="2"/>
  <c r="R11" i="2"/>
  <c r="Q11" i="2"/>
  <c r="P11" i="2"/>
  <c r="O11" i="2"/>
  <c r="N11" i="2"/>
  <c r="M11" i="2"/>
  <c r="L11" i="2"/>
  <c r="T10" i="2"/>
  <c r="S10" i="2"/>
  <c r="R10" i="2"/>
  <c r="Q10" i="2"/>
  <c r="P10" i="2"/>
  <c r="O10" i="2"/>
  <c r="N10" i="2"/>
  <c r="M10" i="2"/>
  <c r="L10" i="2"/>
  <c r="T9" i="2"/>
  <c r="S9" i="2"/>
  <c r="R9" i="2"/>
  <c r="Q9" i="2"/>
  <c r="P9" i="2"/>
  <c r="O9" i="2"/>
  <c r="N9" i="2"/>
  <c r="M9" i="2"/>
  <c r="L9" i="2"/>
  <c r="T8" i="2"/>
  <c r="S8" i="2"/>
  <c r="R8" i="2"/>
  <c r="Q8" i="2"/>
  <c r="P8" i="2"/>
  <c r="O8" i="2"/>
  <c r="N8" i="2"/>
  <c r="M8" i="2"/>
  <c r="L8" i="2"/>
  <c r="T7" i="2"/>
  <c r="S7" i="2"/>
  <c r="R7" i="2"/>
  <c r="Q7" i="2"/>
  <c r="P7" i="2"/>
  <c r="O7" i="2"/>
  <c r="N7" i="2"/>
  <c r="M7" i="2"/>
  <c r="L7" i="2"/>
  <c r="T6" i="2"/>
  <c r="S6" i="2"/>
  <c r="R6" i="2"/>
  <c r="Q6" i="2"/>
  <c r="P6" i="2"/>
  <c r="T5" i="2"/>
  <c r="S5" i="2"/>
  <c r="R5" i="2"/>
  <c r="Q5" i="2"/>
  <c r="P5" i="2"/>
  <c r="O5" i="2"/>
  <c r="N5" i="2"/>
  <c r="M5" i="2"/>
  <c r="L5" i="2"/>
  <c r="T4" i="2"/>
  <c r="S4" i="2"/>
  <c r="R4" i="2"/>
  <c r="Q4" i="2"/>
  <c r="P4" i="2"/>
  <c r="O4" i="2"/>
  <c r="N4" i="2"/>
  <c r="M4" i="2"/>
  <c r="L4" i="2"/>
  <c r="U4" i="9"/>
  <c r="U5" i="9"/>
  <c r="U6" i="9"/>
  <c r="U8" i="9"/>
  <c r="U9" i="9"/>
  <c r="U10" i="9"/>
  <c r="U12" i="9"/>
  <c r="U13" i="9"/>
  <c r="U14" i="9"/>
  <c r="U17" i="9"/>
  <c r="U18" i="9"/>
  <c r="U19" i="9"/>
  <c r="U21" i="9"/>
  <c r="U22" i="9"/>
  <c r="U23" i="9"/>
  <c r="U24" i="9"/>
  <c r="U26" i="9"/>
  <c r="U27" i="9"/>
  <c r="U29" i="9"/>
  <c r="U30" i="9"/>
  <c r="U4" i="19"/>
  <c r="T4" i="19"/>
  <c r="S4" i="19"/>
  <c r="R4" i="19"/>
  <c r="Q4" i="19"/>
  <c r="P4" i="19"/>
  <c r="O4" i="19"/>
  <c r="N4" i="19"/>
  <c r="M4" i="19"/>
  <c r="L4" i="19"/>
  <c r="S4" i="9"/>
  <c r="R4" i="9"/>
  <c r="Q4" i="9"/>
  <c r="P4" i="9"/>
  <c r="O4" i="9"/>
  <c r="N4" i="9"/>
  <c r="M4" i="9"/>
  <c r="L4" i="9"/>
  <c r="U9" i="19"/>
  <c r="T9" i="19"/>
  <c r="S9" i="19"/>
  <c r="R9" i="19"/>
  <c r="Q9" i="19"/>
  <c r="P9" i="19"/>
  <c r="O9" i="19"/>
  <c r="N9" i="19"/>
  <c r="M9" i="19"/>
  <c r="L9" i="19"/>
  <c r="R16" i="9"/>
  <c r="Q16" i="9"/>
  <c r="P16" i="9"/>
  <c r="O16" i="9"/>
  <c r="N16" i="9"/>
  <c r="M16" i="9"/>
  <c r="L16" i="9"/>
  <c r="U30" i="19"/>
  <c r="T30" i="19"/>
  <c r="S30" i="19"/>
  <c r="R30" i="19"/>
  <c r="Q30" i="19"/>
  <c r="P30" i="19"/>
  <c r="O30" i="19"/>
  <c r="N30" i="19"/>
  <c r="M30" i="19"/>
  <c r="L30" i="19"/>
  <c r="U23" i="19"/>
  <c r="T23" i="19"/>
  <c r="S23" i="19"/>
  <c r="R23" i="19"/>
  <c r="Q23" i="19"/>
  <c r="P23" i="19"/>
  <c r="O23" i="19"/>
  <c r="N23" i="19"/>
  <c r="M23" i="19"/>
  <c r="L23" i="19"/>
  <c r="U11" i="19"/>
  <c r="T11" i="19"/>
  <c r="S11" i="19"/>
  <c r="R11" i="19"/>
  <c r="Q11" i="19"/>
  <c r="P11" i="19"/>
  <c r="O11" i="19"/>
  <c r="N11" i="19"/>
  <c r="M11" i="19"/>
  <c r="L11" i="19"/>
  <c r="U8" i="19"/>
  <c r="T8" i="19"/>
  <c r="S8" i="19"/>
  <c r="R8" i="19"/>
  <c r="Q8" i="19"/>
  <c r="P8" i="19"/>
  <c r="O8" i="19"/>
  <c r="N8" i="19"/>
  <c r="M8" i="19"/>
  <c r="L8" i="19"/>
  <c r="Q7" i="19"/>
  <c r="P7" i="19"/>
  <c r="O7" i="19"/>
  <c r="N7" i="19"/>
  <c r="M7" i="19"/>
  <c r="L7" i="19"/>
  <c r="T30" i="9"/>
  <c r="S30" i="9"/>
  <c r="R30" i="9"/>
  <c r="Q30" i="9"/>
  <c r="P30" i="9"/>
  <c r="O30" i="9"/>
  <c r="N30" i="9"/>
  <c r="M30" i="9"/>
  <c r="L30" i="9"/>
  <c r="T8" i="9"/>
  <c r="S8" i="9"/>
  <c r="R8" i="9"/>
  <c r="Q8" i="9"/>
  <c r="P8" i="9"/>
  <c r="O8" i="9"/>
  <c r="N8" i="9"/>
  <c r="M8" i="9"/>
  <c r="L8" i="9"/>
  <c r="U10" i="19"/>
  <c r="U12" i="19"/>
  <c r="U13" i="19"/>
  <c r="U14" i="19"/>
  <c r="U16" i="19"/>
  <c r="U17" i="19"/>
  <c r="U21" i="19"/>
  <c r="U22" i="19"/>
  <c r="U24" i="19"/>
  <c r="U26" i="19"/>
  <c r="U27" i="19"/>
  <c r="T29" i="19"/>
  <c r="S29" i="19"/>
  <c r="R29" i="19"/>
  <c r="Q29" i="19"/>
  <c r="P29" i="19"/>
  <c r="O29" i="19"/>
  <c r="N29" i="19"/>
  <c r="M29" i="19"/>
  <c r="L29" i="19"/>
  <c r="Q28" i="19"/>
  <c r="P28" i="19"/>
  <c r="O28" i="19"/>
  <c r="N28" i="19"/>
  <c r="M28" i="19"/>
  <c r="L28" i="19"/>
  <c r="T27" i="19"/>
  <c r="S27" i="19"/>
  <c r="R27" i="19"/>
  <c r="Q27" i="19"/>
  <c r="P27" i="19"/>
  <c r="O27" i="19"/>
  <c r="N27" i="19"/>
  <c r="M27" i="19"/>
  <c r="L27" i="19"/>
  <c r="T26" i="19"/>
  <c r="S26" i="19"/>
  <c r="R26" i="19"/>
  <c r="Q26" i="19"/>
  <c r="P26" i="19"/>
  <c r="O26" i="19"/>
  <c r="N26" i="19"/>
  <c r="M26" i="19"/>
  <c r="L26" i="19"/>
  <c r="T24" i="19"/>
  <c r="S24" i="19"/>
  <c r="R24" i="19"/>
  <c r="Q24" i="19"/>
  <c r="P24" i="19"/>
  <c r="O24" i="19"/>
  <c r="N24" i="19"/>
  <c r="M24" i="19"/>
  <c r="L24" i="19"/>
  <c r="T22" i="19"/>
  <c r="S22" i="19"/>
  <c r="R22" i="19"/>
  <c r="Q22" i="19"/>
  <c r="P22" i="19"/>
  <c r="O22" i="19"/>
  <c r="N22" i="19"/>
  <c r="M22" i="19"/>
  <c r="L22" i="19"/>
  <c r="T21" i="19"/>
  <c r="S21" i="19"/>
  <c r="R21" i="19"/>
  <c r="Q21" i="19"/>
  <c r="P21" i="19"/>
  <c r="O21" i="19"/>
  <c r="N21" i="19"/>
  <c r="M21" i="19"/>
  <c r="L21" i="19"/>
  <c r="R20" i="19"/>
  <c r="Q20" i="19"/>
  <c r="P20" i="19"/>
  <c r="O20" i="19"/>
  <c r="N20" i="19"/>
  <c r="M20" i="19"/>
  <c r="L20" i="19"/>
  <c r="R19" i="19"/>
  <c r="Q19" i="19"/>
  <c r="P19" i="19"/>
  <c r="O19" i="19"/>
  <c r="N19" i="19"/>
  <c r="M19" i="19"/>
  <c r="L19" i="19"/>
  <c r="R18" i="19"/>
  <c r="Q18" i="19"/>
  <c r="P18" i="19"/>
  <c r="O18" i="19"/>
  <c r="N18" i="19"/>
  <c r="M18" i="19"/>
  <c r="L18" i="19"/>
  <c r="T17" i="19"/>
  <c r="S17" i="19"/>
  <c r="R17" i="19"/>
  <c r="Q17" i="19"/>
  <c r="P17" i="19"/>
  <c r="O17" i="19"/>
  <c r="N17" i="19"/>
  <c r="M17" i="19"/>
  <c r="L17" i="19"/>
  <c r="T16" i="19"/>
  <c r="S16" i="19"/>
  <c r="R16" i="19"/>
  <c r="Q16" i="19"/>
  <c r="P16" i="19"/>
  <c r="O16" i="19"/>
  <c r="N16" i="19"/>
  <c r="M16" i="19"/>
  <c r="L16" i="19"/>
  <c r="T14" i="19"/>
  <c r="S14" i="19"/>
  <c r="R14" i="19"/>
  <c r="Q14" i="19"/>
  <c r="P14" i="19"/>
  <c r="O14" i="19"/>
  <c r="N14" i="19"/>
  <c r="M14" i="19"/>
  <c r="L14" i="19"/>
  <c r="T13" i="19"/>
  <c r="S13" i="19"/>
  <c r="R13" i="19"/>
  <c r="Q13" i="19"/>
  <c r="P13" i="19"/>
  <c r="O13" i="19"/>
  <c r="N13" i="19"/>
  <c r="M13" i="19"/>
  <c r="L13" i="19"/>
  <c r="T12" i="19"/>
  <c r="S12" i="19"/>
  <c r="R12" i="19"/>
  <c r="Q12" i="19"/>
  <c r="P12" i="19"/>
  <c r="O12" i="19"/>
  <c r="N12" i="19"/>
  <c r="M12" i="19"/>
  <c r="L12" i="19"/>
  <c r="T10" i="19"/>
  <c r="S10" i="19"/>
  <c r="R10" i="19"/>
  <c r="Q10" i="19"/>
  <c r="P10" i="19"/>
  <c r="O10" i="19"/>
  <c r="N10" i="19"/>
  <c r="M10" i="19"/>
  <c r="L10" i="19"/>
  <c r="Q6" i="19"/>
  <c r="P6" i="19"/>
  <c r="O6" i="19"/>
  <c r="N6" i="19"/>
  <c r="M6" i="19"/>
  <c r="L6" i="19"/>
  <c r="R5" i="19"/>
  <c r="Q5" i="19"/>
  <c r="P5" i="19"/>
  <c r="O5" i="19"/>
  <c r="N5" i="19"/>
  <c r="M5" i="19"/>
  <c r="L5" i="19"/>
  <c r="T29" i="9"/>
  <c r="S29" i="9"/>
  <c r="R29" i="9"/>
  <c r="Q29" i="9"/>
  <c r="P29" i="9"/>
  <c r="O29" i="9"/>
  <c r="N29" i="9"/>
  <c r="M29" i="9"/>
  <c r="L29" i="9"/>
  <c r="Q28" i="9"/>
  <c r="P28" i="9"/>
  <c r="O28" i="9"/>
  <c r="N28" i="9"/>
  <c r="M28" i="9"/>
  <c r="L28" i="9"/>
  <c r="T27" i="9"/>
  <c r="S27" i="9"/>
  <c r="R27" i="9"/>
  <c r="Q27" i="9"/>
  <c r="P27" i="9"/>
  <c r="O27" i="9"/>
  <c r="N27" i="9"/>
  <c r="M27" i="9"/>
  <c r="L27" i="9"/>
  <c r="T26" i="9"/>
  <c r="S26" i="9"/>
  <c r="R26" i="9"/>
  <c r="Q26" i="9"/>
  <c r="P26" i="9"/>
  <c r="O26" i="9"/>
  <c r="N26" i="9"/>
  <c r="M26" i="9"/>
  <c r="L26" i="9"/>
  <c r="T24" i="9"/>
  <c r="R24" i="9"/>
  <c r="Q24" i="9"/>
  <c r="P24" i="9"/>
  <c r="O24" i="9"/>
  <c r="N24" i="9"/>
  <c r="M24" i="9"/>
  <c r="L24" i="9"/>
  <c r="T23" i="9"/>
  <c r="S23" i="9"/>
  <c r="R23" i="9"/>
  <c r="Q23" i="9"/>
  <c r="P23" i="9"/>
  <c r="O23" i="9"/>
  <c r="N23" i="9"/>
  <c r="M23" i="9"/>
  <c r="L23" i="9"/>
  <c r="T22" i="9"/>
  <c r="S22" i="9"/>
  <c r="R22" i="9"/>
  <c r="Q22" i="9"/>
  <c r="P22" i="9"/>
  <c r="O22" i="9"/>
  <c r="N22" i="9"/>
  <c r="M22" i="9"/>
  <c r="L22" i="9"/>
  <c r="T21" i="9"/>
  <c r="S21" i="9"/>
  <c r="R21" i="9"/>
  <c r="Q21" i="9"/>
  <c r="P21" i="9"/>
  <c r="O21" i="9"/>
  <c r="N21" i="9"/>
  <c r="M21" i="9"/>
  <c r="L21" i="9"/>
  <c r="Q20" i="9"/>
  <c r="P20" i="9"/>
  <c r="O20" i="9"/>
  <c r="N20" i="9"/>
  <c r="M20" i="9"/>
  <c r="L20" i="9"/>
  <c r="T19" i="9"/>
  <c r="S19" i="9"/>
  <c r="R19" i="9"/>
  <c r="Q19" i="9"/>
  <c r="P19" i="9"/>
  <c r="O19" i="9"/>
  <c r="N19" i="9"/>
  <c r="M19" i="9"/>
  <c r="L19" i="9"/>
  <c r="T18" i="9"/>
  <c r="S18" i="9"/>
  <c r="R18" i="9"/>
  <c r="Q18" i="9"/>
  <c r="P18" i="9"/>
  <c r="O18" i="9"/>
  <c r="N18" i="9"/>
  <c r="M18" i="9"/>
  <c r="L18" i="9"/>
  <c r="T17" i="9"/>
  <c r="S17" i="9"/>
  <c r="R17" i="9"/>
  <c r="Q17" i="9"/>
  <c r="P17" i="9"/>
  <c r="O17" i="9"/>
  <c r="N17" i="9"/>
  <c r="M17" i="9"/>
  <c r="L17" i="9"/>
  <c r="T14" i="9"/>
  <c r="S14" i="9"/>
  <c r="Q14" i="9"/>
  <c r="P14" i="9"/>
  <c r="O14" i="9"/>
  <c r="N14" i="9"/>
  <c r="M14" i="9"/>
  <c r="L14" i="9"/>
  <c r="T13" i="9"/>
  <c r="S13" i="9"/>
  <c r="R13" i="9"/>
  <c r="Q13" i="9"/>
  <c r="P13" i="9"/>
  <c r="O13" i="9"/>
  <c r="N13" i="9"/>
  <c r="M13" i="9"/>
  <c r="L13" i="9"/>
  <c r="T12" i="9"/>
  <c r="S12" i="9"/>
  <c r="R12" i="9"/>
  <c r="Q12" i="9"/>
  <c r="P12" i="9"/>
  <c r="O12" i="9"/>
  <c r="N12" i="9"/>
  <c r="M12" i="9"/>
  <c r="L12" i="9"/>
  <c r="Q11" i="9"/>
  <c r="P11" i="9"/>
  <c r="O11" i="9"/>
  <c r="N11" i="9"/>
  <c r="M11" i="9"/>
  <c r="L11" i="9"/>
  <c r="T10" i="9"/>
  <c r="S10" i="9"/>
  <c r="R10" i="9"/>
  <c r="Q10" i="9"/>
  <c r="P10" i="9"/>
  <c r="O10" i="9"/>
  <c r="N10" i="9"/>
  <c r="M10" i="9"/>
  <c r="L10" i="9"/>
  <c r="T9" i="9"/>
  <c r="S9" i="9"/>
  <c r="R9" i="9"/>
  <c r="Q9" i="9"/>
  <c r="P9" i="9"/>
  <c r="O9" i="9"/>
  <c r="N9" i="9"/>
  <c r="M9" i="9"/>
  <c r="L9" i="9"/>
  <c r="R7" i="9"/>
  <c r="Q7" i="9"/>
  <c r="P7" i="9"/>
  <c r="O7" i="9"/>
  <c r="N7" i="9"/>
  <c r="M7" i="9"/>
  <c r="L7" i="9"/>
  <c r="T6" i="9"/>
  <c r="S6" i="9"/>
  <c r="R6" i="9"/>
  <c r="Q6" i="9"/>
  <c r="P6" i="9"/>
  <c r="O6" i="9"/>
  <c r="N6" i="9"/>
  <c r="M6" i="9"/>
  <c r="L6" i="9"/>
  <c r="T5" i="9"/>
  <c r="S5" i="9"/>
  <c r="R5" i="9"/>
  <c r="Q5" i="9"/>
  <c r="P5" i="9"/>
  <c r="O5" i="9"/>
  <c r="N5" i="9"/>
  <c r="M5" i="9"/>
  <c r="L5" i="9"/>
</calcChain>
</file>

<file path=xl/comments1.xml><?xml version="1.0" encoding="utf-8"?>
<comments xmlns="http://schemas.openxmlformats.org/spreadsheetml/2006/main">
  <authors>
    <author>Mantia Athanasopoulou</author>
    <author xml:space="preserve">JRC </author>
  </authors>
  <commentList>
    <comment ref="AF7" authorId="0" shapeId="0">
      <text>
        <r>
          <rPr>
            <b/>
            <sz val="9"/>
            <color indexed="81"/>
            <rFont val="Tahoma"/>
            <family val="2"/>
          </rPr>
          <t>JRC:
N/A</t>
        </r>
      </text>
    </comment>
    <comment ref="BJ30" authorId="1" shapeId="0">
      <text>
        <r>
          <rPr>
            <b/>
            <sz val="9"/>
            <color indexed="81"/>
            <rFont val="Tahoma"/>
            <family val="2"/>
          </rPr>
          <t>JRC :</t>
        </r>
        <r>
          <rPr>
            <sz val="9"/>
            <color indexed="81"/>
            <rFont val="Tahoma"/>
            <family val="2"/>
          </rPr>
          <t xml:space="preserve">
This refers to E85
</t>
        </r>
      </text>
    </comment>
    <comment ref="BK30" authorId="1" shapeId="0">
      <text>
        <r>
          <rPr>
            <b/>
            <sz val="9"/>
            <color indexed="81"/>
            <rFont val="Tahoma"/>
            <family val="2"/>
          </rPr>
          <t>JRC :</t>
        </r>
        <r>
          <rPr>
            <sz val="9"/>
            <color indexed="81"/>
            <rFont val="Tahoma"/>
            <family val="2"/>
          </rPr>
          <t xml:space="preserve">
This refers to E85</t>
        </r>
      </text>
    </comment>
    <comment ref="BL30" authorId="1" shapeId="0">
      <text>
        <r>
          <rPr>
            <b/>
            <sz val="9"/>
            <color indexed="81"/>
            <rFont val="Tahoma"/>
            <family val="2"/>
          </rPr>
          <t>JRC :</t>
        </r>
        <r>
          <rPr>
            <sz val="9"/>
            <color indexed="81"/>
            <rFont val="Tahoma"/>
            <family val="2"/>
          </rPr>
          <t xml:space="preserve">
This refers to E85</t>
        </r>
      </text>
    </comment>
    <comment ref="BM30" authorId="1" shapeId="0">
      <text>
        <r>
          <rPr>
            <b/>
            <sz val="9"/>
            <color indexed="81"/>
            <rFont val="Tahoma"/>
            <family val="2"/>
          </rPr>
          <t>JRC :</t>
        </r>
        <r>
          <rPr>
            <sz val="9"/>
            <color indexed="81"/>
            <rFont val="Tahoma"/>
            <family val="2"/>
          </rPr>
          <t xml:space="preserve">
This refers to E85</t>
        </r>
      </text>
    </comment>
    <comment ref="BN30" authorId="1" shapeId="0">
      <text>
        <r>
          <rPr>
            <b/>
            <sz val="9"/>
            <color indexed="81"/>
            <rFont val="Tahoma"/>
            <family val="2"/>
          </rPr>
          <t>JRC :</t>
        </r>
        <r>
          <rPr>
            <sz val="9"/>
            <color indexed="81"/>
            <rFont val="Tahoma"/>
            <family val="2"/>
          </rPr>
          <t xml:space="preserve">
This refers to E85</t>
        </r>
      </text>
    </comment>
    <comment ref="BO30" authorId="1" shapeId="0">
      <text>
        <r>
          <rPr>
            <b/>
            <sz val="9"/>
            <color indexed="81"/>
            <rFont val="Tahoma"/>
            <family val="2"/>
          </rPr>
          <t>JRC :</t>
        </r>
        <r>
          <rPr>
            <sz val="9"/>
            <color indexed="81"/>
            <rFont val="Tahoma"/>
            <family val="2"/>
          </rPr>
          <t xml:space="preserve">
This refers to E85</t>
        </r>
      </text>
    </comment>
  </commentList>
</comments>
</file>

<file path=xl/comments10.xml><?xml version="1.0" encoding="utf-8"?>
<comments xmlns="http://schemas.openxmlformats.org/spreadsheetml/2006/main">
  <authors>
    <author>tw</author>
    <author>MAROTTA Alessandro (JRC-ISPRA)</author>
    <author>tc={78655F0F-688D-4942-BEFE-D4F02C3212FC}</author>
    <author>KLASSEK-BAJOREK Dominika (JRC-PETTEN)</author>
    <author xml:space="preserve">JRC </author>
  </authors>
  <commentList>
    <comment ref="A1" authorId="0" shapeId="0">
      <text>
        <r>
          <rPr>
            <sz val="9"/>
            <color indexed="81"/>
            <rFont val="Tahoma"/>
            <family val="2"/>
          </rPr>
          <t xml:space="preserve">JRC:
publicly accessible - concerns "accessible to the public" as defined in the Article 2(7) of the Directive 2014/94/EU (providing Union-wide non-discriminatory access to users)
</t>
        </r>
      </text>
    </comment>
    <comment ref="B4" authorId="0" shapeId="0">
      <text>
        <r>
          <rPr>
            <b/>
            <sz val="9"/>
            <color indexed="81"/>
            <rFont val="Tahoma"/>
            <family val="2"/>
          </rPr>
          <t>JRC:
from EAFO</t>
        </r>
      </text>
    </comment>
    <comment ref="D4" authorId="0" shapeId="0">
      <text>
        <r>
          <rPr>
            <b/>
            <sz val="9"/>
            <color indexed="81"/>
            <rFont val="Tahoma"/>
            <family val="2"/>
          </rPr>
          <t>JRC:
from EAFO</t>
        </r>
      </text>
    </comment>
    <comment ref="B9" authorId="0" shapeId="0">
      <text>
        <r>
          <rPr>
            <b/>
            <sz val="9"/>
            <color indexed="81"/>
            <rFont val="Tahoma"/>
            <family val="2"/>
          </rPr>
          <t>JRC:
from EAFO</t>
        </r>
      </text>
    </comment>
    <comment ref="D9" authorId="0" shapeId="0">
      <text>
        <r>
          <rPr>
            <b/>
            <sz val="9"/>
            <color indexed="81"/>
            <rFont val="Tahoma"/>
            <family val="2"/>
          </rPr>
          <t>JRC:
from EAFO</t>
        </r>
      </text>
    </comment>
    <comment ref="B10" authorId="0" shapeId="0">
      <text>
        <r>
          <rPr>
            <b/>
            <sz val="9"/>
            <color indexed="81"/>
            <rFont val="Tahoma"/>
            <family val="2"/>
          </rPr>
          <t>JRC:
from EAFO</t>
        </r>
      </text>
    </comment>
    <comment ref="C10" authorId="0" shapeId="0">
      <text>
        <r>
          <rPr>
            <b/>
            <sz val="9"/>
            <color indexed="81"/>
            <rFont val="Tahoma"/>
            <family val="2"/>
          </rPr>
          <t xml:space="preserve">JRC:
from EAFO
</t>
        </r>
      </text>
    </comment>
    <comment ref="D10" authorId="0" shapeId="0">
      <text>
        <r>
          <rPr>
            <b/>
            <sz val="9"/>
            <color indexed="81"/>
            <rFont val="Tahoma"/>
            <family val="2"/>
          </rPr>
          <t>JRC:
from EAFO</t>
        </r>
      </text>
    </comment>
    <comment ref="B14" authorId="0" shapeId="0">
      <text>
        <r>
          <rPr>
            <b/>
            <sz val="9"/>
            <color indexed="81"/>
            <rFont val="Tahoma"/>
            <family val="2"/>
          </rPr>
          <t>JRC:
from EAFO</t>
        </r>
      </text>
    </comment>
    <comment ref="B15" authorId="1" shapeId="0">
      <text>
        <r>
          <rPr>
            <b/>
            <sz val="9"/>
            <color indexed="81"/>
            <rFont val="Tahoma"/>
            <family val="2"/>
          </rPr>
          <t>JRC</t>
        </r>
        <r>
          <rPr>
            <sz val="9"/>
            <color indexed="81"/>
            <rFont val="Tahoma"/>
            <family val="2"/>
          </rPr>
          <t xml:space="preserve">
From NPF</t>
        </r>
      </text>
    </comment>
    <comment ref="D15" authorId="1" shapeId="0">
      <text>
        <r>
          <rPr>
            <b/>
            <sz val="9"/>
            <color indexed="81"/>
            <rFont val="Tahoma"/>
            <family val="2"/>
          </rPr>
          <t>JRC:</t>
        </r>
        <r>
          <rPr>
            <sz val="9"/>
            <color indexed="81"/>
            <rFont val="Tahoma"/>
            <family val="2"/>
          </rPr>
          <t xml:space="preserve">
From EAFO 2018</t>
        </r>
      </text>
    </comment>
    <comment ref="I16"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&gt;20 in the NPF</t>
        </r>
      </text>
    </comment>
    <comment ref="B17" authorId="0" shapeId="0">
      <text>
        <r>
          <rPr>
            <b/>
            <sz val="9"/>
            <color indexed="81"/>
            <rFont val="Tahoma"/>
            <family val="2"/>
          </rPr>
          <t>JRC:
from EAFO</t>
        </r>
      </text>
    </comment>
    <comment ref="D17" authorId="0" shapeId="0">
      <text>
        <r>
          <rPr>
            <b/>
            <sz val="9"/>
            <color indexed="81"/>
            <rFont val="Tahoma"/>
            <family val="2"/>
          </rPr>
          <t>JRC:
from EAFO</t>
        </r>
      </text>
    </comment>
    <comment ref="B22" authorId="0" shapeId="0">
      <text>
        <r>
          <rPr>
            <b/>
            <sz val="9"/>
            <color indexed="81"/>
            <rFont val="Tahoma"/>
            <family val="2"/>
          </rPr>
          <t>JRC:
from EAFO</t>
        </r>
      </text>
    </comment>
    <comment ref="B24" authorId="0" shapeId="0">
      <text>
        <r>
          <rPr>
            <b/>
            <sz val="9"/>
            <color indexed="81"/>
            <rFont val="Tahoma"/>
            <family val="2"/>
          </rPr>
          <t>JRC:
from NPF</t>
        </r>
      </text>
    </comment>
    <comment ref="D24" authorId="3" shapeId="0">
      <text>
        <r>
          <rPr>
            <b/>
            <sz val="9"/>
            <color indexed="81"/>
            <rFont val="Tahoma"/>
            <family val="2"/>
          </rPr>
          <t xml:space="preserve">JRC:
from EAFO
</t>
        </r>
      </text>
    </comment>
    <comment ref="B26" authorId="0" shapeId="0">
      <text>
        <r>
          <rPr>
            <b/>
            <sz val="9"/>
            <color indexed="81"/>
            <rFont val="Tahoma"/>
            <family val="2"/>
          </rPr>
          <t xml:space="preserve">JRC:
from EAFO
</t>
        </r>
      </text>
    </comment>
    <comment ref="H26" authorId="4" shapeId="0">
      <text>
        <r>
          <rPr>
            <b/>
            <sz val="9"/>
            <color indexed="81"/>
            <rFont val="Tahoma"/>
            <family val="2"/>
          </rPr>
          <t>JRC :</t>
        </r>
        <r>
          <rPr>
            <sz val="9"/>
            <color indexed="81"/>
            <rFont val="Tahoma"/>
            <family val="2"/>
          </rPr>
          <t xml:space="preserve">
At least</t>
        </r>
      </text>
    </comment>
    <comment ref="B30" authorId="0" shapeId="0">
      <text>
        <r>
          <rPr>
            <b/>
            <sz val="9"/>
            <color indexed="81"/>
            <rFont val="Tahoma"/>
            <family val="2"/>
          </rPr>
          <t>JRC:
from EAFO</t>
        </r>
      </text>
    </comment>
    <comment ref="D30" authorId="0" shapeId="0">
      <text>
        <r>
          <rPr>
            <b/>
            <sz val="9"/>
            <color indexed="81"/>
            <rFont val="Tahoma"/>
            <family val="2"/>
          </rPr>
          <t>JRC:
from EAFO</t>
        </r>
      </text>
    </comment>
    <comment ref="D31" authorId="0" shapeId="0">
      <text>
        <r>
          <rPr>
            <b/>
            <sz val="9"/>
            <color indexed="81"/>
            <rFont val="Tahoma"/>
            <family val="2"/>
          </rPr>
          <t>JRC</t>
        </r>
        <r>
          <rPr>
            <sz val="9"/>
            <color indexed="81"/>
            <rFont val="Tahoma"/>
            <family val="2"/>
          </rPr>
          <t xml:space="preserve">
from EAFO</t>
        </r>
      </text>
    </comment>
  </commentList>
</comments>
</file>

<file path=xl/comments11.xml><?xml version="1.0" encoding="utf-8"?>
<comments xmlns="http://schemas.openxmlformats.org/spreadsheetml/2006/main">
  <authors>
    <author>tw</author>
    <author>MAROTTA Alessandro (JRC-ISPRA)</author>
    <author xml:space="preserve">JRC </author>
  </authors>
  <commentList>
    <comment ref="A1" authorId="0" shapeId="0">
      <text>
        <r>
          <rPr>
            <sz val="9"/>
            <color indexed="81"/>
            <rFont val="Tahoma"/>
            <family val="2"/>
          </rPr>
          <t>JRC: The following vehicle categories are considered: Passenger Cars, Light Commercial Vehicles, Heavy Commercial Vehicles, Buses and Coaches. The Powered Two Wheelers are not considered.</t>
        </r>
        <r>
          <rPr>
            <b/>
            <sz val="9"/>
            <color indexed="81"/>
            <rFont val="Tahoma"/>
            <family val="2"/>
          </rPr>
          <t xml:space="preserve">
</t>
        </r>
      </text>
    </comment>
    <comment ref="B4" authorId="0" shapeId="0">
      <text>
        <r>
          <rPr>
            <b/>
            <sz val="9"/>
            <color indexed="81"/>
            <rFont val="Tahoma"/>
            <family val="2"/>
          </rPr>
          <t>JRC:
from EAFO</t>
        </r>
      </text>
    </comment>
    <comment ref="D4" authorId="0" shapeId="0">
      <text>
        <r>
          <rPr>
            <b/>
            <sz val="9"/>
            <color indexed="81"/>
            <rFont val="Tahoma"/>
            <family val="2"/>
          </rPr>
          <t>JRC:
from EAFO
in the NIR at least 10,219 LPG vehicles in use in 2018, all of them being cars</t>
        </r>
      </text>
    </comment>
    <comment ref="B9" authorId="0" shapeId="0">
      <text>
        <r>
          <rPr>
            <b/>
            <sz val="9"/>
            <color indexed="81"/>
            <rFont val="Tahoma"/>
            <family val="2"/>
          </rPr>
          <t>JRC:
from NPF</t>
        </r>
      </text>
    </comment>
    <comment ref="D9" authorId="0" shapeId="0">
      <text>
        <r>
          <rPr>
            <b/>
            <sz val="9"/>
            <color indexed="81"/>
            <rFont val="Tahoma"/>
            <family val="2"/>
          </rPr>
          <t>JRC:
from EAFO</t>
        </r>
      </text>
    </comment>
    <comment ref="B10" authorId="0" shapeId="0">
      <text>
        <r>
          <rPr>
            <b/>
            <sz val="9"/>
            <color indexed="81"/>
            <rFont val="Tahoma"/>
            <family val="2"/>
          </rPr>
          <t>JRC:
from EAFO</t>
        </r>
      </text>
    </comment>
    <comment ref="C10" authorId="0" shapeId="0">
      <text>
        <r>
          <rPr>
            <b/>
            <sz val="9"/>
            <color indexed="81"/>
            <rFont val="Tahoma"/>
            <family val="2"/>
          </rPr>
          <t>JRC:
from EAFO</t>
        </r>
      </text>
    </comment>
    <comment ref="D10" authorId="0" shapeId="0">
      <text>
        <r>
          <rPr>
            <b/>
            <sz val="9"/>
            <color indexed="81"/>
            <rFont val="Tahoma"/>
            <family val="2"/>
          </rPr>
          <t>JRC:
from EAFO</t>
        </r>
      </text>
    </comment>
    <comment ref="B11" authorId="0" shapeId="0">
      <text>
        <r>
          <rPr>
            <b/>
            <sz val="9"/>
            <color indexed="81"/>
            <rFont val="Tahoma"/>
            <family val="2"/>
          </rPr>
          <t>JRC:</t>
        </r>
        <r>
          <rPr>
            <sz val="9"/>
            <color indexed="81"/>
            <rFont val="Tahoma"/>
            <family val="2"/>
          </rPr>
          <t xml:space="preserve">
monofuel vehicles (LPG only)</t>
        </r>
      </text>
    </comment>
    <comment ref="C11" authorId="0" shapeId="0">
      <text>
        <r>
          <rPr>
            <b/>
            <sz val="9"/>
            <color indexed="81"/>
            <rFont val="Tahoma"/>
            <family val="2"/>
          </rPr>
          <t>JRC:</t>
        </r>
        <r>
          <rPr>
            <sz val="9"/>
            <color indexed="81"/>
            <rFont val="Tahoma"/>
            <family val="2"/>
          </rPr>
          <t xml:space="preserve">
monofuel vehicles (LPG only)</t>
        </r>
      </text>
    </comment>
    <comment ref="D11" authorId="0" shapeId="0">
      <text>
        <r>
          <rPr>
            <b/>
            <sz val="9"/>
            <color indexed="81"/>
            <rFont val="Tahoma"/>
            <family val="2"/>
          </rPr>
          <t xml:space="preserve">JRC:
</t>
        </r>
        <r>
          <rPr>
            <sz val="9"/>
            <color indexed="81"/>
            <rFont val="Tahoma"/>
            <family val="2"/>
          </rPr>
          <t>monofuel vehicles (LPG only)</t>
        </r>
      </text>
    </comment>
    <comment ref="E11" authorId="0" shapeId="0">
      <text>
        <r>
          <rPr>
            <b/>
            <sz val="9"/>
            <color indexed="81"/>
            <rFont val="Tahoma"/>
            <family val="2"/>
          </rPr>
          <t xml:space="preserve">JRC:
</t>
        </r>
        <r>
          <rPr>
            <sz val="9"/>
            <color indexed="81"/>
            <rFont val="Tahoma"/>
            <family val="2"/>
          </rPr>
          <t>monofuel vehicles (LPG only)</t>
        </r>
      </text>
    </comment>
    <comment ref="F11" authorId="0" shapeId="0">
      <text>
        <r>
          <rPr>
            <b/>
            <sz val="9"/>
            <color indexed="81"/>
            <rFont val="Tahoma"/>
            <family val="2"/>
          </rPr>
          <t xml:space="preserve">JRC:
</t>
        </r>
        <r>
          <rPr>
            <sz val="9"/>
            <color indexed="81"/>
            <rFont val="Tahoma"/>
            <family val="2"/>
          </rPr>
          <t>monofuel vehicles (LPG only)</t>
        </r>
      </text>
    </comment>
    <comment ref="G11" authorId="0" shapeId="0">
      <text>
        <r>
          <rPr>
            <b/>
            <sz val="9"/>
            <color indexed="81"/>
            <rFont val="Tahoma"/>
            <family val="2"/>
          </rPr>
          <t xml:space="preserve">JRC:
</t>
        </r>
        <r>
          <rPr>
            <sz val="9"/>
            <color indexed="81"/>
            <rFont val="Tahoma"/>
            <family val="2"/>
          </rPr>
          <t>monofuel vehicles (LPG only)</t>
        </r>
      </text>
    </comment>
    <comment ref="H11" authorId="0" shapeId="0">
      <text>
        <r>
          <rPr>
            <b/>
            <sz val="9"/>
            <color indexed="81"/>
            <rFont val="Tahoma"/>
            <family val="2"/>
          </rPr>
          <t>JRC:</t>
        </r>
        <r>
          <rPr>
            <sz val="9"/>
            <color indexed="81"/>
            <rFont val="Tahoma"/>
            <family val="2"/>
          </rPr>
          <t xml:space="preserve">
264,053 bifuel vehicles</t>
        </r>
      </text>
    </comment>
    <comment ref="I11" authorId="0" shapeId="0">
      <text>
        <r>
          <rPr>
            <b/>
            <sz val="9"/>
            <color indexed="81"/>
            <rFont val="Tahoma"/>
            <family val="2"/>
          </rPr>
          <t>tw:</t>
        </r>
        <r>
          <rPr>
            <sz val="9"/>
            <color indexed="81"/>
            <rFont val="Tahoma"/>
            <family val="2"/>
          </rPr>
          <t xml:space="preserve">
JRC:
265,450 bifuel vehicles</t>
        </r>
      </text>
    </comment>
    <comment ref="J11" authorId="0" shapeId="0">
      <text>
        <r>
          <rPr>
            <b/>
            <sz val="9"/>
            <color indexed="81"/>
            <rFont val="Tahoma"/>
            <family val="2"/>
          </rPr>
          <t>JRC:</t>
        </r>
        <r>
          <rPr>
            <sz val="9"/>
            <color indexed="81"/>
            <rFont val="Tahoma"/>
            <family val="2"/>
          </rPr>
          <t xml:space="preserve">
350,600 bifuel vehicles</t>
        </r>
      </text>
    </comment>
    <comment ref="K11" authorId="0" shapeId="0">
      <text>
        <r>
          <rPr>
            <b/>
            <sz val="9"/>
            <color indexed="81"/>
            <rFont val="Tahoma"/>
            <family val="2"/>
          </rPr>
          <t xml:space="preserve">JRC:
</t>
        </r>
        <r>
          <rPr>
            <sz val="9"/>
            <color indexed="81"/>
            <rFont val="Tahoma"/>
            <family val="2"/>
          </rPr>
          <t xml:space="preserve">420,750 bifuel vehicles
</t>
        </r>
      </text>
    </comment>
    <comment ref="B13" authorId="0" shapeId="0">
      <text>
        <r>
          <rPr>
            <b/>
            <sz val="9"/>
            <color indexed="81"/>
            <rFont val="Tahoma"/>
            <family val="2"/>
          </rPr>
          <t xml:space="preserve">JRC:
from NPF
</t>
        </r>
      </text>
    </comment>
    <comment ref="D13" authorId="0" shapeId="0">
      <text>
        <r>
          <rPr>
            <b/>
            <sz val="9"/>
            <color indexed="81"/>
            <rFont val="Tahoma"/>
            <family val="2"/>
          </rPr>
          <t>JRC:
from EAFO</t>
        </r>
      </text>
    </comment>
    <comment ref="B15" authorId="1" shapeId="0">
      <text>
        <r>
          <rPr>
            <b/>
            <sz val="9"/>
            <color indexed="81"/>
            <rFont val="Tahoma"/>
            <family val="2"/>
          </rPr>
          <t>JRC:</t>
        </r>
        <r>
          <rPr>
            <sz val="9"/>
            <color indexed="81"/>
            <rFont val="Tahoma"/>
            <family val="2"/>
          </rPr>
          <t xml:space="preserve">
From EAFO (March 2017)</t>
        </r>
      </text>
    </comment>
    <comment ref="D15" authorId="1" shapeId="0">
      <text>
        <r>
          <rPr>
            <b/>
            <sz val="9"/>
            <color indexed="81"/>
            <rFont val="Tahoma"/>
            <family val="2"/>
          </rPr>
          <t>JRC:</t>
        </r>
        <r>
          <rPr>
            <sz val="9"/>
            <color indexed="81"/>
            <rFont val="Tahoma"/>
            <family val="2"/>
          </rPr>
          <t xml:space="preserve">
From EAFO 2018
</t>
        </r>
      </text>
    </comment>
    <comment ref="F15" authorId="1" shapeId="0">
      <text>
        <r>
          <rPr>
            <b/>
            <sz val="9"/>
            <color indexed="81"/>
            <rFont val="Tahoma"/>
            <family val="2"/>
          </rPr>
          <t>JRC:</t>
        </r>
        <r>
          <rPr>
            <sz val="9"/>
            <color indexed="81"/>
            <rFont val="Tahoma"/>
            <family val="2"/>
          </rPr>
          <t xml:space="preserve">
From NPF</t>
        </r>
      </text>
    </comment>
    <comment ref="G15" authorId="1" shapeId="0">
      <text>
        <r>
          <rPr>
            <b/>
            <sz val="9"/>
            <color indexed="81"/>
            <rFont val="Tahoma"/>
            <family val="2"/>
          </rPr>
          <t>JRC:</t>
        </r>
        <r>
          <rPr>
            <sz val="9"/>
            <color indexed="81"/>
            <rFont val="Tahoma"/>
            <family val="2"/>
          </rPr>
          <t xml:space="preserve">
From NPF</t>
        </r>
      </text>
    </comment>
    <comment ref="B24" authorId="0" shapeId="0">
      <text>
        <r>
          <rPr>
            <b/>
            <sz val="9"/>
            <color indexed="81"/>
            <rFont val="Tahoma"/>
            <family val="2"/>
          </rPr>
          <t>JRC:
from EAFO</t>
        </r>
      </text>
    </comment>
    <comment ref="D24" authorId="0" shapeId="0">
      <text>
        <r>
          <rPr>
            <b/>
            <sz val="9"/>
            <color indexed="81"/>
            <rFont val="Tahoma"/>
            <family val="2"/>
          </rPr>
          <t>JRC:
from EAFO</t>
        </r>
      </text>
    </comment>
    <comment ref="B26" authorId="0" shapeId="0">
      <text>
        <r>
          <rPr>
            <b/>
            <sz val="9"/>
            <color indexed="81"/>
            <rFont val="Tahoma"/>
            <family val="2"/>
          </rPr>
          <t>JRC:
from EAFO</t>
        </r>
      </text>
    </comment>
    <comment ref="B30" authorId="0" shapeId="0">
      <text>
        <r>
          <rPr>
            <b/>
            <sz val="9"/>
            <color indexed="81"/>
            <rFont val="Tahoma"/>
            <family val="2"/>
          </rPr>
          <t>JRC:
from EAFO</t>
        </r>
      </text>
    </comment>
    <comment ref="B31" authorId="2" shapeId="0">
      <text>
        <r>
          <rPr>
            <b/>
            <sz val="9"/>
            <color indexed="81"/>
            <rFont val="Tahoma"/>
            <family val="2"/>
          </rPr>
          <t>JRC :</t>
        </r>
        <r>
          <rPr>
            <sz val="9"/>
            <color indexed="81"/>
            <rFont val="Tahoma"/>
            <family val="2"/>
          </rPr>
          <t xml:space="preserve">
From EAFO</t>
        </r>
      </text>
    </comment>
    <comment ref="D31" authorId="2" shapeId="0">
      <text>
        <r>
          <rPr>
            <b/>
            <sz val="9"/>
            <color indexed="81"/>
            <rFont val="Tahoma"/>
            <family val="2"/>
          </rPr>
          <t>JRC :</t>
        </r>
        <r>
          <rPr>
            <sz val="9"/>
            <color indexed="81"/>
            <rFont val="Tahoma"/>
            <family val="2"/>
          </rPr>
          <t xml:space="preserve">
From EAFO</t>
        </r>
      </text>
    </comment>
  </commentList>
</comments>
</file>

<file path=xl/comments12.xml><?xml version="1.0" encoding="utf-8"?>
<comments xmlns="http://schemas.openxmlformats.org/spreadsheetml/2006/main">
  <authors>
    <author>tw</author>
    <author xml:space="preserve">JRC </author>
    <author>tc={BAF94258-7BC8-4DD8-9089-D5E6381B66A3}</author>
    <author>tc={3B4CD2A8-350C-47B9-A1B0-8A973A655E09}</author>
  </authors>
  <commentList>
    <comment ref="A1" authorId="0" shapeId="0">
      <text>
        <r>
          <rPr>
            <sz val="9"/>
            <color indexed="81"/>
            <rFont val="Tahoma"/>
            <family val="2"/>
          </rPr>
          <t>JRC:
As it appears in the article 4(5) of the Directive 2014/94/EU,  "Assessment of the need for shore-side electricity supply for inland waterway vessels and seagoing ships in maritime and inland ports. Priority of installation in ports of the TEN-T Core Network and in other ports by 31 December 2025."</t>
        </r>
      </text>
    </comment>
    <comment ref="B13" authorId="0" shapeId="0">
      <text>
        <r>
          <rPr>
            <b/>
            <sz val="9"/>
            <color indexed="81"/>
            <rFont val="Tahoma"/>
            <family val="2"/>
          </rPr>
          <t>JRC:
from NPF</t>
        </r>
      </text>
    </comment>
    <comment ref="H13" authorId="1" shapeId="0">
      <text>
        <r>
          <rPr>
            <b/>
            <sz val="9"/>
            <color indexed="81"/>
            <rFont val="Tahoma"/>
            <family val="2"/>
          </rPr>
          <t>JRC :</t>
        </r>
        <r>
          <rPr>
            <sz val="9"/>
            <color indexed="81"/>
            <rFont val="Tahoma"/>
            <family val="2"/>
          </rPr>
          <t xml:space="preserve">
 60 is the minimum</t>
        </r>
      </text>
    </comment>
    <comment ref="B14" authorId="0" shapeId="0">
      <text>
        <r>
          <rPr>
            <b/>
            <sz val="9"/>
            <color indexed="81"/>
            <rFont val="Tahoma"/>
            <family val="2"/>
          </rPr>
          <t>JRC:
from NPF</t>
        </r>
      </text>
    </comment>
    <comment ref="D22" authorId="1" shapeId="0">
      <text>
        <r>
          <rPr>
            <b/>
            <sz val="9"/>
            <color indexed="81"/>
            <rFont val="Tahoma"/>
            <family val="2"/>
          </rPr>
          <t>JRC :</t>
        </r>
        <r>
          <rPr>
            <sz val="9"/>
            <color indexed="81"/>
            <rFont val="Tahoma"/>
            <family val="2"/>
          </rPr>
          <t xml:space="preserve">
more than 280 points</t>
        </r>
      </text>
    </comment>
    <comment ref="G22" authorId="0" shapeId="0">
      <text>
        <r>
          <rPr>
            <b/>
            <sz val="9"/>
            <color indexed="81"/>
            <rFont val="Tahoma"/>
            <family val="2"/>
          </rPr>
          <t>JRC:
ports</t>
        </r>
      </text>
    </comment>
    <comment ref="H22" authorId="0" shapeId="0">
      <text>
        <r>
          <rPr>
            <b/>
            <sz val="9"/>
            <color indexed="81"/>
            <rFont val="Tahoma"/>
            <family val="2"/>
          </rPr>
          <t>JRC:
45 ports (553 points)</t>
        </r>
      </text>
    </comment>
    <comment ref="F26" authorId="2" shapeId="0">
      <text>
        <r>
          <rPr>
            <sz val="11"/>
            <color theme="1"/>
            <rFont val="Calibri"/>
            <family val="2"/>
            <scheme val="minor"/>
          </rPr>
          <t>from NPF
1 (inland+maritime)</t>
        </r>
      </text>
    </comment>
    <comment ref="G26" authorId="3" shapeId="0">
      <text>
        <r>
          <rPr>
            <sz val="11"/>
            <color theme="1"/>
            <rFont val="Calibri"/>
            <family val="2"/>
            <scheme val="minor"/>
          </rPr>
          <t>from NPF
6
 (inland+maritime)</t>
        </r>
      </text>
    </comment>
    <comment ref="J26" authorId="2" shapeId="0">
      <text>
        <r>
          <rPr>
            <sz val="11"/>
            <color theme="1"/>
            <rFont val="Calibri"/>
            <family val="2"/>
            <scheme val="minor"/>
          </rPr>
          <t xml:space="preserve">    1 (inland+maritime)</t>
        </r>
      </text>
    </comment>
    <comment ref="K26" authorId="3" shapeId="0">
      <text>
        <r>
          <rPr>
            <sz val="11"/>
            <color theme="1"/>
            <rFont val="Calibri"/>
            <family val="2"/>
            <scheme val="minor"/>
          </rPr>
          <t xml:space="preserve">  6
 (inland+maritime)</t>
        </r>
      </text>
    </comment>
    <comment ref="B30" authorId="0" shapeId="0">
      <text>
        <r>
          <rPr>
            <b/>
            <sz val="9"/>
            <color indexed="81"/>
            <rFont val="Tahoma"/>
            <family val="2"/>
          </rPr>
          <t>JRC:
from NPF</t>
        </r>
      </text>
    </comment>
  </commentList>
</comments>
</file>

<file path=xl/comments13.xml><?xml version="1.0" encoding="utf-8"?>
<comments xmlns="http://schemas.openxmlformats.org/spreadsheetml/2006/main">
  <authors>
    <author>tw</author>
    <author>Jonatan GÓMEZ VILCHEZ</author>
    <author>tc={90C34D9F-1071-4C60-847F-1C3A74EADCAE}</author>
    <author xml:space="preserve">JRC </author>
    <author>Mantia Athanasopoulou</author>
    <author>tc={BAF94258-7BC8-4DD8-9089-D5E6381B66A3}</author>
    <author>tc={3B4CD2A8-350C-47B9-A1B0-8A973A655E09}</author>
  </authors>
  <commentList>
    <comment ref="A1" authorId="0" shapeId="0">
      <text>
        <r>
          <rPr>
            <sz val="9"/>
            <color indexed="81"/>
            <rFont val="Tahoma"/>
            <family val="2"/>
          </rPr>
          <t>JRC:
As it appears in the article 4(5) of the Directive 2014/94/EU,  "Assessment of the need for shore-side electricity supply for inland waterway vessels and seagoing ships in maritime and inland ports. Priority of installation in ports of the TEN-T Core Network and in other ports by 31 December 2025."</t>
        </r>
      </text>
    </comment>
    <comment ref="B9" authorId="0" shapeId="0">
      <text>
        <r>
          <rPr>
            <b/>
            <sz val="9"/>
            <color indexed="81"/>
            <rFont val="Tahoma"/>
            <family val="2"/>
          </rPr>
          <t>JRC:
from NPF</t>
        </r>
      </text>
    </comment>
    <comment ref="I11" authorId="1" shapeId="0">
      <text>
        <r>
          <rPr>
            <b/>
            <sz val="9"/>
            <color indexed="81"/>
            <rFont val="Tahoma"/>
            <family val="2"/>
          </rPr>
          <t>JRC:
Observation by assesor: "Terminals".</t>
        </r>
      </text>
    </comment>
    <comment ref="J11" authorId="1" shapeId="0">
      <text>
        <r>
          <rPr>
            <b/>
            <sz val="9"/>
            <color indexed="81"/>
            <rFont val="Tahoma"/>
            <family val="2"/>
          </rPr>
          <t>JRC:
Observation by assesor: "Terminals".</t>
        </r>
      </text>
    </comment>
    <comment ref="K11" authorId="1" shapeId="0">
      <text>
        <r>
          <rPr>
            <b/>
            <sz val="9"/>
            <color indexed="81"/>
            <rFont val="Tahoma"/>
            <family val="2"/>
          </rPr>
          <t>JRC:
Observation by assesor: "Terminals".</t>
        </r>
      </text>
    </comment>
    <comment ref="B13" authorId="2" shapeId="0">
      <text>
        <r>
          <rPr>
            <sz val="11"/>
            <color theme="1"/>
            <rFont val="Calibri"/>
            <family val="2"/>
            <scheme val="minor"/>
          </rPr>
          <t>from NPF
    at least 1</t>
        </r>
      </text>
    </comment>
    <comment ref="H13" authorId="3" shapeId="0">
      <text>
        <r>
          <rPr>
            <b/>
            <sz val="9"/>
            <color indexed="81"/>
            <rFont val="Tahoma"/>
            <family val="2"/>
          </rPr>
          <t>JRC :</t>
        </r>
        <r>
          <rPr>
            <sz val="9"/>
            <color indexed="81"/>
            <rFont val="Tahoma"/>
            <family val="2"/>
          </rPr>
          <t xml:space="preserve">
at least 1</t>
        </r>
      </text>
    </comment>
    <comment ref="J13" authorId="0" shapeId="0">
      <text>
        <r>
          <rPr>
            <b/>
            <sz val="9"/>
            <color indexed="81"/>
            <rFont val="Tahoma"/>
            <family val="2"/>
          </rPr>
          <t>JRC:
+6</t>
        </r>
      </text>
    </comment>
    <comment ref="E15" authorId="3" shapeId="0">
      <text>
        <r>
          <rPr>
            <b/>
            <sz val="9"/>
            <color indexed="81"/>
            <rFont val="Tahoma"/>
            <charset val="1"/>
          </rPr>
          <t>JRC :</t>
        </r>
        <r>
          <rPr>
            <sz val="9"/>
            <color indexed="81"/>
            <rFont val="Tahoma"/>
            <charset val="1"/>
          </rPr>
          <t xml:space="preserve">
Derived from the NIR, not official commitment
</t>
        </r>
      </text>
    </comment>
    <comment ref="F15" authorId="3" shapeId="0">
      <text>
        <r>
          <rPr>
            <b/>
            <sz val="9"/>
            <color indexed="81"/>
            <rFont val="Tahoma"/>
            <charset val="1"/>
          </rPr>
          <t>JRC :</t>
        </r>
        <r>
          <rPr>
            <sz val="9"/>
            <color indexed="81"/>
            <rFont val="Tahoma"/>
            <charset val="1"/>
          </rPr>
          <t xml:space="preserve">
Derived from the NIR, not official commitment
</t>
        </r>
      </text>
    </comment>
    <comment ref="G15" authorId="3" shapeId="0">
      <text>
        <r>
          <rPr>
            <b/>
            <sz val="9"/>
            <color indexed="81"/>
            <rFont val="Tahoma"/>
            <charset val="1"/>
          </rPr>
          <t>JRC :</t>
        </r>
        <r>
          <rPr>
            <sz val="9"/>
            <color indexed="81"/>
            <rFont val="Tahoma"/>
            <charset val="1"/>
          </rPr>
          <t xml:space="preserve">
Derived from the NIR, not official commitment
</t>
        </r>
      </text>
    </comment>
    <comment ref="F17" authorId="4" shapeId="0">
      <text>
        <r>
          <rPr>
            <b/>
            <sz val="9"/>
            <color indexed="81"/>
            <rFont val="Tahoma"/>
            <family val="2"/>
          </rPr>
          <t>JRC:
In the Assessment report these values will be reported as: 2:2018, 2:2020; 3:2025; 4:2030.</t>
        </r>
      </text>
    </comment>
    <comment ref="G17" authorId="4" shapeId="0">
      <text>
        <r>
          <rPr>
            <b/>
            <sz val="9"/>
            <color indexed="81"/>
            <rFont val="Tahoma"/>
            <family val="2"/>
          </rPr>
          <t>JRC:
In the Assessment report these values will be reported as: 2:2018, 2:2020; 3:2025; 4:2030.</t>
        </r>
      </text>
    </comment>
    <comment ref="F26" authorId="5" shapeId="0">
      <text>
        <r>
          <rPr>
            <sz val="11"/>
            <color theme="1"/>
            <rFont val="Calibri"/>
            <family val="2"/>
            <scheme val="minor"/>
          </rPr>
          <t>from NPF
1 (inland+maritime)</t>
        </r>
      </text>
    </comment>
    <comment ref="G26" authorId="6" shapeId="0">
      <text>
        <r>
          <rPr>
            <sz val="11"/>
            <color theme="1"/>
            <rFont val="Calibri"/>
            <family val="2"/>
            <scheme val="minor"/>
          </rPr>
          <t>from NPF
6
 (inland+maritime)</t>
        </r>
      </text>
    </comment>
    <comment ref="J26" authorId="5" shapeId="0">
      <text>
        <r>
          <rPr>
            <sz val="11"/>
            <color theme="1"/>
            <rFont val="Calibri"/>
            <family val="2"/>
            <scheme val="minor"/>
          </rPr>
          <t xml:space="preserve">    1 (inland+maritime)</t>
        </r>
      </text>
    </comment>
    <comment ref="K26" authorId="6" shapeId="0">
      <text>
        <r>
          <rPr>
            <sz val="11"/>
            <color theme="1"/>
            <rFont val="Calibri"/>
            <family val="2"/>
            <scheme val="minor"/>
          </rPr>
          <t xml:space="preserve">  6
 (inland+maritime)</t>
        </r>
      </text>
    </comment>
    <comment ref="B29" authorId="0" shapeId="0">
      <text>
        <r>
          <rPr>
            <b/>
            <sz val="9"/>
            <color indexed="81"/>
            <rFont val="Tahoma"/>
            <family val="2"/>
          </rPr>
          <t>JRC:
from NPF</t>
        </r>
      </text>
    </comment>
    <comment ref="B30" authorId="0" shapeId="0">
      <text>
        <r>
          <rPr>
            <b/>
            <sz val="9"/>
            <color indexed="81"/>
            <rFont val="Tahoma"/>
            <family val="2"/>
          </rPr>
          <t>JRC:
from NPF</t>
        </r>
      </text>
    </comment>
  </commentList>
</comments>
</file>

<file path=xl/comments14.xml><?xml version="1.0" encoding="utf-8"?>
<comments xmlns="http://schemas.openxmlformats.org/spreadsheetml/2006/main">
  <authors>
    <author>tw</author>
    <author>Andreea Maria Julea</author>
    <author>Jonatan GÓMEZ VILCHEZ</author>
    <author xml:space="preserve">JRC </author>
  </authors>
  <commentList>
    <comment ref="A1" authorId="0" shapeId="0">
      <text>
        <r>
          <rPr>
            <sz val="9"/>
            <color indexed="81"/>
            <rFont val="Tahoma"/>
            <family val="2"/>
          </rPr>
          <t>JRC:
As it appears in the article 6(2) of the Directive 2014/94/EU,  "Definition of an appropriate number of refuelling points for LNG to be put in place by 31 December 2030 at inland ports, to enable LNG inland waterway vessels or seagoing ships to circulate throughout the TEN-T Core Network".</t>
        </r>
      </text>
    </comment>
    <comment ref="B5" authorId="0" shapeId="0">
      <text>
        <r>
          <rPr>
            <b/>
            <sz val="9"/>
            <color indexed="81"/>
            <rFont val="Tahoma"/>
            <family val="2"/>
          </rPr>
          <t>JRC:
from NPF</t>
        </r>
      </text>
    </comment>
    <comment ref="K5" authorId="1" shapeId="0">
      <text>
        <r>
          <rPr>
            <b/>
            <sz val="9"/>
            <color indexed="81"/>
            <rFont val="Tahoma"/>
            <family val="2"/>
          </rPr>
          <t>JRC:
2 (6)</t>
        </r>
      </text>
    </comment>
    <comment ref="B8" authorId="2" shapeId="0">
      <text>
        <r>
          <rPr>
            <b/>
            <sz val="9"/>
            <color indexed="81"/>
            <rFont val="Tahoma"/>
            <family val="2"/>
          </rPr>
          <t>JRC:
The value refers to fixed shore-to-ship facilities</t>
        </r>
      </text>
    </comment>
    <comment ref="C8" authorId="2" shapeId="0">
      <text>
        <r>
          <rPr>
            <b/>
            <sz val="9"/>
            <color indexed="81"/>
            <rFont val="Tahoma"/>
            <family val="2"/>
          </rPr>
          <t>JRC:
The value refers to fixed shore-to-ship facilities</t>
        </r>
      </text>
    </comment>
    <comment ref="D8" authorId="2" shapeId="0">
      <text>
        <r>
          <rPr>
            <b/>
            <sz val="9"/>
            <color indexed="81"/>
            <rFont val="Tahoma"/>
            <family val="2"/>
          </rPr>
          <t>JRC:
The value refers to fixed shore-to-ship facilities</t>
        </r>
      </text>
    </comment>
    <comment ref="B13" authorId="0" shapeId="0">
      <text>
        <r>
          <rPr>
            <b/>
            <sz val="9"/>
            <color indexed="81"/>
            <rFont val="Tahoma"/>
            <family val="2"/>
          </rPr>
          <t>JRC:
from NPF</t>
        </r>
      </text>
    </comment>
    <comment ref="G13" authorId="0" shapeId="0">
      <text>
        <r>
          <rPr>
            <b/>
            <sz val="9"/>
            <color indexed="81"/>
            <rFont val="Tahoma"/>
            <family val="2"/>
          </rPr>
          <t>JRC:
From NPF targets (Rouen, Le Havre, Strasbourg)</t>
        </r>
      </text>
    </comment>
    <comment ref="E15" authorId="3" shapeId="0">
      <text>
        <r>
          <rPr>
            <b/>
            <sz val="9"/>
            <color indexed="81"/>
            <rFont val="Tahoma"/>
            <charset val="1"/>
          </rPr>
          <t>JRC :</t>
        </r>
        <r>
          <rPr>
            <sz val="9"/>
            <color indexed="81"/>
            <rFont val="Tahoma"/>
            <charset val="1"/>
          </rPr>
          <t xml:space="preserve">
Value included in the maritime one</t>
        </r>
      </text>
    </comment>
    <comment ref="F15" authorId="3" shapeId="0">
      <text>
        <r>
          <rPr>
            <b/>
            <sz val="9"/>
            <color indexed="81"/>
            <rFont val="Tahoma"/>
            <charset val="1"/>
          </rPr>
          <t>JRC :</t>
        </r>
        <r>
          <rPr>
            <sz val="9"/>
            <color indexed="81"/>
            <rFont val="Tahoma"/>
            <charset val="1"/>
          </rPr>
          <t xml:space="preserve">
Value included in the maritime one</t>
        </r>
      </text>
    </comment>
    <comment ref="G15" authorId="3" shapeId="0">
      <text>
        <r>
          <rPr>
            <b/>
            <sz val="9"/>
            <color indexed="81"/>
            <rFont val="Tahoma"/>
            <charset val="1"/>
          </rPr>
          <t>JRC :</t>
        </r>
        <r>
          <rPr>
            <sz val="9"/>
            <color indexed="81"/>
            <rFont val="Tahoma"/>
            <charset val="1"/>
          </rPr>
          <t xml:space="preserve">
Value included in the maritime one</t>
        </r>
      </text>
    </comment>
    <comment ref="F18" authorId="0" shapeId="0">
      <text>
        <r>
          <rPr>
            <b/>
            <sz val="9"/>
            <color indexed="81"/>
            <rFont val="Tahoma"/>
            <family val="2"/>
          </rPr>
          <t>JRC:</t>
        </r>
        <r>
          <rPr>
            <sz val="9"/>
            <color indexed="81"/>
            <rFont val="Tahoma"/>
            <family val="2"/>
          </rPr>
          <t xml:space="preserve">
Marvele cargo pier (Kaunas)</t>
        </r>
      </text>
    </comment>
    <comment ref="G18" authorId="0" shapeId="0">
      <text>
        <r>
          <rPr>
            <b/>
            <sz val="9"/>
            <color indexed="81"/>
            <rFont val="Tahoma"/>
            <family val="2"/>
          </rPr>
          <t>JRC:</t>
        </r>
        <r>
          <rPr>
            <sz val="9"/>
            <color indexed="81"/>
            <rFont val="Tahoma"/>
            <family val="2"/>
          </rPr>
          <t xml:space="preserve">
Marvele cargo pier (Kaunas)</t>
        </r>
      </text>
    </comment>
    <comment ref="J18" authorId="0" shapeId="0">
      <text>
        <r>
          <rPr>
            <b/>
            <sz val="9"/>
            <color indexed="81"/>
            <rFont val="Tahoma"/>
            <family val="2"/>
          </rPr>
          <t>JRC:</t>
        </r>
        <r>
          <rPr>
            <sz val="9"/>
            <color indexed="81"/>
            <rFont val="Tahoma"/>
            <family val="2"/>
          </rPr>
          <t xml:space="preserve">
Marvele cargo pier (Kaunas)</t>
        </r>
      </text>
    </comment>
    <comment ref="F24" authorId="0" shapeId="0">
      <text>
        <r>
          <rPr>
            <b/>
            <sz val="9"/>
            <color indexed="81"/>
            <rFont val="Tahoma"/>
            <family val="2"/>
          </rPr>
          <t xml:space="preserve">JRC:
</t>
        </r>
        <r>
          <rPr>
            <sz val="9"/>
            <color indexed="81"/>
            <rFont val="Tahoma"/>
            <family val="2"/>
          </rPr>
          <t>from NPF
NPF assessment "two inland ports in the TEN-T Core Network (Szczecin and Świnoujście) and both are at the same time maritime ports for which LNG refuelling capabilities are planned"</t>
        </r>
      </text>
    </comment>
    <comment ref="J24" authorId="0" shapeId="0">
      <text>
        <r>
          <rPr>
            <b/>
            <sz val="9"/>
            <color indexed="81"/>
            <rFont val="Tahoma"/>
            <family val="2"/>
          </rPr>
          <t>JRC:</t>
        </r>
        <r>
          <rPr>
            <sz val="9"/>
            <color indexed="81"/>
            <rFont val="Tahoma"/>
            <family val="2"/>
          </rPr>
          <t xml:space="preserve">
NPF assessment "two inland ports in the TEN-T Core Network (Szczecin and Świnoujście) and both are at the same time maritime ports for which LNG refuelling capabilities are planned"</t>
        </r>
      </text>
    </comment>
    <comment ref="F26" authorId="0" shapeId="0">
      <text>
        <r>
          <rPr>
            <b/>
            <sz val="9"/>
            <color indexed="81"/>
            <rFont val="Tahoma"/>
            <family val="2"/>
          </rPr>
          <t>JRC:
from NPF</t>
        </r>
      </text>
    </comment>
    <comment ref="G26" authorId="0" shapeId="0">
      <text>
        <r>
          <rPr>
            <b/>
            <sz val="9"/>
            <color indexed="81"/>
            <rFont val="Tahoma"/>
            <family val="2"/>
          </rPr>
          <t>JRC:
from NPF</t>
        </r>
      </text>
    </comment>
    <comment ref="K28" authorId="1" shapeId="0">
      <text>
        <r>
          <rPr>
            <b/>
            <sz val="9"/>
            <color indexed="81"/>
            <rFont val="Tahoma"/>
            <family val="2"/>
          </rPr>
          <t>JRC:</t>
        </r>
        <r>
          <rPr>
            <sz val="9"/>
            <color indexed="81"/>
            <rFont val="Tahoma"/>
            <family val="2"/>
          </rPr>
          <t xml:space="preserve">
1 point considered but not as a clear target</t>
        </r>
      </text>
    </comment>
    <comment ref="G29" authorId="0" shapeId="0">
      <text>
        <r>
          <rPr>
            <b/>
            <sz val="9"/>
            <color indexed="81"/>
            <rFont val="Tahoma"/>
            <family val="2"/>
          </rPr>
          <t>JRC:</t>
        </r>
        <r>
          <rPr>
            <sz val="9"/>
            <color indexed="81"/>
            <rFont val="Tahoma"/>
            <family val="2"/>
          </rPr>
          <t xml:space="preserve">
Saimaa lake deep-water routes will be covered by a mobile bunkering point or similar solution located in Mustola</t>
        </r>
      </text>
    </comment>
    <comment ref="K29" authorId="0" shapeId="0">
      <text>
        <r>
          <rPr>
            <b/>
            <sz val="9"/>
            <color indexed="81"/>
            <rFont val="Tahoma"/>
            <family val="2"/>
          </rPr>
          <t>JRC:</t>
        </r>
        <r>
          <rPr>
            <sz val="9"/>
            <color indexed="81"/>
            <rFont val="Tahoma"/>
            <family val="2"/>
          </rPr>
          <t xml:space="preserve">
Saimaa lake deep-water routes will be covered by a mobile bunkering point or similar solution located in Mustola</t>
        </r>
      </text>
    </comment>
  </commentList>
</comments>
</file>

<file path=xl/comments15.xml><?xml version="1.0" encoding="utf-8"?>
<comments xmlns="http://schemas.openxmlformats.org/spreadsheetml/2006/main">
  <authors>
    <author>Mantia Athanasopoulou</author>
    <author xml:space="preserve">JRC </author>
  </authors>
  <commentList>
    <comment ref="F6" authorId="0" shapeId="0">
      <text>
        <r>
          <rPr>
            <b/>
            <sz val="9"/>
            <color indexed="81"/>
            <rFont val="Tahoma"/>
            <family val="2"/>
          </rPr>
          <t>JRC:
from the CNG section since we believe it regards LNG</t>
        </r>
      </text>
    </comment>
    <comment ref="G6" authorId="0" shapeId="0">
      <text>
        <r>
          <rPr>
            <b/>
            <sz val="9"/>
            <color indexed="81"/>
            <rFont val="Tahoma"/>
            <family val="2"/>
          </rPr>
          <t>JRC: 
from the CNG section since we believe it regards LNG</t>
        </r>
      </text>
    </comment>
    <comment ref="E15" authorId="1" shapeId="0">
      <text>
        <r>
          <rPr>
            <b/>
            <sz val="9"/>
            <color indexed="81"/>
            <rFont val="Tahoma"/>
            <family val="2"/>
          </rPr>
          <t>JRC :</t>
        </r>
        <r>
          <rPr>
            <sz val="9"/>
            <color indexed="81"/>
            <rFont val="Tahoma"/>
            <family val="2"/>
          </rPr>
          <t xml:space="preserve">
Value included in the maritime one</t>
        </r>
      </text>
    </comment>
    <comment ref="F15" authorId="1" shapeId="0">
      <text>
        <r>
          <rPr>
            <b/>
            <sz val="9"/>
            <color indexed="81"/>
            <rFont val="Tahoma"/>
            <family val="2"/>
          </rPr>
          <t>JRC :</t>
        </r>
        <r>
          <rPr>
            <sz val="9"/>
            <color indexed="81"/>
            <rFont val="Tahoma"/>
            <family val="2"/>
          </rPr>
          <t xml:space="preserve">
Value included in the maritime one</t>
        </r>
      </text>
    </comment>
    <comment ref="G15" authorId="1" shapeId="0">
      <text>
        <r>
          <rPr>
            <b/>
            <sz val="9"/>
            <color indexed="81"/>
            <rFont val="Tahoma"/>
            <family val="2"/>
          </rPr>
          <t>JRC :</t>
        </r>
        <r>
          <rPr>
            <sz val="9"/>
            <color indexed="81"/>
            <rFont val="Tahoma"/>
            <family val="2"/>
          </rPr>
          <t xml:space="preserve">
Value included in the maritime one</t>
        </r>
      </text>
    </comment>
  </commentList>
</comments>
</file>

<file path=xl/comments16.xml><?xml version="1.0" encoding="utf-8"?>
<comments xmlns="http://schemas.openxmlformats.org/spreadsheetml/2006/main">
  <authors>
    <author>tw</author>
    <author>Jonatan GÓMEZ VILCHEZ</author>
    <author xml:space="preserve">JRC </author>
    <author>Mantia Athanasopoulou</author>
    <author>Andreea Maria Julea</author>
  </authors>
  <commentList>
    <comment ref="A1" authorId="0" shapeId="0">
      <text>
        <r>
          <rPr>
            <sz val="9"/>
            <color indexed="81"/>
            <rFont val="Tahoma"/>
            <family val="2"/>
          </rPr>
          <t>JRC:
As it appears in the article 6(1) of the Directive 2014/94/EU,  "Definition of an appropriate number of refuelling points for LNG to be put in place by 31 December 2025 at maritime ports, to enable LNG inland waterway vessels or seagoing ships to circulate throughout the TEN-T Core Network".</t>
        </r>
      </text>
    </comment>
    <comment ref="B4" authorId="0" shapeId="0">
      <text>
        <r>
          <rPr>
            <b/>
            <sz val="9"/>
            <color indexed="81"/>
            <rFont val="Tahoma"/>
            <family val="2"/>
          </rPr>
          <t>JRC:
from NPF</t>
        </r>
      </text>
    </comment>
    <comment ref="H7" authorId="1" shapeId="0">
      <text>
        <r>
          <rPr>
            <b/>
            <sz val="9"/>
            <color indexed="81"/>
            <rFont val="Tahoma"/>
            <family val="2"/>
          </rPr>
          <t>JRC:
A value of 2, based on EAFO, is shown on Table 5.7-1 of the NPF SWD.</t>
        </r>
      </text>
    </comment>
    <comment ref="B8" authorId="1" shapeId="0">
      <text>
        <r>
          <rPr>
            <b/>
            <sz val="9"/>
            <color indexed="81"/>
            <rFont val="Tahoma"/>
            <family val="2"/>
          </rPr>
          <t xml:space="preserve">JRC:
</t>
        </r>
        <r>
          <rPr>
            <sz val="9"/>
            <color indexed="81"/>
            <rFont val="Tahoma"/>
            <family val="2"/>
          </rPr>
          <t>From NPF:
This value does not refer to "fixed shore-to-ship facilities." Truck to ship bunkering facilities are operational in the following inland ports: Bremerhaven, Mannheim, Hamburg (3 TEN-T Core ports) and Brunsbüttel (TEN-T Comprehencive port)</t>
        </r>
      </text>
    </comment>
    <comment ref="H8" authorId="1" shapeId="0">
      <text>
        <r>
          <rPr>
            <b/>
            <sz val="9"/>
            <color indexed="81"/>
            <rFont val="Tahoma"/>
            <family val="2"/>
          </rPr>
          <t xml:space="preserve">JRC:
</t>
        </r>
        <r>
          <rPr>
            <sz val="9"/>
            <color indexed="81"/>
            <rFont val="Tahoma"/>
            <family val="2"/>
          </rPr>
          <t>From NPF:
This value does not refer to "fixed shore-to-ship facilities." Truck to ship bunkering facilities are operational in the following inland ports: Bremerhaven, Mannheim, Hamburg (3 TEN-T Core ports) and Brunsbüttel (TEN-T Comprehencive port)</t>
        </r>
      </text>
    </comment>
    <comment ref="B13" authorId="0" shapeId="0">
      <text>
        <r>
          <rPr>
            <b/>
            <sz val="9"/>
            <color indexed="81"/>
            <rFont val="Tahoma"/>
            <family val="2"/>
          </rPr>
          <t>JRC:
from NPF (Havre)</t>
        </r>
      </text>
    </comment>
    <comment ref="D13" authorId="0" shapeId="0">
      <text>
        <r>
          <rPr>
            <b/>
            <sz val="9"/>
            <color indexed="81"/>
            <rFont val="Tahoma"/>
            <family val="2"/>
          </rPr>
          <t>JRC:
FR NIR pg 4:Marseille- Fos, Dunkirk, Nantes-Saint Nazaire, Le Havre</t>
        </r>
      </text>
    </comment>
    <comment ref="F13" authorId="0" shapeId="0">
      <text>
        <r>
          <rPr>
            <b/>
            <sz val="9"/>
            <color indexed="81"/>
            <rFont val="Tahoma"/>
            <family val="2"/>
          </rPr>
          <t xml:space="preserve">JRC:
From NPF targets
</t>
        </r>
      </text>
    </comment>
    <comment ref="E15" authorId="2" shapeId="0">
      <text>
        <r>
          <rPr>
            <b/>
            <sz val="9"/>
            <color indexed="81"/>
            <rFont val="Tahoma"/>
            <family val="2"/>
          </rPr>
          <t>JRC :</t>
        </r>
        <r>
          <rPr>
            <sz val="9"/>
            <color indexed="81"/>
            <rFont val="Tahoma"/>
            <family val="2"/>
          </rPr>
          <t xml:space="preserve">
From NPF -
It might include also inland points</t>
        </r>
      </text>
    </comment>
    <comment ref="F15" authorId="2" shapeId="0">
      <text>
        <r>
          <rPr>
            <b/>
            <sz val="9"/>
            <color indexed="81"/>
            <rFont val="Tahoma"/>
            <family val="2"/>
          </rPr>
          <t>JRC :</t>
        </r>
        <r>
          <rPr>
            <sz val="9"/>
            <color indexed="81"/>
            <rFont val="Tahoma"/>
            <family val="2"/>
          </rPr>
          <t xml:space="preserve">
From NPF -
It might include also inland points</t>
        </r>
      </text>
    </comment>
    <comment ref="G15" authorId="2" shapeId="0">
      <text>
        <r>
          <rPr>
            <b/>
            <sz val="9"/>
            <color indexed="81"/>
            <rFont val="Tahoma"/>
            <family val="2"/>
          </rPr>
          <t>JRC :</t>
        </r>
        <r>
          <rPr>
            <sz val="9"/>
            <color indexed="81"/>
            <rFont val="Tahoma"/>
            <family val="2"/>
          </rPr>
          <t xml:space="preserve">
From NPF -
It might include also inland points</t>
        </r>
      </text>
    </comment>
    <comment ref="I17" authorId="3" shapeId="0">
      <text>
        <r>
          <rPr>
            <b/>
            <sz val="9"/>
            <color indexed="81"/>
            <rFont val="Tahoma"/>
            <family val="2"/>
          </rPr>
          <t>JRC:
In the Assessment report these values will be reported as: 0:2018, 1:2020; 2:2025;</t>
        </r>
      </text>
    </comment>
    <comment ref="J17" authorId="3" shapeId="0">
      <text>
        <r>
          <rPr>
            <b/>
            <sz val="9"/>
            <color indexed="81"/>
            <rFont val="Tahoma"/>
            <family val="2"/>
          </rPr>
          <t>JRC:
In the Assessment report these values will be reported as: 0:2018, 1:2020; 2:2025;</t>
        </r>
      </text>
    </comment>
    <comment ref="B24" authorId="4" shapeId="0">
      <text>
        <r>
          <rPr>
            <b/>
            <sz val="9"/>
            <color indexed="81"/>
            <rFont val="Tahoma"/>
            <family val="2"/>
          </rPr>
          <t xml:space="preserve">JRC:
</t>
        </r>
        <r>
          <rPr>
            <sz val="9"/>
            <color indexed="81"/>
            <rFont val="Tahoma"/>
            <family val="2"/>
          </rPr>
          <t>Gdansk</t>
        </r>
      </text>
    </comment>
    <comment ref="H24" authorId="4" shapeId="0">
      <text>
        <r>
          <rPr>
            <b/>
            <sz val="9"/>
            <color indexed="81"/>
            <rFont val="Tahoma"/>
            <family val="2"/>
          </rPr>
          <t xml:space="preserve">JRC:
</t>
        </r>
        <r>
          <rPr>
            <sz val="9"/>
            <color indexed="81"/>
            <rFont val="Tahoma"/>
            <family val="2"/>
          </rPr>
          <t>Gdansk</t>
        </r>
      </text>
    </comment>
    <comment ref="J24" authorId="4" shapeId="0">
      <text>
        <r>
          <rPr>
            <b/>
            <sz val="9"/>
            <color indexed="81"/>
            <rFont val="Tahoma"/>
            <family val="2"/>
          </rPr>
          <t>JRC:</t>
        </r>
        <r>
          <rPr>
            <sz val="9"/>
            <color indexed="81"/>
            <rFont val="Tahoma"/>
            <family val="2"/>
          </rPr>
          <t xml:space="preserve">
all 4 Polish maritime ports of the TEN-T Core Network </t>
        </r>
      </text>
    </comment>
    <comment ref="B25" authorId="2" shapeId="0">
      <text>
        <r>
          <rPr>
            <b/>
            <sz val="9"/>
            <color indexed="81"/>
            <rFont val="Tahoma"/>
            <family val="2"/>
          </rPr>
          <t>JRC :</t>
        </r>
        <r>
          <rPr>
            <sz val="9"/>
            <color indexed="81"/>
            <rFont val="Tahoma"/>
            <family val="2"/>
          </rPr>
          <t xml:space="preserve">
From NPF</t>
        </r>
      </text>
    </comment>
    <comment ref="F25" authorId="2" shapeId="0">
      <text>
        <r>
          <rPr>
            <b/>
            <sz val="9"/>
            <color indexed="81"/>
            <rFont val="Tahoma"/>
            <family val="2"/>
          </rPr>
          <t>JRC :</t>
        </r>
        <r>
          <rPr>
            <sz val="9"/>
            <color indexed="81"/>
            <rFont val="Tahoma"/>
            <family val="2"/>
          </rPr>
          <t xml:space="preserve">
From NPF</t>
        </r>
      </text>
    </comment>
    <comment ref="F26" authorId="0" shapeId="0">
      <text>
        <r>
          <rPr>
            <b/>
            <sz val="9"/>
            <color indexed="81"/>
            <rFont val="Tahoma"/>
            <family val="2"/>
          </rPr>
          <t>JRC:
from NPF</t>
        </r>
      </text>
    </comment>
    <comment ref="G26" authorId="0" shapeId="0">
      <text>
        <r>
          <rPr>
            <b/>
            <sz val="9"/>
            <color indexed="81"/>
            <rFont val="Tahoma"/>
            <family val="2"/>
          </rPr>
          <t>JRC:
from NPF</t>
        </r>
      </text>
    </comment>
    <comment ref="B29" authorId="0" shapeId="0">
      <text>
        <r>
          <rPr>
            <b/>
            <sz val="9"/>
            <color indexed="81"/>
            <rFont val="Tahoma"/>
            <family val="2"/>
          </rPr>
          <t>JRC:
from NPF</t>
        </r>
      </text>
    </comment>
    <comment ref="F31" authorId="2" shapeId="0">
      <text>
        <r>
          <rPr>
            <b/>
            <sz val="9"/>
            <color indexed="81"/>
            <rFont val="Tahoma"/>
            <family val="2"/>
          </rPr>
          <t>JRC :</t>
        </r>
        <r>
          <rPr>
            <sz val="9"/>
            <color indexed="81"/>
            <rFont val="Tahoma"/>
            <family val="2"/>
          </rPr>
          <t xml:space="preserve">
4 or 5. 4 selected for the computation</t>
        </r>
      </text>
    </comment>
  </commentList>
</comments>
</file>

<file path=xl/comments17.xml><?xml version="1.0" encoding="utf-8"?>
<comments xmlns="http://schemas.openxmlformats.org/spreadsheetml/2006/main">
  <authors>
    <author xml:space="preserve">JRC </author>
  </authors>
  <commentList>
    <comment ref="H8" authorId="0" shapeId="0">
      <text>
        <r>
          <rPr>
            <b/>
            <sz val="9"/>
            <color indexed="81"/>
            <rFont val="Tahoma"/>
            <family val="2"/>
          </rPr>
          <t>JRC :</t>
        </r>
        <r>
          <rPr>
            <sz val="9"/>
            <color indexed="81"/>
            <rFont val="Tahoma"/>
            <family val="2"/>
          </rPr>
          <t xml:space="preserve">
Operating under DE flag</t>
        </r>
      </text>
    </comment>
    <comment ref="E15" authorId="0" shapeId="0">
      <text>
        <r>
          <rPr>
            <b/>
            <sz val="9"/>
            <color indexed="81"/>
            <rFont val="Tahoma"/>
            <charset val="1"/>
          </rPr>
          <t>JRC :</t>
        </r>
        <r>
          <rPr>
            <sz val="9"/>
            <color indexed="81"/>
            <rFont val="Tahoma"/>
            <charset val="1"/>
          </rPr>
          <t xml:space="preserve">
From NPF -
It might include also inland values</t>
        </r>
      </text>
    </comment>
    <comment ref="F15" authorId="0" shapeId="0">
      <text>
        <r>
          <rPr>
            <b/>
            <sz val="9"/>
            <color indexed="81"/>
            <rFont val="Tahoma"/>
            <charset val="1"/>
          </rPr>
          <t>JRC :</t>
        </r>
        <r>
          <rPr>
            <sz val="9"/>
            <color indexed="81"/>
            <rFont val="Tahoma"/>
            <charset val="1"/>
          </rPr>
          <t xml:space="preserve">
From NPF -
It might include also inland values</t>
        </r>
      </text>
    </comment>
    <comment ref="G15" authorId="0" shapeId="0">
      <text>
        <r>
          <rPr>
            <b/>
            <sz val="9"/>
            <color indexed="81"/>
            <rFont val="Tahoma"/>
            <charset val="1"/>
          </rPr>
          <t>JRC :</t>
        </r>
        <r>
          <rPr>
            <sz val="9"/>
            <color indexed="81"/>
            <rFont val="Tahoma"/>
            <charset val="1"/>
          </rPr>
          <t xml:space="preserve">
From NPF -
It might include also inland values</t>
        </r>
      </text>
    </comment>
  </commentList>
</comments>
</file>

<file path=xl/comments18.xml><?xml version="1.0" encoding="utf-8"?>
<comments xmlns="http://schemas.openxmlformats.org/spreadsheetml/2006/main">
  <authors>
    <author>tw</author>
    <author>Jonatan GÓMEZ VILCHEZ</author>
    <author xml:space="preserve">JRC </author>
  </authors>
  <commentList>
    <comment ref="A1" authorId="0" shapeId="0">
      <text>
        <r>
          <rPr>
            <b/>
            <sz val="9"/>
            <color indexed="81"/>
            <rFont val="Tahoma"/>
            <family val="2"/>
          </rPr>
          <t>JRC:</t>
        </r>
        <r>
          <rPr>
            <sz val="9"/>
            <color indexed="81"/>
            <rFont val="Tahoma"/>
            <family val="2"/>
          </rPr>
          <t xml:space="preserve">
As it appears in the article 3(1)-eighth indent of the Directive 2014/94/EU,  "Consideration of the need to install electricity supply at airports for use by stationary airplanes".</t>
        </r>
      </text>
    </comment>
    <comment ref="H8" authorId="1" shapeId="0">
      <text>
        <r>
          <rPr>
            <b/>
            <sz val="9"/>
            <color indexed="81"/>
            <rFont val="Tahoma"/>
            <family val="2"/>
          </rPr>
          <t>JRC:
95% of terminal positions, but no numerical value provided</t>
        </r>
      </text>
    </comment>
    <comment ref="H13" authorId="0" shapeId="0">
      <text>
        <r>
          <rPr>
            <b/>
            <sz val="9"/>
            <color indexed="81"/>
            <rFont val="Tahoma"/>
            <family val="2"/>
          </rPr>
          <t>JRC:
7 Core TEN-T neJRCork airports (504 parking stations)</t>
        </r>
      </text>
    </comment>
    <comment ref="G22" authorId="2" shapeId="0">
      <text>
        <r>
          <rPr>
            <b/>
            <sz val="9"/>
            <color indexed="81"/>
            <rFont val="Tahoma"/>
            <family val="2"/>
          </rPr>
          <t>JRC :</t>
        </r>
        <r>
          <rPr>
            <sz val="9"/>
            <color indexed="81"/>
            <rFont val="Tahoma"/>
            <family val="2"/>
          </rPr>
          <t xml:space="preserve">
100% zero emission, but no numerical value provided</t>
        </r>
      </text>
    </comment>
  </commentList>
</comments>
</file>

<file path=xl/comments19.xml><?xml version="1.0" encoding="utf-8"?>
<comments xmlns="http://schemas.openxmlformats.org/spreadsheetml/2006/main">
  <authors>
    <author>tw</author>
  </authors>
  <commentList>
    <comment ref="F13" authorId="0" shapeId="0">
      <text>
        <r>
          <rPr>
            <b/>
            <sz val="9"/>
            <color indexed="81"/>
            <rFont val="Tahoma"/>
            <family val="2"/>
          </rPr>
          <t>JRC:
15 regional trains - not clear the year (first to be deployed in 2022)</t>
        </r>
      </text>
    </comment>
  </commentList>
</comments>
</file>

<file path=xl/comments2.xml><?xml version="1.0" encoding="utf-8"?>
<comments xmlns="http://schemas.openxmlformats.org/spreadsheetml/2006/main">
  <authors>
    <author>tw</author>
    <author>Jonatan GÓMEZ VILCHEZ</author>
    <author>Andreea</author>
    <author>Mantia Athanasopoulou</author>
    <author>MAROTTA Alessandro (JRC-ISPRA)</author>
    <author xml:space="preserve">JRC </author>
    <author>tc={CD6EF082-A326-40F7-9DA7-00C6CE1527E8}</author>
    <author>tc={8FC2658F-E2D0-4247-AF3A-EE19F4DD5523}</author>
  </authors>
  <commentList>
    <comment ref="A1" authorId="0" shapeId="0">
      <text>
        <r>
          <rPr>
            <b/>
            <sz val="9"/>
            <color indexed="81"/>
            <rFont val="Tahoma"/>
            <family val="2"/>
          </rPr>
          <t>JRC:</t>
        </r>
        <r>
          <rPr>
            <sz val="9"/>
            <color indexed="81"/>
            <rFont val="Tahoma"/>
            <family val="2"/>
          </rPr>
          <t xml:space="preserve">
publicly accessible - concerns "accessible to the public" as defined in the Article 2(7) of the Directive 2014/94/EU (providing Union-wide non-discriminatory access to users)</t>
        </r>
      </text>
    </comment>
    <comment ref="A4" authorId="1" shapeId="0">
      <text>
        <r>
          <rPr>
            <b/>
            <sz val="9"/>
            <color indexed="81"/>
            <rFont val="Tahoma"/>
            <family val="2"/>
          </rPr>
          <t xml:space="preserve">JRC:
The BE values shown in this table are not national ones but the sum of the available regional values as reported in the NIR, which may not be complete. The exceptions are: 2030 road infrastructure targets for electricity and CNG, electric locomotives and elecric cars over 2016-2018".
</t>
        </r>
      </text>
    </comment>
    <comment ref="B6" authorId="2" shapeId="0">
      <text>
        <r>
          <rPr>
            <b/>
            <sz val="9"/>
            <color indexed="81"/>
            <rFont val="Tahoma"/>
            <family val="2"/>
            <charset val="238"/>
          </rPr>
          <t>JRC:
from EAFO</t>
        </r>
      </text>
    </comment>
    <comment ref="E6" authorId="3" shapeId="0">
      <text>
        <r>
          <rPr>
            <b/>
            <sz val="9"/>
            <color indexed="81"/>
            <rFont val="Tahoma"/>
            <family val="2"/>
          </rPr>
          <t>JRC:
(taken by NIR template)
Target number of recharging/refuelling points are taken from actualization of NAP CM.  Comment 2 (JRC assessor): the target value of 1300 will be used for 2020, based on NPF and on the comments in the CZ IR.</t>
        </r>
      </text>
    </comment>
    <comment ref="B9" authorId="0" shapeId="0">
      <text>
        <r>
          <rPr>
            <b/>
            <sz val="9"/>
            <color indexed="81"/>
            <rFont val="Tahoma"/>
            <family val="2"/>
          </rPr>
          <t>JRC:
from NPF</t>
        </r>
      </text>
    </comment>
    <comment ref="D9" authorId="0" shapeId="0">
      <text>
        <r>
          <rPr>
            <b/>
            <sz val="9"/>
            <color indexed="81"/>
            <rFont val="Tahoma"/>
            <family val="2"/>
          </rPr>
          <t>JRC:
from EAFO</t>
        </r>
      </text>
    </comment>
    <comment ref="E13" authorId="0" shapeId="0">
      <text>
        <r>
          <rPr>
            <b/>
            <sz val="9"/>
            <color indexed="81"/>
            <rFont val="Tahoma"/>
            <family val="2"/>
          </rPr>
          <t>JRC:
from NPF targets</t>
        </r>
      </text>
    </comment>
    <comment ref="F13" authorId="0" shapeId="0">
      <text>
        <r>
          <rPr>
            <b/>
            <sz val="9"/>
            <color indexed="81"/>
            <rFont val="Tahoma"/>
            <family val="2"/>
          </rPr>
          <t>JRC:
&gt;=100,000 since the FR NIR sets this target for 2022</t>
        </r>
      </text>
    </comment>
    <comment ref="B15" authorId="4" shapeId="0">
      <text>
        <r>
          <rPr>
            <b/>
            <sz val="9"/>
            <color indexed="81"/>
            <rFont val="Tahoma"/>
            <family val="2"/>
          </rPr>
          <t>JRC:</t>
        </r>
        <r>
          <rPr>
            <sz val="9"/>
            <color indexed="81"/>
            <rFont val="Tahoma"/>
            <family val="2"/>
          </rPr>
          <t xml:space="preserve">
From EAFO (March 2017)</t>
        </r>
      </text>
    </comment>
    <comment ref="D15" authorId="4" shapeId="0">
      <text>
        <r>
          <rPr>
            <b/>
            <sz val="9"/>
            <color indexed="81"/>
            <rFont val="Tahoma"/>
            <family val="2"/>
          </rPr>
          <t>JRC:</t>
        </r>
        <r>
          <rPr>
            <sz val="9"/>
            <color indexed="81"/>
            <rFont val="Tahoma"/>
            <family val="2"/>
          </rPr>
          <t xml:space="preserve">
From EAFO 2018</t>
        </r>
      </text>
    </comment>
    <comment ref="H15" authorId="4" shapeId="0">
      <text>
        <r>
          <rPr>
            <b/>
            <sz val="9"/>
            <color indexed="81"/>
            <rFont val="Tahoma"/>
            <family val="2"/>
          </rPr>
          <t>JRC:</t>
        </r>
        <r>
          <rPr>
            <sz val="9"/>
            <color indexed="81"/>
            <rFont val="Tahoma"/>
            <family val="2"/>
          </rPr>
          <t xml:space="preserve">
From EAFO (March 2017)</t>
        </r>
      </text>
    </comment>
    <comment ref="I15" authorId="5" shapeId="0">
      <text>
        <r>
          <rPr>
            <b/>
            <sz val="9"/>
            <color indexed="81"/>
            <rFont val="Tahoma"/>
            <charset val="1"/>
          </rPr>
          <t>JRC :</t>
        </r>
        <r>
          <rPr>
            <sz val="9"/>
            <color indexed="81"/>
            <rFont val="Tahoma"/>
            <charset val="1"/>
          </rPr>
          <t xml:space="preserve">
Average value from the NPF range (6500 - 19000)</t>
        </r>
      </text>
    </comment>
    <comment ref="J16" authorId="0" shapeId="0">
      <text>
        <r>
          <rPr>
            <b/>
            <sz val="9"/>
            <color indexed="81"/>
            <rFont val="Tahoma"/>
            <family val="2"/>
          </rPr>
          <t>JRC:
&gt;100 in the NPF</t>
        </r>
      </text>
    </comment>
    <comment ref="K16" authorId="0" shapeId="0">
      <text>
        <r>
          <rPr>
            <b/>
            <sz val="9"/>
            <color indexed="81"/>
            <rFont val="Tahoma"/>
            <family val="2"/>
          </rPr>
          <t>JRC:
&gt;100 in the NPF</t>
        </r>
      </text>
    </comment>
    <comment ref="B20" authorId="0" shapeId="0">
      <text>
        <r>
          <rPr>
            <b/>
            <sz val="9"/>
            <color indexed="81"/>
            <rFont val="Tahoma"/>
            <family val="2"/>
          </rPr>
          <t>JRC:
from NPF</t>
        </r>
      </text>
    </comment>
    <comment ref="B26" authorId="0" shapeId="0">
      <text>
        <r>
          <rPr>
            <b/>
            <sz val="9"/>
            <color indexed="81"/>
            <rFont val="Tahoma"/>
            <family val="2"/>
          </rPr>
          <t>JRC:
from NPF</t>
        </r>
      </text>
    </comment>
    <comment ref="E26" authorId="6" shapeId="0">
      <text>
        <r>
          <rPr>
            <sz val="11"/>
            <color theme="1"/>
            <rFont val="Calibri"/>
            <family val="2"/>
            <scheme val="minor"/>
          </rPr>
          <t>from NPF (at least)</t>
        </r>
      </text>
    </comment>
    <comment ref="G26" authorId="7" shapeId="0">
      <text>
        <r>
          <rPr>
            <sz val="11"/>
            <color theme="1"/>
            <rFont val="Calibri"/>
            <family val="2"/>
            <scheme val="minor"/>
          </rPr>
          <t>at least (from NPF)</t>
        </r>
      </text>
    </comment>
    <comment ref="I26" authorId="5" shapeId="0">
      <text>
        <r>
          <rPr>
            <b/>
            <sz val="9"/>
            <color indexed="81"/>
            <rFont val="Tahoma"/>
            <family val="2"/>
          </rPr>
          <t>JRC :</t>
        </r>
        <r>
          <rPr>
            <sz val="9"/>
            <color indexed="81"/>
            <rFont val="Tahoma"/>
            <family val="2"/>
          </rPr>
          <t xml:space="preserve">
At least</t>
        </r>
      </text>
    </comment>
    <comment ref="K26" authorId="5" shapeId="0">
      <text>
        <r>
          <rPr>
            <b/>
            <sz val="9"/>
            <color indexed="81"/>
            <rFont val="Tahoma"/>
            <family val="2"/>
          </rPr>
          <t>JRC :</t>
        </r>
        <r>
          <rPr>
            <sz val="9"/>
            <color indexed="81"/>
            <rFont val="Tahoma"/>
            <family val="2"/>
          </rPr>
          <t xml:space="preserve">
At least</t>
        </r>
      </text>
    </comment>
    <comment ref="E29" authorId="0" shapeId="0">
      <text>
        <r>
          <rPr>
            <b/>
            <sz val="9"/>
            <color indexed="81"/>
            <rFont val="Tahoma"/>
            <family val="2"/>
          </rPr>
          <t>JRC:
from NPF</t>
        </r>
      </text>
    </comment>
    <comment ref="G29" authorId="0" shapeId="0">
      <text>
        <r>
          <rPr>
            <b/>
            <sz val="9"/>
            <color indexed="81"/>
            <rFont val="Tahoma"/>
            <family val="2"/>
          </rPr>
          <t>JRC:
from NPF</t>
        </r>
      </text>
    </comment>
  </commentList>
</comments>
</file>

<file path=xl/comments3.xml><?xml version="1.0" encoding="utf-8"?>
<comments xmlns="http://schemas.openxmlformats.org/spreadsheetml/2006/main">
  <authors>
    <author>tw</author>
    <author>MAROTTA Alessandro (JRC-ISPRA)</author>
    <author>Jonatan GÓMEZ VILCHEZ</author>
    <author xml:space="preserve">JRC </author>
  </authors>
  <commentList>
    <comment ref="A1" authorId="0" shapeId="0">
      <text>
        <r>
          <rPr>
            <b/>
            <sz val="9"/>
            <color indexed="81"/>
            <rFont val="Tahoma"/>
            <family val="2"/>
          </rPr>
          <t xml:space="preserve">JRC: </t>
        </r>
        <r>
          <rPr>
            <sz val="9"/>
            <color indexed="81"/>
            <rFont val="Tahoma"/>
            <family val="2"/>
          </rPr>
          <t xml:space="preserve">The following vehicle categories are considered: Passenger Cars, Light Commercial Vehicles, Heavy Commercial Vehicles, Buses and Coaches. The Powered Two Wheelers are not considered.
</t>
        </r>
      </text>
    </comment>
    <comment ref="B6" authorId="1" shapeId="0">
      <text>
        <r>
          <rPr>
            <b/>
            <sz val="9"/>
            <color indexed="81"/>
            <rFont val="Tahoma"/>
            <family val="2"/>
          </rPr>
          <t>JRC:
Retrieved from EAFO website (http://www.eafo.eu) in 2017</t>
        </r>
      </text>
    </comment>
    <comment ref="D6" authorId="1" shapeId="0">
      <text>
        <r>
          <rPr>
            <b/>
            <sz val="9"/>
            <color indexed="81"/>
            <rFont val="Tahoma"/>
            <family val="2"/>
          </rPr>
          <t xml:space="preserve">JRC:
From EAFO </t>
        </r>
      </text>
    </comment>
    <comment ref="E8" authorId="2" shapeId="0">
      <text>
        <r>
          <rPr>
            <b/>
            <sz val="9"/>
            <color indexed="81"/>
            <rFont val="Tahoma"/>
            <family val="2"/>
          </rPr>
          <t>JRC:
In this particular case, the value may include L-category vehicles</t>
        </r>
      </text>
    </comment>
    <comment ref="I8" authorId="2" shapeId="0">
      <text>
        <r>
          <rPr>
            <b/>
            <sz val="9"/>
            <color indexed="81"/>
            <rFont val="Tahoma"/>
            <family val="2"/>
          </rPr>
          <t>In this particular case, the value may include L-category vehicles</t>
        </r>
      </text>
    </comment>
    <comment ref="B9" authorId="0" shapeId="0">
      <text>
        <r>
          <rPr>
            <b/>
            <sz val="9"/>
            <color indexed="81"/>
            <rFont val="Tahoma"/>
            <family val="2"/>
          </rPr>
          <t>JRC:
from EAFO</t>
        </r>
      </text>
    </comment>
    <comment ref="D9" authorId="0" shapeId="0">
      <text>
        <r>
          <rPr>
            <b/>
            <sz val="9"/>
            <color indexed="81"/>
            <rFont val="Tahoma"/>
            <family val="2"/>
          </rPr>
          <t>JRC:
from EAFO</t>
        </r>
      </text>
    </comment>
    <comment ref="B10" authorId="0" shapeId="0">
      <text>
        <r>
          <rPr>
            <b/>
            <sz val="9"/>
            <color indexed="81"/>
            <rFont val="Tahoma"/>
            <family val="2"/>
          </rPr>
          <t>JRC:
from EAFO</t>
        </r>
      </text>
    </comment>
    <comment ref="I12" authorId="0" shapeId="0">
      <text>
        <r>
          <rPr>
            <sz val="9"/>
            <color indexed="81"/>
            <rFont val="Tahoma"/>
            <family val="2"/>
          </rPr>
          <t>JRC :
Average value from the NPF range (38,000 - 150,000).</t>
        </r>
      </text>
    </comment>
    <comment ref="B15" authorId="1" shapeId="0">
      <text>
        <r>
          <rPr>
            <b/>
            <sz val="9"/>
            <color indexed="81"/>
            <rFont val="Tahoma"/>
            <family val="2"/>
          </rPr>
          <t>JRC:</t>
        </r>
        <r>
          <rPr>
            <sz val="9"/>
            <color indexed="81"/>
            <rFont val="Tahoma"/>
            <family val="2"/>
          </rPr>
          <t xml:space="preserve">
From EAFO (March 2017)</t>
        </r>
      </text>
    </comment>
    <comment ref="D15" authorId="1" shapeId="0">
      <text>
        <r>
          <rPr>
            <b/>
            <sz val="9"/>
            <color indexed="81"/>
            <rFont val="Tahoma"/>
            <family val="2"/>
          </rPr>
          <t>JRC:</t>
        </r>
        <r>
          <rPr>
            <sz val="9"/>
            <color indexed="81"/>
            <rFont val="Tahoma"/>
            <family val="2"/>
          </rPr>
          <t xml:space="preserve">
From EAFO 2018</t>
        </r>
      </text>
    </comment>
    <comment ref="E15" authorId="1" shapeId="0">
      <text>
        <r>
          <rPr>
            <b/>
            <sz val="9"/>
            <color indexed="81"/>
            <rFont val="Tahoma"/>
            <family val="2"/>
          </rPr>
          <t>JRC:</t>
        </r>
        <r>
          <rPr>
            <sz val="9"/>
            <color indexed="81"/>
            <rFont val="Tahoma"/>
            <family val="2"/>
          </rPr>
          <t xml:space="preserve">
Average value from the NPF range (45,000 - 130,000).</t>
        </r>
      </text>
    </comment>
    <comment ref="G15" authorId="1" shapeId="0">
      <text>
        <r>
          <rPr>
            <b/>
            <sz val="9"/>
            <color indexed="81"/>
            <rFont val="Tahoma"/>
            <family val="2"/>
          </rPr>
          <t>JRC:</t>
        </r>
        <r>
          <rPr>
            <sz val="9"/>
            <color indexed="81"/>
            <rFont val="Tahoma"/>
            <family val="2"/>
          </rPr>
          <t xml:space="preserve">
Not clear if all vehicles or only M1</t>
        </r>
      </text>
    </comment>
    <comment ref="H15" authorId="3" shapeId="0">
      <text>
        <r>
          <rPr>
            <b/>
            <sz val="9"/>
            <color indexed="81"/>
            <rFont val="Tahoma"/>
            <family val="2"/>
          </rPr>
          <t>JRC :</t>
        </r>
        <r>
          <rPr>
            <sz val="9"/>
            <color indexed="81"/>
            <rFont val="Tahoma"/>
            <family val="2"/>
          </rPr>
          <t xml:space="preserve">
From EAFO 2016</t>
        </r>
      </text>
    </comment>
    <comment ref="I15" authorId="3" shapeId="0">
      <text>
        <r>
          <rPr>
            <b/>
            <sz val="9"/>
            <color indexed="81"/>
            <rFont val="Tahoma"/>
            <family val="2"/>
          </rPr>
          <t>JRC :</t>
        </r>
        <r>
          <rPr>
            <sz val="9"/>
            <color indexed="81"/>
            <rFont val="Tahoma"/>
            <family val="2"/>
          </rPr>
          <t xml:space="preserve">
Average value from the NPF range (45,000 - 130,000).</t>
        </r>
      </text>
    </comment>
    <comment ref="I16" authorId="0" shapeId="0">
      <text>
        <r>
          <rPr>
            <b/>
            <sz val="9"/>
            <color indexed="81"/>
            <rFont val="Tahoma"/>
            <family val="2"/>
          </rPr>
          <t>JRC:
we consider the pessimistic scenario to calculate the change NIR vs NPF</t>
        </r>
      </text>
    </comment>
    <comment ref="E18" authorId="0" shapeId="0">
      <text>
        <r>
          <rPr>
            <b/>
            <sz val="9"/>
            <color indexed="81"/>
            <rFont val="Tahoma"/>
            <family val="2"/>
          </rPr>
          <t>JRC:
According to the LT NIR their estimates regard only the LDVs</t>
        </r>
      </text>
    </comment>
    <comment ref="F18" authorId="0" shapeId="0">
      <text>
        <r>
          <rPr>
            <b/>
            <sz val="9"/>
            <color indexed="81"/>
            <rFont val="Tahoma"/>
            <family val="2"/>
          </rPr>
          <t>JRC:
According to the LT NIR their estimates regard only the LDVs</t>
        </r>
      </text>
    </comment>
    <comment ref="G18" authorId="0" shapeId="0">
      <text>
        <r>
          <rPr>
            <b/>
            <sz val="9"/>
            <color indexed="81"/>
            <rFont val="Tahoma"/>
            <family val="2"/>
          </rPr>
          <t>JRC:
According to the LT NIR their estimates regard only the LDVs</t>
        </r>
      </text>
    </comment>
    <comment ref="U18" authorId="0" shapeId="0">
      <text>
        <r>
          <rPr>
            <b/>
            <sz val="9"/>
            <color indexed="81"/>
            <rFont val="Tahoma"/>
            <family val="2"/>
          </rPr>
          <t>JRC:
calculations done on data referring to M1 +N1 categories (LDVs) (according to the LT NIR their estimates regard only the LDVs)</t>
        </r>
      </text>
    </comment>
    <comment ref="V18" authorId="0" shapeId="0">
      <text>
        <r>
          <rPr>
            <b/>
            <sz val="9"/>
            <color indexed="81"/>
            <rFont val="Tahoma"/>
            <family val="2"/>
          </rPr>
          <t xml:space="preserve">JRC: </t>
        </r>
        <r>
          <rPr>
            <sz val="9"/>
            <color indexed="81"/>
            <rFont val="Tahoma"/>
            <family val="2"/>
          </rPr>
          <t xml:space="preserve">
calculations done on data referring to M1 +N1 categories (LDVs) (according to the LT NIR their estimates regard only the LDVs)</t>
        </r>
      </text>
    </comment>
    <comment ref="I21" authorId="0" shapeId="0">
      <text>
        <r>
          <rPr>
            <b/>
            <sz val="9"/>
            <color indexed="81"/>
            <rFont val="Tahoma"/>
            <family val="2"/>
          </rPr>
          <t>JRC:
5,000 - total ev (electric quadricycles, electric scooters and electric bikes are also included in the target)</t>
        </r>
      </text>
    </comment>
    <comment ref="U22" authorId="0" shapeId="0">
      <text>
        <r>
          <rPr>
            <b/>
            <sz val="9"/>
            <color indexed="81"/>
            <rFont val="Tahoma"/>
            <family val="2"/>
          </rPr>
          <t>JRC:
for BEV only</t>
        </r>
      </text>
    </comment>
    <comment ref="V22" authorId="0" shapeId="0">
      <text>
        <r>
          <rPr>
            <b/>
            <sz val="9"/>
            <color indexed="81"/>
            <rFont val="Tahoma"/>
            <family val="2"/>
          </rPr>
          <t>JRC:
for BEV only</t>
        </r>
      </text>
    </comment>
    <comment ref="B26" authorId="0" shapeId="0">
      <text>
        <r>
          <rPr>
            <b/>
            <sz val="9"/>
            <color indexed="81"/>
            <rFont val="Tahoma"/>
            <family val="2"/>
          </rPr>
          <t>JRC:
from EAFO
(6,423 value given in the NIR but this value seems to include HEVs)</t>
        </r>
      </text>
    </comment>
    <comment ref="C26" authorId="0" shapeId="0">
      <text>
        <r>
          <rPr>
            <b/>
            <sz val="9"/>
            <color indexed="81"/>
            <rFont val="Tahoma"/>
            <family val="2"/>
          </rPr>
          <t>JRC:
10,537 value given in the NIR but this value seems to include HEVs</t>
        </r>
      </text>
    </comment>
    <comment ref="D26" authorId="0" shapeId="0">
      <text>
        <r>
          <rPr>
            <b/>
            <sz val="9"/>
            <color indexed="81"/>
            <rFont val="Tahoma"/>
            <family val="2"/>
          </rPr>
          <t>JRC:
from EAFO
(18,067 value given in the NIR but this value seems to include HEVs)</t>
        </r>
      </text>
    </comment>
    <comment ref="E26" authorId="0" shapeId="0">
      <text>
        <r>
          <rPr>
            <b/>
            <sz val="9"/>
            <color indexed="81"/>
            <rFont val="Tahoma"/>
            <family val="2"/>
          </rPr>
          <t>JRC:
these numbers seem to include HEVs</t>
        </r>
      </text>
    </comment>
    <comment ref="F26" authorId="0" shapeId="0">
      <text>
        <r>
          <rPr>
            <b/>
            <sz val="9"/>
            <color indexed="81"/>
            <rFont val="Tahoma"/>
            <family val="2"/>
          </rPr>
          <t>JRC:
these numbers seem to include HEVs</t>
        </r>
      </text>
    </comment>
    <comment ref="G26" authorId="0" shapeId="0">
      <text>
        <r>
          <rPr>
            <b/>
            <sz val="9"/>
            <color indexed="81"/>
            <rFont val="Tahoma"/>
            <family val="2"/>
          </rPr>
          <t>JRC:
these numbers seem to include HEVs</t>
        </r>
      </text>
    </comment>
    <comment ref="R26" authorId="0" shapeId="0">
      <text>
        <r>
          <rPr>
            <b/>
            <sz val="9"/>
            <color indexed="81"/>
            <rFont val="Tahoma"/>
            <family val="2"/>
          </rPr>
          <t>JRC:</t>
        </r>
        <r>
          <rPr>
            <sz val="9"/>
            <color indexed="81"/>
            <rFont val="Tahoma"/>
            <family val="2"/>
          </rPr>
          <t xml:space="preserve"> calculated on the Numbers provided in the RO NIR that seem to include HEVs</t>
        </r>
      </text>
    </comment>
    <comment ref="S26" authorId="0" shapeId="0">
      <text>
        <r>
          <rPr>
            <b/>
            <sz val="9"/>
            <color indexed="81"/>
            <rFont val="Tahoma"/>
            <family val="2"/>
          </rPr>
          <t>JRC:
calculated on the Numbers provided in the RO NIR that seem to include HEVs</t>
        </r>
      </text>
    </comment>
    <comment ref="T26" authorId="0" shapeId="0">
      <text>
        <r>
          <rPr>
            <b/>
            <sz val="9"/>
            <color indexed="81"/>
            <rFont val="Tahoma"/>
            <family val="2"/>
          </rPr>
          <t>JRC:
calculated on the Numbers provided in the RO NIR that seem to include HEVs</t>
        </r>
      </text>
    </comment>
    <comment ref="U26" authorId="0" shapeId="0">
      <text>
        <r>
          <rPr>
            <b/>
            <sz val="9"/>
            <color indexed="81"/>
            <rFont val="Tahoma"/>
            <family val="2"/>
          </rPr>
          <t>JRC:
calculated on the Numbers provided in the RO NIR that seem to include HEVs</t>
        </r>
      </text>
    </comment>
    <comment ref="V26" authorId="0" shapeId="0">
      <text>
        <r>
          <rPr>
            <b/>
            <sz val="9"/>
            <color indexed="81"/>
            <rFont val="Tahoma"/>
            <family val="2"/>
          </rPr>
          <t>JRC:
calculated on the Numbers provided in the RO NIR that seem to include HEVs</t>
        </r>
      </text>
    </comment>
    <comment ref="E31" authorId="3" shapeId="0">
      <text>
        <r>
          <rPr>
            <b/>
            <sz val="9"/>
            <color indexed="81"/>
            <rFont val="Tahoma"/>
            <family val="2"/>
          </rPr>
          <t>JRC :</t>
        </r>
        <r>
          <rPr>
            <sz val="9"/>
            <color indexed="81"/>
            <rFont val="Tahoma"/>
            <family val="2"/>
          </rPr>
          <t xml:space="preserve">
Average of 396000-431000</t>
        </r>
      </text>
    </comment>
    <comment ref="F31" authorId="3" shapeId="0">
      <text>
        <r>
          <rPr>
            <b/>
            <sz val="9"/>
            <color indexed="81"/>
            <rFont val="Tahoma"/>
            <family val="2"/>
          </rPr>
          <t>JRC :</t>
        </r>
        <r>
          <rPr>
            <sz val="9"/>
            <color indexed="81"/>
            <rFont val="Tahoma"/>
            <family val="2"/>
          </rPr>
          <t xml:space="preserve">
Average of 490000-660000</t>
        </r>
      </text>
    </comment>
    <comment ref="G31" authorId="3" shapeId="0">
      <text>
        <r>
          <rPr>
            <b/>
            <sz val="9"/>
            <color indexed="81"/>
            <rFont val="Tahoma"/>
            <family val="2"/>
          </rPr>
          <t>JRC :</t>
        </r>
        <r>
          <rPr>
            <sz val="9"/>
            <color indexed="81"/>
            <rFont val="Tahoma"/>
            <family val="2"/>
          </rPr>
          <t xml:space="preserve">
average of 560000-1300000</t>
        </r>
      </text>
    </comment>
  </commentList>
</comments>
</file>

<file path=xl/comments4.xml><?xml version="1.0" encoding="utf-8"?>
<comments xmlns="http://schemas.openxmlformats.org/spreadsheetml/2006/main">
  <authors>
    <author>tw</author>
    <author>Mantia Athanasopoulou</author>
    <author>Andreea</author>
    <author>MAROTTA Alessandro (JRC-ISPRA)</author>
    <author>KLASSEK-BAJOREK Dominika (JRC-PETTEN)</author>
    <author>Jonatan GÓMEZ VILCHEZ</author>
    <author xml:space="preserve">JRC </author>
  </authors>
  <commentList>
    <comment ref="A1" authorId="0" shapeId="0">
      <text>
        <r>
          <rPr>
            <sz val="9"/>
            <color indexed="81"/>
            <rFont val="Tahoma"/>
            <family val="2"/>
          </rPr>
          <t xml:space="preserve">JRC:
publicly accessible - concerns "accessible to the public" as defined in the Article 2(7) of the Directive 2014/94/EU (providing Union-wide non-discriminatory access to users)
</t>
        </r>
      </text>
    </comment>
    <comment ref="B5" authorId="0" shapeId="0">
      <text>
        <r>
          <rPr>
            <b/>
            <sz val="9"/>
            <color indexed="81"/>
            <rFont val="Tahoma"/>
            <family val="2"/>
          </rPr>
          <t>JRC:
from NPF</t>
        </r>
      </text>
    </comment>
    <comment ref="D5" authorId="0" shapeId="0">
      <text>
        <r>
          <rPr>
            <b/>
            <sz val="9"/>
            <color indexed="81"/>
            <rFont val="Tahoma"/>
            <family val="2"/>
          </rPr>
          <t>JRC:
from EAFO</t>
        </r>
      </text>
    </comment>
    <comment ref="B9" authorId="0" shapeId="0">
      <text>
        <r>
          <rPr>
            <b/>
            <sz val="9"/>
            <color indexed="81"/>
            <rFont val="Tahoma"/>
            <family val="2"/>
          </rPr>
          <t>JRC:
from NPF</t>
        </r>
      </text>
    </comment>
    <comment ref="D9" authorId="0" shapeId="0">
      <text>
        <r>
          <rPr>
            <b/>
            <sz val="9"/>
            <color indexed="81"/>
            <rFont val="Tahoma"/>
            <family val="2"/>
          </rPr>
          <t>JRC:
from EAFO</t>
        </r>
      </text>
    </comment>
    <comment ref="E9" authorId="1" shapeId="0">
      <text>
        <r>
          <rPr>
            <b/>
            <sz val="9"/>
            <color indexed="81"/>
            <rFont val="Tahoma"/>
            <family val="2"/>
          </rPr>
          <t xml:space="preserve">JRC:
*values added by assessor corresponding to 2019 from EAFO website (http://www.eafo.eu): the NIR mentions the CNG infrastructure was established in 2019 and no further plans are presented.
</t>
        </r>
      </text>
    </comment>
    <comment ref="F9" authorId="1" shapeId="0">
      <text>
        <r>
          <rPr>
            <b/>
            <sz val="9"/>
            <color indexed="81"/>
            <rFont val="Tahoma"/>
            <family val="2"/>
          </rPr>
          <t>JRC:
*values added by assessor corresponding to 2019 from EAFO website (http://www.eafo.eu): the NIR mentions the CNG infrastructure was established in 2019 and no further plans are presented.</t>
        </r>
      </text>
    </comment>
    <comment ref="G9" authorId="1" shapeId="0">
      <text>
        <r>
          <rPr>
            <b/>
            <sz val="9"/>
            <color indexed="81"/>
            <rFont val="Tahoma"/>
            <family val="2"/>
          </rPr>
          <t>JRC:
*values added by assessor corresponding to 2019 from EAFO website (http://www.eafo.eu): the NIR mentions the CNG infrastructure was established in 2019 and no further plans are presented.</t>
        </r>
      </text>
    </comment>
    <comment ref="B13" authorId="0" shapeId="0">
      <text>
        <r>
          <rPr>
            <b/>
            <sz val="9"/>
            <color indexed="81"/>
            <rFont val="Tahoma"/>
            <family val="2"/>
          </rPr>
          <t>JRC:
from EAFO</t>
        </r>
      </text>
    </comment>
    <comment ref="D13" authorId="0" shapeId="0">
      <text>
        <r>
          <rPr>
            <b/>
            <sz val="9"/>
            <color indexed="81"/>
            <rFont val="Tahoma"/>
            <family val="2"/>
          </rPr>
          <t>JRC:
from EAFO</t>
        </r>
      </text>
    </comment>
    <comment ref="E13" authorId="2" shapeId="0">
      <text>
        <r>
          <rPr>
            <b/>
            <sz val="9"/>
            <color indexed="81"/>
            <rFont val="Tahoma"/>
            <family val="2"/>
            <charset val="238"/>
          </rPr>
          <t>JRC:
From NPF targets
 - 210 sector actors estimations</t>
        </r>
      </text>
    </comment>
    <comment ref="F13" authorId="0" shapeId="0">
      <text>
        <r>
          <rPr>
            <b/>
            <sz val="9"/>
            <color indexed="81"/>
            <rFont val="Tahoma"/>
            <family val="2"/>
          </rPr>
          <t>JRC:
&gt;=121 since the FR NIR sets this target for 2023</t>
        </r>
      </text>
    </comment>
    <comment ref="G13" authorId="0" shapeId="0">
      <text>
        <r>
          <rPr>
            <b/>
            <sz val="9"/>
            <color indexed="81"/>
            <rFont val="Tahoma"/>
            <family val="2"/>
          </rPr>
          <t xml:space="preserve">JRC:
&gt;=285 since the FR NIR sets this target for 2028
</t>
        </r>
      </text>
    </comment>
    <comment ref="I13" authorId="2" shapeId="0">
      <text>
        <r>
          <rPr>
            <b/>
            <sz val="9"/>
            <color indexed="81"/>
            <rFont val="Tahoma"/>
            <family val="2"/>
            <charset val="238"/>
          </rPr>
          <t>JRC:
210 sector actors estimations</t>
        </r>
      </text>
    </comment>
    <comment ref="J13" authorId="2" shapeId="0">
      <text>
        <r>
          <rPr>
            <b/>
            <sz val="9"/>
            <color indexed="81"/>
            <rFont val="Tahoma"/>
            <family val="2"/>
            <charset val="238"/>
          </rPr>
          <t>JRC:
260 sector actors estimations</t>
        </r>
      </text>
    </comment>
    <comment ref="U14" authorId="0" shapeId="0">
      <text>
        <r>
          <rPr>
            <b/>
            <sz val="9"/>
            <color indexed="81"/>
            <rFont val="Tahoma"/>
            <family val="2"/>
          </rPr>
          <t>JRC:
cannot be calculated since the difference in beJRCeen the values in 2016 and 2020 is of only one unit</t>
        </r>
      </text>
    </comment>
    <comment ref="B15" authorId="3" shapeId="0">
      <text>
        <r>
          <rPr>
            <b/>
            <sz val="9"/>
            <color indexed="81"/>
            <rFont val="Tahoma"/>
            <family val="2"/>
          </rPr>
          <t>JRC:</t>
        </r>
        <r>
          <rPr>
            <sz val="9"/>
            <color indexed="81"/>
            <rFont val="Tahoma"/>
            <family val="2"/>
          </rPr>
          <t xml:space="preserve">
From EAFO 2016</t>
        </r>
      </text>
    </comment>
    <comment ref="D15" authorId="3" shapeId="0">
      <text>
        <r>
          <rPr>
            <b/>
            <sz val="9"/>
            <color indexed="81"/>
            <rFont val="Tahoma"/>
            <family val="2"/>
          </rPr>
          <t>JRC:</t>
        </r>
        <r>
          <rPr>
            <sz val="9"/>
            <color indexed="81"/>
            <rFont val="Tahoma"/>
            <family val="2"/>
          </rPr>
          <t xml:space="preserve">
From EAFO 2018</t>
        </r>
      </text>
    </comment>
    <comment ref="E15" authorId="3" shapeId="0">
      <text>
        <r>
          <rPr>
            <b/>
            <sz val="9"/>
            <color indexed="81"/>
            <rFont val="Tahoma"/>
            <family val="2"/>
          </rPr>
          <t>JRC:</t>
        </r>
        <r>
          <rPr>
            <sz val="9"/>
            <color indexed="81"/>
            <rFont val="Tahoma"/>
            <family val="2"/>
          </rPr>
          <t xml:space="preserve">
The IT NIR says 1,100 Refuelling points in February 2020.
</t>
        </r>
      </text>
    </comment>
    <comment ref="F15" authorId="3" shapeId="0">
      <text>
        <r>
          <rPr>
            <b/>
            <sz val="9"/>
            <color indexed="81"/>
            <rFont val="Tahoma"/>
            <family val="2"/>
          </rPr>
          <t>JRC:</t>
        </r>
        <r>
          <rPr>
            <sz val="9"/>
            <color indexed="81"/>
            <rFont val="Tahoma"/>
            <family val="2"/>
          </rPr>
          <t xml:space="preserve">
Average value from NPF range (1600 - 1900)</t>
        </r>
      </text>
    </comment>
    <comment ref="H15" authorId="3" shapeId="0">
      <text>
        <r>
          <rPr>
            <b/>
            <sz val="9"/>
            <color indexed="81"/>
            <rFont val="Tahoma"/>
            <family val="2"/>
          </rPr>
          <t>JRC:</t>
        </r>
        <r>
          <rPr>
            <sz val="9"/>
            <color indexed="81"/>
            <rFont val="Tahoma"/>
            <family val="2"/>
          </rPr>
          <t xml:space="preserve">
From EAFO 2016</t>
        </r>
      </text>
    </comment>
    <comment ref="V17" authorId="1" shapeId="0">
      <text>
        <r>
          <rPr>
            <b/>
            <sz val="9"/>
            <color indexed="81"/>
            <rFont val="Tahoma"/>
            <family val="2"/>
          </rPr>
          <t>JRC:
exp not reliable since starting from "0"</t>
        </r>
      </text>
    </comment>
    <comment ref="B22" authorId="0" shapeId="0">
      <text>
        <r>
          <rPr>
            <b/>
            <sz val="9"/>
            <color indexed="81"/>
            <rFont val="Tahoma"/>
            <family val="2"/>
          </rPr>
          <t>JRC:
from NPF</t>
        </r>
      </text>
    </comment>
    <comment ref="J24" authorId="4" shapeId="0">
      <text>
        <r>
          <rPr>
            <b/>
            <sz val="9"/>
            <color indexed="81"/>
            <rFont val="Tahoma"/>
            <family val="2"/>
          </rPr>
          <t>JRC:
on TEN-T neJRCork</t>
        </r>
      </text>
    </comment>
    <comment ref="B26" authorId="0" shapeId="0">
      <text>
        <r>
          <rPr>
            <b/>
            <sz val="9"/>
            <color indexed="81"/>
            <rFont val="Tahoma"/>
            <family val="2"/>
          </rPr>
          <t>JRC:
from NPF</t>
        </r>
      </text>
    </comment>
    <comment ref="E26" authorId="0" shapeId="0">
      <text>
        <r>
          <rPr>
            <b/>
            <sz val="9"/>
            <color indexed="81"/>
            <rFont val="Tahoma"/>
            <family val="2"/>
          </rPr>
          <t>JRC:
from NPF</t>
        </r>
      </text>
    </comment>
    <comment ref="F29" authorId="0" shapeId="0">
      <text>
        <r>
          <rPr>
            <b/>
            <sz val="9"/>
            <color indexed="81"/>
            <rFont val="Tahoma"/>
            <family val="2"/>
          </rPr>
          <t>JRC:
from NPF</t>
        </r>
      </text>
    </comment>
    <comment ref="H30" authorId="5" shapeId="0">
      <text>
        <r>
          <rPr>
            <b/>
            <sz val="9"/>
            <color indexed="81"/>
            <rFont val="Tahoma"/>
            <family val="2"/>
          </rPr>
          <t>JRC:
Note that a value of 163, based on EAFO, is shown on Table 5.25-1 of the NPF SWD.</t>
        </r>
      </text>
    </comment>
    <comment ref="D31" authorId="6" shapeId="0">
      <text>
        <r>
          <rPr>
            <b/>
            <sz val="9"/>
            <color indexed="81"/>
            <rFont val="Tahoma"/>
            <family val="2"/>
          </rPr>
          <t>JRC :</t>
        </r>
        <r>
          <rPr>
            <sz val="9"/>
            <color indexed="81"/>
            <rFont val="Tahoma"/>
            <family val="2"/>
          </rPr>
          <t xml:space="preserve">
Taken from EAFO</t>
        </r>
      </text>
    </comment>
    <comment ref="F31" authorId="6" shapeId="0">
      <text>
        <r>
          <rPr>
            <b/>
            <sz val="9"/>
            <color indexed="81"/>
            <rFont val="Tahoma"/>
            <family val="2"/>
          </rPr>
          <t>JRC :</t>
        </r>
        <r>
          <rPr>
            <sz val="9"/>
            <color indexed="81"/>
            <rFont val="Tahoma"/>
            <family val="2"/>
          </rPr>
          <t xml:space="preserve">
Average of 16-21</t>
        </r>
      </text>
    </comment>
    <comment ref="G31" authorId="6" shapeId="0">
      <text>
        <r>
          <rPr>
            <b/>
            <sz val="9"/>
            <color indexed="81"/>
            <rFont val="Tahoma"/>
            <family val="2"/>
          </rPr>
          <t>JRC :</t>
        </r>
        <r>
          <rPr>
            <sz val="9"/>
            <color indexed="81"/>
            <rFont val="Tahoma"/>
            <family val="2"/>
          </rPr>
          <t xml:space="preserve">
Average of 11-26</t>
        </r>
      </text>
    </comment>
  </commentList>
</comments>
</file>

<file path=xl/comments5.xml><?xml version="1.0" encoding="utf-8"?>
<comments xmlns="http://schemas.openxmlformats.org/spreadsheetml/2006/main">
  <authors>
    <author>tw</author>
    <author>MAROTTA Alessandro (JRC-ISPRA)</author>
    <author xml:space="preserve">JRC </author>
    <author>Jonatan GÓMEZ VILCHEZ</author>
  </authors>
  <commentList>
    <comment ref="A1" authorId="0" shapeId="0">
      <text>
        <r>
          <rPr>
            <sz val="9"/>
            <color indexed="81"/>
            <rFont val="Tahoma"/>
            <family val="2"/>
          </rPr>
          <t xml:space="preserve">JRC: The following vehicle categories are considered: Passenger Cars, Light Commercial Vehicles, Heavy Commercial Vehicles, Buses and Coaches. The Powered Two Wheelers are not considered.
</t>
        </r>
      </text>
    </comment>
    <comment ref="B9" authorId="0" shapeId="0">
      <text>
        <r>
          <rPr>
            <b/>
            <sz val="9"/>
            <color indexed="81"/>
            <rFont val="Tahoma"/>
            <family val="2"/>
          </rPr>
          <t>JRC:
from NPF</t>
        </r>
      </text>
    </comment>
    <comment ref="D9" authorId="0" shapeId="0">
      <text>
        <r>
          <rPr>
            <b/>
            <sz val="9"/>
            <color indexed="81"/>
            <rFont val="Tahoma"/>
            <family val="2"/>
          </rPr>
          <t>JRC:
from EAFO</t>
        </r>
      </text>
    </comment>
    <comment ref="B10" authorId="0" shapeId="0">
      <text>
        <r>
          <rPr>
            <b/>
            <sz val="9"/>
            <color indexed="81"/>
            <rFont val="Tahoma"/>
            <family val="2"/>
          </rPr>
          <t>JRC:
from NPF</t>
        </r>
      </text>
    </comment>
    <comment ref="D10" authorId="0" shapeId="0">
      <text>
        <r>
          <rPr>
            <b/>
            <sz val="9"/>
            <color indexed="81"/>
            <rFont val="Tahoma"/>
            <family val="2"/>
          </rPr>
          <t>JRC:
from EAFO</t>
        </r>
      </text>
    </comment>
    <comment ref="A13" authorId="0" shapeId="0">
      <text>
        <r>
          <rPr>
            <b/>
            <sz val="9"/>
            <color indexed="81"/>
            <rFont val="Tahoma"/>
            <family val="2"/>
          </rPr>
          <t>JRC:
CNG+LNG</t>
        </r>
      </text>
    </comment>
    <comment ref="B13" authorId="0" shapeId="0">
      <text>
        <r>
          <rPr>
            <b/>
            <sz val="9"/>
            <color indexed="81"/>
            <rFont val="Tahoma"/>
            <family val="2"/>
          </rPr>
          <t>JRC:
CNG+LNG from EAFO</t>
        </r>
      </text>
    </comment>
    <comment ref="C13" authorId="0" shapeId="0">
      <text>
        <r>
          <rPr>
            <b/>
            <sz val="9"/>
            <color indexed="81"/>
            <rFont val="Tahoma"/>
            <family val="2"/>
          </rPr>
          <t>JRC:
CNG+LNG</t>
        </r>
      </text>
    </comment>
    <comment ref="D13" authorId="0" shapeId="0">
      <text>
        <r>
          <rPr>
            <b/>
            <sz val="9"/>
            <color indexed="81"/>
            <rFont val="Tahoma"/>
            <family val="2"/>
          </rPr>
          <t>JRC:
CNG+LNG from EAFO</t>
        </r>
      </text>
    </comment>
    <comment ref="E13" authorId="0" shapeId="0">
      <text>
        <r>
          <rPr>
            <b/>
            <sz val="9"/>
            <color indexed="81"/>
            <rFont val="Tahoma"/>
            <family val="2"/>
          </rPr>
          <t>JRC:
CNG+LNG</t>
        </r>
      </text>
    </comment>
    <comment ref="F13" authorId="0" shapeId="0">
      <text>
        <r>
          <rPr>
            <b/>
            <sz val="9"/>
            <color indexed="81"/>
            <rFont val="Tahoma"/>
            <family val="2"/>
          </rPr>
          <t>JRC:
CNG+LNG</t>
        </r>
      </text>
    </comment>
    <comment ref="G13" authorId="0" shapeId="0">
      <text>
        <r>
          <rPr>
            <b/>
            <sz val="9"/>
            <color indexed="81"/>
            <rFont val="Tahoma"/>
            <family val="2"/>
          </rPr>
          <t>JRC:
CNG+LNG</t>
        </r>
      </text>
    </comment>
    <comment ref="H13" authorId="0" shapeId="0">
      <text>
        <r>
          <rPr>
            <b/>
            <sz val="9"/>
            <color indexed="81"/>
            <rFont val="Tahoma"/>
            <family val="2"/>
          </rPr>
          <t>JRC:
CNG+LNG</t>
        </r>
      </text>
    </comment>
    <comment ref="U13" authorId="0" shapeId="0">
      <text>
        <r>
          <rPr>
            <b/>
            <sz val="9"/>
            <color indexed="81"/>
            <rFont val="Tahoma"/>
            <family val="2"/>
          </rPr>
          <t>JRC:
CNG+LNG</t>
        </r>
      </text>
    </comment>
    <comment ref="V13" authorId="0" shapeId="0">
      <text>
        <r>
          <rPr>
            <b/>
            <sz val="9"/>
            <color indexed="81"/>
            <rFont val="Tahoma"/>
            <family val="2"/>
          </rPr>
          <t>JRC:
CNG+LNG</t>
        </r>
      </text>
    </comment>
    <comment ref="B15" authorId="1" shapeId="0">
      <text>
        <r>
          <rPr>
            <b/>
            <sz val="9"/>
            <color indexed="81"/>
            <rFont val="Tahoma"/>
            <family val="2"/>
          </rPr>
          <t>JRC:</t>
        </r>
        <r>
          <rPr>
            <sz val="9"/>
            <color indexed="81"/>
            <rFont val="Tahoma"/>
            <family val="2"/>
          </rPr>
          <t xml:space="preserve">
From EAFO (March 2017)</t>
        </r>
      </text>
    </comment>
    <comment ref="D15" authorId="1" shapeId="0">
      <text>
        <r>
          <rPr>
            <b/>
            <sz val="9"/>
            <color indexed="81"/>
            <rFont val="Tahoma"/>
            <family val="2"/>
          </rPr>
          <t>JRC:</t>
        </r>
        <r>
          <rPr>
            <sz val="9"/>
            <color indexed="81"/>
            <rFont val="Tahoma"/>
            <family val="2"/>
          </rPr>
          <t xml:space="preserve">
From EAFO 2018</t>
        </r>
      </text>
    </comment>
    <comment ref="E15" authorId="1" shapeId="0">
      <text>
        <r>
          <rPr>
            <b/>
            <sz val="9"/>
            <color indexed="81"/>
            <rFont val="Tahoma"/>
            <family val="2"/>
          </rPr>
          <t>JRC:</t>
        </r>
        <r>
          <rPr>
            <sz val="9"/>
            <color indexed="81"/>
            <rFont val="Tahoma"/>
            <family val="2"/>
          </rPr>
          <t xml:space="preserve">
From NPF</t>
        </r>
      </text>
    </comment>
    <comment ref="F15" authorId="1" shapeId="0">
      <text>
        <r>
          <rPr>
            <b/>
            <sz val="9"/>
            <color indexed="81"/>
            <rFont val="Tahoma"/>
            <family val="2"/>
          </rPr>
          <t>JRC:</t>
        </r>
        <r>
          <rPr>
            <sz val="9"/>
            <color indexed="81"/>
            <rFont val="Tahoma"/>
            <family val="2"/>
          </rPr>
          <t xml:space="preserve">
Average value from the NPF range (1,800,000 to 2,300,000).</t>
        </r>
      </text>
    </comment>
    <comment ref="H15" authorId="1" shapeId="0">
      <text>
        <r>
          <rPr>
            <b/>
            <sz val="9"/>
            <color indexed="81"/>
            <rFont val="Tahoma"/>
            <family val="2"/>
          </rPr>
          <t>JRC:</t>
        </r>
        <r>
          <rPr>
            <sz val="9"/>
            <color indexed="81"/>
            <rFont val="Tahoma"/>
            <family val="2"/>
          </rPr>
          <t xml:space="preserve">
From EAFO (March 2017)</t>
        </r>
      </text>
    </comment>
    <comment ref="J15" authorId="2" shapeId="0">
      <text>
        <r>
          <rPr>
            <b/>
            <sz val="9"/>
            <color indexed="81"/>
            <rFont val="Tahoma"/>
            <family val="2"/>
          </rPr>
          <t>JRC :</t>
        </r>
        <r>
          <rPr>
            <sz val="9"/>
            <color indexed="81"/>
            <rFont val="Tahoma"/>
            <family val="2"/>
          </rPr>
          <t xml:space="preserve">
Average value from the NPF range (1,800,000 to 2,300,000).</t>
        </r>
      </text>
    </comment>
    <comment ref="U15" authorId="0" shapeId="0">
      <text>
        <r>
          <rPr>
            <b/>
            <sz val="9"/>
            <color indexed="81"/>
            <rFont val="Tahoma"/>
            <family val="2"/>
          </rPr>
          <t>tw:</t>
        </r>
        <r>
          <rPr>
            <sz val="9"/>
            <color indexed="81"/>
            <rFont val="Tahoma"/>
            <family val="2"/>
          </rPr>
          <t xml:space="preserve">
CNG+LNG</t>
        </r>
      </text>
    </comment>
    <comment ref="U19" authorId="0" shapeId="0">
      <text>
        <r>
          <rPr>
            <b/>
            <sz val="9"/>
            <color indexed="81"/>
            <rFont val="Tahoma"/>
            <family val="2"/>
          </rPr>
          <t>JRC:
not calculated since decreasing trend foreseen</t>
        </r>
      </text>
    </comment>
    <comment ref="B26" authorId="0" shapeId="0">
      <text>
        <r>
          <rPr>
            <b/>
            <sz val="9"/>
            <color indexed="81"/>
            <rFont val="Tahoma"/>
            <family val="2"/>
          </rPr>
          <t>JRC:
only mono-fuel CNG vehicles
for ratio value 400 from EAFO was used corresponding to mono-fuel and bi-fuel CNG+gasoline</t>
        </r>
      </text>
    </comment>
    <comment ref="C26" authorId="0" shapeId="0">
      <text>
        <r>
          <rPr>
            <b/>
            <sz val="9"/>
            <color indexed="81"/>
            <rFont val="Tahoma"/>
            <family val="2"/>
          </rPr>
          <t>JRC:
only mono-fuel CNG vehicles</t>
        </r>
      </text>
    </comment>
    <comment ref="D26" authorId="0" shapeId="0">
      <text>
        <r>
          <rPr>
            <b/>
            <sz val="9"/>
            <color indexed="81"/>
            <rFont val="Tahoma"/>
            <family val="2"/>
          </rPr>
          <t>JRC:
only mono-fuel CNG vehicles
for ratio value 2,183 from RO NIR corresponding to mono-fuel and bi-fuel CNG+gasoline</t>
        </r>
      </text>
    </comment>
    <comment ref="E26" authorId="0" shapeId="0">
      <text>
        <r>
          <rPr>
            <b/>
            <sz val="9"/>
            <color indexed="81"/>
            <rFont val="Tahoma"/>
            <family val="2"/>
          </rPr>
          <t>JRC:
only mono-fuel CNG vehicles</t>
        </r>
      </text>
    </comment>
    <comment ref="F26" authorId="0" shapeId="0">
      <text>
        <r>
          <rPr>
            <b/>
            <sz val="9"/>
            <color indexed="81"/>
            <rFont val="Tahoma"/>
            <family val="2"/>
          </rPr>
          <t>JRC:
only mono-fuel CNG vehicles</t>
        </r>
      </text>
    </comment>
    <comment ref="G26" authorId="0" shapeId="0">
      <text>
        <r>
          <rPr>
            <b/>
            <sz val="9"/>
            <color indexed="81"/>
            <rFont val="Tahoma"/>
            <family val="2"/>
          </rPr>
          <t>JRC:
only mono-fuel CNG vehicles</t>
        </r>
      </text>
    </comment>
    <comment ref="R26" authorId="0" shapeId="0">
      <text>
        <r>
          <rPr>
            <b/>
            <sz val="9"/>
            <color indexed="81"/>
            <rFont val="Tahoma"/>
            <family val="2"/>
          </rPr>
          <t>JRC:
only mono-fuel CNG vehicles</t>
        </r>
      </text>
    </comment>
    <comment ref="S26" authorId="0" shapeId="0">
      <text>
        <r>
          <rPr>
            <b/>
            <sz val="9"/>
            <color indexed="81"/>
            <rFont val="Tahoma"/>
            <family val="2"/>
          </rPr>
          <t>JRC:
only mono-fuel CNG vehicles</t>
        </r>
      </text>
    </comment>
    <comment ref="T26" authorId="0" shapeId="0">
      <text>
        <r>
          <rPr>
            <b/>
            <sz val="9"/>
            <color indexed="81"/>
            <rFont val="Tahoma"/>
            <family val="2"/>
          </rPr>
          <t>JRC:
only mono-fuel CNG vehicles</t>
        </r>
      </text>
    </comment>
    <comment ref="U26" authorId="0" shapeId="0">
      <text>
        <r>
          <rPr>
            <b/>
            <sz val="9"/>
            <color indexed="81"/>
            <rFont val="Tahoma"/>
            <family val="2"/>
          </rPr>
          <t>JRC:
only mono-fuel CNG vehicles</t>
        </r>
      </text>
    </comment>
    <comment ref="V26" authorId="0" shapeId="0">
      <text>
        <r>
          <rPr>
            <b/>
            <sz val="9"/>
            <color indexed="81"/>
            <rFont val="Tahoma"/>
            <family val="2"/>
          </rPr>
          <t>JRC:
only mono-fuel CNG vehicles</t>
        </r>
      </text>
    </comment>
    <comment ref="V30" authorId="3" shapeId="0">
      <text>
        <r>
          <rPr>
            <b/>
            <sz val="9"/>
            <color indexed="81"/>
            <rFont val="Tahoma"/>
            <family val="2"/>
          </rPr>
          <t>JRC:
I don't have the exact value.</t>
        </r>
      </text>
    </comment>
    <comment ref="B31" authorId="2" shapeId="0">
      <text>
        <r>
          <rPr>
            <b/>
            <sz val="9"/>
            <color indexed="81"/>
            <rFont val="Tahoma"/>
            <family val="2"/>
          </rPr>
          <t>JRC :</t>
        </r>
        <r>
          <rPr>
            <sz val="9"/>
            <color indexed="81"/>
            <rFont val="Tahoma"/>
            <family val="2"/>
          </rPr>
          <t xml:space="preserve">
Taken from EAFO</t>
        </r>
      </text>
    </comment>
    <comment ref="D31" authorId="2" shapeId="0">
      <text>
        <r>
          <rPr>
            <b/>
            <sz val="9"/>
            <color indexed="81"/>
            <rFont val="Tahoma"/>
            <family val="2"/>
          </rPr>
          <t>JRC :</t>
        </r>
        <r>
          <rPr>
            <sz val="9"/>
            <color indexed="81"/>
            <rFont val="Tahoma"/>
            <family val="2"/>
          </rPr>
          <t xml:space="preserve">
From EAFO</t>
        </r>
      </text>
    </comment>
  </commentList>
</comments>
</file>

<file path=xl/comments6.xml><?xml version="1.0" encoding="utf-8"?>
<comments xmlns="http://schemas.openxmlformats.org/spreadsheetml/2006/main">
  <authors>
    <author>tw</author>
    <author>Jonatan GÓMEZ VILCHEZ</author>
    <author>Andreea</author>
    <author>MAROTTA Alessandro (JRC-ISPRA)</author>
    <author>sara.fozza</author>
    <author xml:space="preserve">JRC </author>
  </authors>
  <commentList>
    <comment ref="A1" authorId="0" shapeId="0">
      <text>
        <r>
          <rPr>
            <sz val="9"/>
            <color indexed="81"/>
            <rFont val="Tahoma"/>
            <family val="2"/>
          </rPr>
          <t xml:space="preserve">JRC:
publicly accessible - concerns "accessible to the public" as defined in the Article 2(7) of the Directive 2014/94/EU (providing Union-wide non-discriminatory access to users)
</t>
        </r>
      </text>
    </comment>
    <comment ref="I4" authorId="1" shapeId="0">
      <text>
        <r>
          <rPr>
            <b/>
            <sz val="9"/>
            <color indexed="81"/>
            <rFont val="Tahoma"/>
            <family val="2"/>
          </rPr>
          <t>JRC:
On Table 5.2-1 of the NPF SWD it is shown: 2-14.</t>
        </r>
      </text>
    </comment>
    <comment ref="F8" authorId="1" shapeId="0">
      <text>
        <r>
          <rPr>
            <b/>
            <sz val="9"/>
            <color indexed="81"/>
            <rFont val="Tahoma"/>
            <family val="2"/>
          </rPr>
          <t>JRC:
"At least"</t>
        </r>
      </text>
    </comment>
    <comment ref="B13" authorId="0" shapeId="0">
      <text>
        <r>
          <rPr>
            <b/>
            <sz val="9"/>
            <color indexed="81"/>
            <rFont val="Tahoma"/>
            <family val="2"/>
          </rPr>
          <t>JRC:
from EAFO</t>
        </r>
      </text>
    </comment>
    <comment ref="D13" authorId="0" shapeId="0">
      <text>
        <r>
          <rPr>
            <b/>
            <sz val="9"/>
            <color indexed="81"/>
            <rFont val="Tahoma"/>
            <family val="2"/>
          </rPr>
          <t>JRC:
from EAFO</t>
        </r>
      </text>
    </comment>
    <comment ref="F13" authorId="2" shapeId="0">
      <text>
        <r>
          <rPr>
            <b/>
            <sz val="9"/>
            <color indexed="81"/>
            <rFont val="Tahoma"/>
            <family val="2"/>
            <charset val="238"/>
          </rPr>
          <t>JRC:
From NPF targets - 
40 sector actors estimations</t>
        </r>
      </text>
    </comment>
    <comment ref="G13" authorId="0" shapeId="0">
      <text>
        <r>
          <rPr>
            <b/>
            <sz val="9"/>
            <color indexed="81"/>
            <rFont val="Tahoma"/>
            <family val="2"/>
          </rPr>
          <t>JRC:
&gt;=41 since the FR NIR sets this target for 2030</t>
        </r>
      </text>
    </comment>
    <comment ref="B15" authorId="3" shapeId="0">
      <text>
        <r>
          <rPr>
            <b/>
            <sz val="9"/>
            <color indexed="81"/>
            <rFont val="Tahoma"/>
            <family val="2"/>
          </rPr>
          <t>JRC:</t>
        </r>
        <r>
          <rPr>
            <sz val="9"/>
            <color indexed="81"/>
            <rFont val="Tahoma"/>
            <family val="2"/>
          </rPr>
          <t xml:space="preserve">
From NPF</t>
        </r>
      </text>
    </comment>
    <comment ref="D15" authorId="3" shapeId="0">
      <text>
        <r>
          <rPr>
            <b/>
            <sz val="9"/>
            <color indexed="81"/>
            <rFont val="Tahoma"/>
            <family val="2"/>
          </rPr>
          <t>JRC:</t>
        </r>
        <r>
          <rPr>
            <sz val="9"/>
            <color indexed="81"/>
            <rFont val="Tahoma"/>
            <family val="2"/>
          </rPr>
          <t xml:space="preserve">
From EAFO 2018</t>
        </r>
      </text>
    </comment>
    <comment ref="F15" authorId="3" shapeId="0">
      <text>
        <r>
          <rPr>
            <b/>
            <sz val="9"/>
            <color indexed="81"/>
            <rFont val="Tahoma"/>
            <family val="2"/>
          </rPr>
          <t>JRC:</t>
        </r>
        <r>
          <rPr>
            <sz val="9"/>
            <color indexed="81"/>
            <rFont val="Tahoma"/>
            <family val="2"/>
          </rPr>
          <t xml:space="preserve">
The IT NIR declares that at least 39 projects for LNG refuelling poinst are being developed</t>
        </r>
      </text>
    </comment>
    <comment ref="G15" authorId="3" shapeId="0">
      <text>
        <r>
          <rPr>
            <b/>
            <sz val="9"/>
            <color indexed="81"/>
            <rFont val="Tahoma"/>
            <family val="2"/>
          </rPr>
          <t>JRC:</t>
        </r>
        <r>
          <rPr>
            <sz val="9"/>
            <color indexed="81"/>
            <rFont val="Tahoma"/>
            <family val="2"/>
          </rPr>
          <t xml:space="preserve">
From NPF</t>
        </r>
      </text>
    </comment>
    <comment ref="I15" authorId="0" shapeId="0">
      <text>
        <r>
          <rPr>
            <b/>
            <sz val="9"/>
            <color indexed="81"/>
            <rFont val="Tahoma"/>
            <family val="2"/>
          </rPr>
          <t>JRC:</t>
        </r>
        <r>
          <rPr>
            <sz val="9"/>
            <color indexed="81"/>
            <rFont val="Tahoma"/>
            <family val="2"/>
          </rPr>
          <t xml:space="preserve">
3 impianti di stoccaggio presso terminali di rigasificazione
5 impianti secondari
3 punti rifornimento LNG su rete TEN-T
2% Impianti di rifornimento di metano integrati con GNL
</t>
        </r>
      </text>
    </comment>
    <comment ref="J15" authorId="0" shapeId="0">
      <text>
        <r>
          <rPr>
            <b/>
            <sz val="9"/>
            <color indexed="81"/>
            <rFont val="Tahoma"/>
            <family val="2"/>
          </rPr>
          <t>JRC:</t>
        </r>
        <r>
          <rPr>
            <sz val="9"/>
            <color indexed="81"/>
            <rFont val="Tahoma"/>
            <family val="2"/>
          </rPr>
          <t xml:space="preserve">
4 impianti di stoccaggio presso terminali di rigasificazione
15 impianti stoccaggio secondari
5 punti rifornimento LNG su rete TEN-T
10% Impianti di rifornimento di metano integrati con GNL</t>
        </r>
      </text>
    </comment>
    <comment ref="K15" authorId="0" shapeId="0">
      <text>
        <r>
          <rPr>
            <b/>
            <sz val="9"/>
            <color indexed="81"/>
            <rFont val="Tahoma"/>
            <family val="2"/>
          </rPr>
          <t>JRC:</t>
        </r>
        <r>
          <rPr>
            <sz val="9"/>
            <color indexed="81"/>
            <rFont val="Tahoma"/>
            <family val="2"/>
          </rPr>
          <t xml:space="preserve">
5 impianti di stoccaggio presso terminali di rigasificazione
30 impianti stoccaggio secondari
7 punti rifornimento LNG su rete TEN-T
800 Impianti di rifornimento di metano integrati con GNL</t>
        </r>
      </text>
    </comment>
    <comment ref="B22" authorId="0" shapeId="0">
      <text>
        <r>
          <rPr>
            <b/>
            <sz val="9"/>
            <color indexed="81"/>
            <rFont val="Tahoma"/>
            <family val="2"/>
          </rPr>
          <t>JRC:
from NPF</t>
        </r>
      </text>
    </comment>
    <comment ref="B24" authorId="0" shapeId="0">
      <text>
        <r>
          <rPr>
            <b/>
            <sz val="9"/>
            <color indexed="81"/>
            <rFont val="Tahoma"/>
            <family val="2"/>
          </rPr>
          <t>JRC:
from NPF</t>
        </r>
      </text>
    </comment>
    <comment ref="D24" authorId="0" shapeId="0">
      <text>
        <r>
          <rPr>
            <b/>
            <sz val="9"/>
            <color indexed="81"/>
            <rFont val="Tahoma"/>
            <family val="2"/>
          </rPr>
          <t>JRC:
from EAFO</t>
        </r>
      </text>
    </comment>
    <comment ref="B26" authorId="0" shapeId="0">
      <text>
        <r>
          <rPr>
            <b/>
            <sz val="9"/>
            <color indexed="81"/>
            <rFont val="Tahoma"/>
            <family val="2"/>
          </rPr>
          <t>JRC:
from EAFO</t>
        </r>
      </text>
    </comment>
    <comment ref="D26" authorId="0" shapeId="0">
      <text>
        <r>
          <rPr>
            <b/>
            <sz val="9"/>
            <color indexed="81"/>
            <rFont val="Tahoma"/>
            <family val="2"/>
          </rPr>
          <t>JRC:
from EAFO</t>
        </r>
      </text>
    </comment>
    <comment ref="J28" authorId="4" shapeId="0">
      <text>
        <r>
          <rPr>
            <sz val="9"/>
            <color indexed="81"/>
            <rFont val="Tahoma"/>
            <family val="2"/>
          </rPr>
          <t xml:space="preserve">it is not a target fixed by NPF
at page 33: For Slovakia, the ideal situation appears to be 3-5 public LNG refuelling points for road transport by 2025 and one LNG refuelling point for water transport by 2030.
</t>
        </r>
      </text>
    </comment>
    <comment ref="B29" authorId="5" shapeId="0">
      <text>
        <r>
          <rPr>
            <b/>
            <sz val="9"/>
            <color indexed="81"/>
            <rFont val="Tahoma"/>
            <family val="2"/>
          </rPr>
          <t>JRC :
Taken from NPF</t>
        </r>
      </text>
    </comment>
    <comment ref="D29" authorId="3" shapeId="0">
      <text>
        <r>
          <rPr>
            <b/>
            <sz val="9"/>
            <color indexed="81"/>
            <rFont val="Tahoma"/>
            <family val="2"/>
          </rPr>
          <t>JRC:
from EAFO</t>
        </r>
      </text>
    </comment>
    <comment ref="E29" authorId="3" shapeId="0">
      <text>
        <r>
          <rPr>
            <b/>
            <sz val="9"/>
            <color indexed="81"/>
            <rFont val="Tahoma"/>
            <family val="2"/>
          </rPr>
          <t>JRC:
From NPF</t>
        </r>
      </text>
    </comment>
    <comment ref="F29" authorId="3" shapeId="0">
      <text>
        <r>
          <rPr>
            <b/>
            <sz val="9"/>
            <color indexed="81"/>
            <rFont val="Tahoma"/>
            <family val="2"/>
          </rPr>
          <t>JRC:
From NPF</t>
        </r>
      </text>
    </comment>
    <comment ref="B31" authorId="5" shapeId="0">
      <text>
        <r>
          <rPr>
            <b/>
            <sz val="9"/>
            <color indexed="81"/>
            <rFont val="Tahoma"/>
            <family val="2"/>
          </rPr>
          <t>JRC :</t>
        </r>
        <r>
          <rPr>
            <sz val="9"/>
            <color indexed="81"/>
            <rFont val="Tahoma"/>
            <family val="2"/>
          </rPr>
          <t xml:space="preserve">
Taken from NPF</t>
        </r>
      </text>
    </comment>
    <comment ref="D31" authorId="5" shapeId="0">
      <text>
        <r>
          <rPr>
            <b/>
            <sz val="9"/>
            <color indexed="81"/>
            <rFont val="Tahoma"/>
            <family val="2"/>
          </rPr>
          <t>JRC :</t>
        </r>
        <r>
          <rPr>
            <sz val="9"/>
            <color indexed="81"/>
            <rFont val="Tahoma"/>
            <family val="2"/>
          </rPr>
          <t xml:space="preserve">
Taken from EAFO</t>
        </r>
      </text>
    </comment>
    <comment ref="F31" authorId="5" shapeId="0">
      <text>
        <r>
          <rPr>
            <b/>
            <sz val="9"/>
            <color indexed="81"/>
            <rFont val="Tahoma"/>
            <family val="2"/>
          </rPr>
          <t>JRC :</t>
        </r>
        <r>
          <rPr>
            <sz val="9"/>
            <color indexed="81"/>
            <rFont val="Tahoma"/>
            <family val="2"/>
          </rPr>
          <t xml:space="preserve">
Average of 27-36</t>
        </r>
      </text>
    </comment>
    <comment ref="G31" authorId="5" shapeId="0">
      <text>
        <r>
          <rPr>
            <b/>
            <sz val="9"/>
            <color indexed="81"/>
            <rFont val="Tahoma"/>
            <family val="2"/>
          </rPr>
          <t>JRC :</t>
        </r>
        <r>
          <rPr>
            <sz val="9"/>
            <color indexed="81"/>
            <rFont val="Tahoma"/>
            <family val="2"/>
          </rPr>
          <t xml:space="preserve">
Average of 19-44</t>
        </r>
      </text>
    </comment>
    <comment ref="I31" authorId="5" shapeId="0">
      <text>
        <r>
          <rPr>
            <b/>
            <sz val="9"/>
            <color indexed="81"/>
            <rFont val="Tahoma"/>
            <family val="2"/>
          </rPr>
          <t>JRC :</t>
        </r>
        <r>
          <rPr>
            <sz val="9"/>
            <color indexed="81"/>
            <rFont val="Tahoma"/>
            <family val="2"/>
          </rPr>
          <t xml:space="preserve">
Average of 12-20</t>
        </r>
      </text>
    </comment>
    <comment ref="J31" authorId="5" shapeId="0">
      <text>
        <r>
          <rPr>
            <b/>
            <sz val="9"/>
            <color indexed="81"/>
            <rFont val="Tahoma"/>
            <family val="2"/>
          </rPr>
          <t>JRC :</t>
        </r>
        <r>
          <rPr>
            <sz val="9"/>
            <color indexed="81"/>
            <rFont val="Tahoma"/>
            <family val="2"/>
          </rPr>
          <t xml:space="preserve">
Average of 20-48</t>
        </r>
      </text>
    </comment>
  </commentList>
</comments>
</file>

<file path=xl/comments7.xml><?xml version="1.0" encoding="utf-8"?>
<comments xmlns="http://schemas.openxmlformats.org/spreadsheetml/2006/main">
  <authors>
    <author>tw</author>
    <author>MAROTTA Alessandro (JRC-ISPRA)</author>
    <author xml:space="preserve">JRC </author>
  </authors>
  <commentList>
    <comment ref="A1" authorId="0" shapeId="0">
      <text>
        <r>
          <rPr>
            <sz val="9"/>
            <color indexed="81"/>
            <rFont val="Tahoma"/>
            <family val="2"/>
          </rPr>
          <t xml:space="preserve">JRC: The following vehicle categories are considered: Passenger Cars, Light Commercial Vehicles, Heavy Commercial Vehicles, Buses and Coaches. The Powered Two Wheelers are not considered.
</t>
        </r>
      </text>
    </comment>
    <comment ref="A13" authorId="0" shapeId="0">
      <text>
        <r>
          <rPr>
            <b/>
            <sz val="9"/>
            <color indexed="81"/>
            <rFont val="Tahoma"/>
            <family val="2"/>
          </rPr>
          <t>JRC:
CNG+LNG values reported in the CNG section</t>
        </r>
      </text>
    </comment>
    <comment ref="B15" authorId="1" shapeId="0">
      <text>
        <r>
          <rPr>
            <b/>
            <sz val="9"/>
            <color indexed="81"/>
            <rFont val="Tahoma"/>
            <family val="2"/>
          </rPr>
          <t>JRC:</t>
        </r>
        <r>
          <rPr>
            <sz val="9"/>
            <color indexed="81"/>
            <rFont val="Tahoma"/>
            <family val="2"/>
          </rPr>
          <t xml:space="preserve">
From EAFO (March 2017)</t>
        </r>
      </text>
    </comment>
    <comment ref="D15" authorId="1" shapeId="0">
      <text>
        <r>
          <rPr>
            <b/>
            <sz val="9"/>
            <color indexed="81"/>
            <rFont val="Tahoma"/>
            <family val="2"/>
          </rPr>
          <t>MAROTTA Alessandro (JRC-ISPRA):</t>
        </r>
        <r>
          <rPr>
            <sz val="9"/>
            <color indexed="81"/>
            <rFont val="Tahoma"/>
            <family val="2"/>
          </rPr>
          <t xml:space="preserve">
From EAFO 2018</t>
        </r>
      </text>
    </comment>
    <comment ref="G15" authorId="1" shapeId="0">
      <text>
        <r>
          <rPr>
            <b/>
            <sz val="9"/>
            <color indexed="81"/>
            <rFont val="Tahoma"/>
            <family val="2"/>
          </rPr>
          <t>JRC:</t>
        </r>
        <r>
          <rPr>
            <sz val="9"/>
            <color indexed="81"/>
            <rFont val="Tahoma"/>
            <family val="2"/>
          </rPr>
          <t xml:space="preserve">
Average value from NPF range (30,000 - 35,000)</t>
        </r>
      </text>
    </comment>
    <comment ref="H15" authorId="1" shapeId="0">
      <text>
        <r>
          <rPr>
            <b/>
            <sz val="9"/>
            <color indexed="81"/>
            <rFont val="Tahoma"/>
            <family val="2"/>
          </rPr>
          <t>JRC:</t>
        </r>
        <r>
          <rPr>
            <sz val="9"/>
            <color indexed="81"/>
            <rFont val="Tahoma"/>
            <family val="2"/>
          </rPr>
          <t xml:space="preserve">
From EAFO (March 2017)</t>
        </r>
      </text>
    </comment>
    <comment ref="K15" authorId="2" shapeId="0">
      <text>
        <r>
          <rPr>
            <b/>
            <sz val="9"/>
            <color indexed="81"/>
            <rFont val="Tahoma"/>
            <family val="2"/>
          </rPr>
          <t>JRC :</t>
        </r>
        <r>
          <rPr>
            <sz val="9"/>
            <color indexed="81"/>
            <rFont val="Tahoma"/>
            <family val="2"/>
          </rPr>
          <t xml:space="preserve">
Average value from NPF range (30,000 - 35,000)</t>
        </r>
      </text>
    </comment>
    <comment ref="B22" authorId="0" shapeId="0">
      <text>
        <r>
          <rPr>
            <b/>
            <sz val="9"/>
            <color indexed="81"/>
            <rFont val="Tahoma"/>
            <family val="2"/>
          </rPr>
          <t>JRC:
from NPF</t>
        </r>
      </text>
    </comment>
    <comment ref="B26" authorId="0" shapeId="0">
      <text>
        <r>
          <rPr>
            <b/>
            <sz val="9"/>
            <color indexed="81"/>
            <rFont val="Tahoma"/>
            <family val="2"/>
          </rPr>
          <t>JRC:
from EAFO</t>
        </r>
      </text>
    </comment>
    <comment ref="D26" authorId="0" shapeId="0">
      <text>
        <r>
          <rPr>
            <b/>
            <sz val="9"/>
            <color indexed="81"/>
            <rFont val="Tahoma"/>
            <family val="2"/>
          </rPr>
          <t>JRC:
from EAFO</t>
        </r>
      </text>
    </comment>
    <comment ref="D29" authorId="1" shapeId="0">
      <text>
        <r>
          <rPr>
            <b/>
            <sz val="9"/>
            <color indexed="81"/>
            <rFont val="Tahoma"/>
            <family val="2"/>
          </rPr>
          <t>JRC:
From EAFO</t>
        </r>
      </text>
    </comment>
    <comment ref="B31" authorId="2" shapeId="0">
      <text>
        <r>
          <rPr>
            <b/>
            <sz val="9"/>
            <color indexed="81"/>
            <rFont val="Tahoma"/>
            <family val="2"/>
          </rPr>
          <t>JRC :</t>
        </r>
        <r>
          <rPr>
            <sz val="9"/>
            <color indexed="81"/>
            <rFont val="Tahoma"/>
            <family val="2"/>
          </rPr>
          <t xml:space="preserve">
Taken from EAFO</t>
        </r>
      </text>
    </comment>
    <comment ref="D31" authorId="2" shapeId="0">
      <text>
        <r>
          <rPr>
            <b/>
            <sz val="9"/>
            <color indexed="81"/>
            <rFont val="Tahoma"/>
            <family val="2"/>
          </rPr>
          <t>JRC :</t>
        </r>
        <r>
          <rPr>
            <sz val="9"/>
            <color indexed="81"/>
            <rFont val="Tahoma"/>
            <family val="2"/>
          </rPr>
          <t xml:space="preserve">
From EAFO</t>
        </r>
      </text>
    </comment>
  </commentList>
</comments>
</file>

<file path=xl/comments8.xml><?xml version="1.0" encoding="utf-8"?>
<comments xmlns="http://schemas.openxmlformats.org/spreadsheetml/2006/main">
  <authors>
    <author>tw</author>
    <author>Jonatan GÓMEZ VILCHEZ</author>
    <author>MAROTTA Alessandro (JRC-ISPRA)</author>
    <author xml:space="preserve">JRC </author>
  </authors>
  <commentList>
    <comment ref="A1" authorId="0" shapeId="0">
      <text>
        <r>
          <rPr>
            <sz val="9"/>
            <color indexed="81"/>
            <rFont val="Tahoma"/>
            <family val="2"/>
          </rPr>
          <t>JRC:
publicly accessible - concerns "accessible to the public" as defined in the Article 2(7) of the Directive 2014/94/EU (providing Union-wide non-discriminatory access to users</t>
        </r>
        <r>
          <rPr>
            <b/>
            <sz val="9"/>
            <color indexed="81"/>
            <rFont val="Tahoma"/>
            <family val="2"/>
          </rPr>
          <t>)</t>
        </r>
        <r>
          <rPr>
            <sz val="9"/>
            <color indexed="81"/>
            <rFont val="Tahoma"/>
            <family val="2"/>
          </rPr>
          <t xml:space="preserve">
</t>
        </r>
      </text>
    </comment>
    <comment ref="D4" authorId="0" shapeId="0">
      <text>
        <r>
          <rPr>
            <b/>
            <sz val="9"/>
            <color indexed="81"/>
            <rFont val="Tahoma"/>
            <family val="2"/>
          </rPr>
          <t>JRC:
from EAFO</t>
        </r>
      </text>
    </comment>
    <comment ref="F8" authorId="1" shapeId="0">
      <text>
        <r>
          <rPr>
            <b/>
            <sz val="9"/>
            <color indexed="81"/>
            <rFont val="Tahoma"/>
            <family val="2"/>
          </rPr>
          <t>JRC:
Maximum numbers, depending on the deployment of AFV</t>
        </r>
      </text>
    </comment>
    <comment ref="K8" authorId="1" shapeId="0">
      <text>
        <r>
          <rPr>
            <b/>
            <sz val="9"/>
            <color indexed="81"/>
            <rFont val="Tahoma"/>
            <family val="2"/>
          </rPr>
          <t>JRC:
Perhaps we should add the following footnote in the table (as in the NPF SWD): "Maximum numbers, depending on the deployment of AFV".</t>
        </r>
      </text>
    </comment>
    <comment ref="B13" authorId="0" shapeId="0">
      <text>
        <r>
          <rPr>
            <b/>
            <sz val="9"/>
            <color indexed="81"/>
            <rFont val="Tahoma"/>
            <family val="2"/>
          </rPr>
          <t>JRC:
from NPF</t>
        </r>
      </text>
    </comment>
    <comment ref="D13" authorId="0" shapeId="0">
      <text>
        <r>
          <rPr>
            <b/>
            <sz val="9"/>
            <color indexed="81"/>
            <rFont val="Tahoma"/>
            <family val="2"/>
          </rPr>
          <t>JRC: 
from http://www.fchea.org/in-transition/2019/3/18/france-fuel-cell-industry-developments
and 
VIG'HY l'observatoire de l'hydrogene
https://www.vighy-afhypac.org/</t>
        </r>
      </text>
    </comment>
    <comment ref="F13" authorId="0" shapeId="0">
      <text>
        <r>
          <rPr>
            <b/>
            <sz val="9"/>
            <color indexed="81"/>
            <rFont val="Tahoma"/>
            <family val="2"/>
          </rPr>
          <t>JRC:
&gt;=100 since the FR NIR sets this target for 2023</t>
        </r>
      </text>
    </comment>
    <comment ref="G13" authorId="0" shapeId="0">
      <text>
        <r>
          <rPr>
            <b/>
            <sz val="9"/>
            <color indexed="81"/>
            <rFont val="Tahoma"/>
            <family val="2"/>
          </rPr>
          <t>JRC:
&gt;=400, value for 2030 taken from the target of 2028 from the "Energy Transition Hydrogen Deployment Plan (Plan de déploiement de l’hydrogène pour la transition énergétique)" pg 15/26 mentioned in the FR NIR at pg 3 as the source for 2023 source</t>
        </r>
      </text>
    </comment>
    <comment ref="J13" authorId="0" shapeId="0">
      <text>
        <r>
          <rPr>
            <b/>
            <sz val="9"/>
            <color indexed="81"/>
            <rFont val="Tahoma"/>
            <family val="2"/>
          </rPr>
          <t xml:space="preserve">JRC:
30/50 in the NPF
</t>
        </r>
      </text>
    </comment>
    <comment ref="B15" authorId="2" shapeId="0">
      <text>
        <r>
          <rPr>
            <b/>
            <sz val="9"/>
            <color indexed="81"/>
            <rFont val="Tahoma"/>
            <family val="2"/>
          </rPr>
          <t>JRC:</t>
        </r>
        <r>
          <rPr>
            <sz val="9"/>
            <color indexed="81"/>
            <rFont val="Tahoma"/>
            <family val="2"/>
          </rPr>
          <t xml:space="preserve">
From EAFO 2016</t>
        </r>
      </text>
    </comment>
    <comment ref="D15" authorId="2" shapeId="0">
      <text>
        <r>
          <rPr>
            <b/>
            <sz val="9"/>
            <color indexed="81"/>
            <rFont val="Tahoma"/>
            <family val="2"/>
          </rPr>
          <t>JRC:</t>
        </r>
        <r>
          <rPr>
            <sz val="9"/>
            <color indexed="81"/>
            <rFont val="Tahoma"/>
            <family val="2"/>
          </rPr>
          <t xml:space="preserve">
From EAFO 2018</t>
        </r>
      </text>
    </comment>
    <comment ref="E15" authorId="2" shapeId="0">
      <text>
        <r>
          <rPr>
            <b/>
            <sz val="9"/>
            <color indexed="81"/>
            <rFont val="Tahoma"/>
            <family val="2"/>
          </rPr>
          <t>JRC:</t>
        </r>
        <r>
          <rPr>
            <sz val="9"/>
            <color indexed="81"/>
            <rFont val="Tahoma"/>
            <family val="2"/>
          </rPr>
          <t xml:space="preserve">
From NPF</t>
        </r>
      </text>
    </comment>
    <comment ref="F15" authorId="2" shapeId="0">
      <text>
        <r>
          <rPr>
            <b/>
            <sz val="9"/>
            <color indexed="81"/>
            <rFont val="Tahoma"/>
            <family val="2"/>
          </rPr>
          <t>JRC:</t>
        </r>
        <r>
          <rPr>
            <sz val="9"/>
            <color indexed="81"/>
            <rFont val="Tahoma"/>
            <family val="2"/>
          </rPr>
          <t xml:space="preserve">
From NPF</t>
        </r>
      </text>
    </comment>
    <comment ref="G15" authorId="2" shapeId="0">
      <text>
        <r>
          <rPr>
            <b/>
            <sz val="9"/>
            <color indexed="81"/>
            <rFont val="Tahoma"/>
            <family val="2"/>
          </rPr>
          <t>JRC:</t>
        </r>
        <r>
          <rPr>
            <sz val="9"/>
            <color indexed="81"/>
            <rFont val="Tahoma"/>
            <family val="2"/>
          </rPr>
          <t xml:space="preserve">
From NPF</t>
        </r>
      </text>
    </comment>
    <comment ref="H15" authorId="2" shapeId="0">
      <text>
        <r>
          <rPr>
            <b/>
            <sz val="9"/>
            <color indexed="81"/>
            <rFont val="Tahoma"/>
            <family val="2"/>
          </rPr>
          <t>JRC:</t>
        </r>
        <r>
          <rPr>
            <sz val="9"/>
            <color indexed="81"/>
            <rFont val="Tahoma"/>
            <family val="2"/>
          </rPr>
          <t xml:space="preserve">
From EAFO 2016</t>
        </r>
      </text>
    </comment>
    <comment ref="B22" authorId="0" shapeId="0">
      <text>
        <r>
          <rPr>
            <b/>
            <sz val="9"/>
            <color indexed="81"/>
            <rFont val="Tahoma"/>
            <family val="2"/>
          </rPr>
          <t>JRC:
from NPF</t>
        </r>
      </text>
    </comment>
    <comment ref="D22" authorId="0" shapeId="0">
      <text>
        <r>
          <rPr>
            <b/>
            <sz val="9"/>
            <color indexed="81"/>
            <rFont val="Tahoma"/>
            <family val="2"/>
          </rPr>
          <t>JRC:
stations</t>
        </r>
      </text>
    </comment>
    <comment ref="E22" authorId="0" shapeId="0">
      <text>
        <r>
          <rPr>
            <b/>
            <sz val="9"/>
            <color indexed="81"/>
            <rFont val="Tahoma"/>
            <family val="2"/>
          </rPr>
          <t>JRC:
stations</t>
        </r>
      </text>
    </comment>
    <comment ref="F22" authorId="0" shapeId="0">
      <text>
        <r>
          <rPr>
            <b/>
            <sz val="9"/>
            <color indexed="81"/>
            <rFont val="Tahoma"/>
            <family val="2"/>
          </rPr>
          <t>JRC:
stations</t>
        </r>
      </text>
    </comment>
    <comment ref="I22" authorId="0" shapeId="0">
      <text>
        <r>
          <rPr>
            <b/>
            <sz val="9"/>
            <color indexed="81"/>
            <rFont val="Tahoma"/>
            <family val="2"/>
          </rPr>
          <t>JRC:
stations</t>
        </r>
      </text>
    </comment>
    <comment ref="G29" authorId="0" shapeId="0">
      <text>
        <r>
          <rPr>
            <b/>
            <sz val="9"/>
            <color indexed="81"/>
            <rFont val="Tahoma"/>
            <family val="2"/>
          </rPr>
          <t>JRC: 
deleted 21 based on the FI NIR</t>
        </r>
      </text>
    </comment>
    <comment ref="D31" authorId="3" shapeId="0">
      <text>
        <r>
          <rPr>
            <b/>
            <sz val="9"/>
            <color indexed="81"/>
            <rFont val="Tahoma"/>
            <family val="2"/>
          </rPr>
          <t>JRC :</t>
        </r>
        <r>
          <rPr>
            <sz val="9"/>
            <color indexed="81"/>
            <rFont val="Tahoma"/>
            <family val="2"/>
          </rPr>
          <t xml:space="preserve">
from EAFO</t>
        </r>
      </text>
    </comment>
  </commentList>
</comments>
</file>

<file path=xl/comments9.xml><?xml version="1.0" encoding="utf-8"?>
<comments xmlns="http://schemas.openxmlformats.org/spreadsheetml/2006/main">
  <authors>
    <author>tw</author>
    <author>MAROTTA Alessandro (JRC-ISPRA)</author>
    <author>Jonatan GÓMEZ VILCHEZ</author>
  </authors>
  <commentList>
    <comment ref="A1" authorId="0" shapeId="0">
      <text>
        <r>
          <rPr>
            <sz val="9"/>
            <color indexed="81"/>
            <rFont val="Tahoma"/>
            <family val="2"/>
          </rPr>
          <t xml:space="preserve">JRC: The following vehicle categories are considered: Passenger Cars, Light Commercial Vehicles, Heavy Commercial Vehicles, Buses and Coaches. The Powered Two Wheelers are not considered.
</t>
        </r>
      </text>
    </comment>
    <comment ref="B13" authorId="0" shapeId="0">
      <text>
        <r>
          <rPr>
            <b/>
            <sz val="9"/>
            <color indexed="81"/>
            <rFont val="Tahoma"/>
            <family val="2"/>
          </rPr>
          <t>JRC:
from NPF</t>
        </r>
      </text>
    </comment>
    <comment ref="D13" authorId="0" shapeId="0">
      <text>
        <r>
          <rPr>
            <b/>
            <sz val="9"/>
            <color indexed="81"/>
            <rFont val="Tahoma"/>
            <family val="2"/>
          </rPr>
          <t>JRC:
from EAFO</t>
        </r>
      </text>
    </comment>
    <comment ref="B15" authorId="1" shapeId="0">
      <text>
        <r>
          <rPr>
            <b/>
            <sz val="9"/>
            <color indexed="81"/>
            <rFont val="Tahoma"/>
            <family val="2"/>
          </rPr>
          <t>JRC:</t>
        </r>
        <r>
          <rPr>
            <sz val="9"/>
            <color indexed="81"/>
            <rFont val="Tahoma"/>
            <family val="2"/>
          </rPr>
          <t xml:space="preserve">
From EAFO (March 2017)
</t>
        </r>
      </text>
    </comment>
    <comment ref="D15" authorId="1" shapeId="0">
      <text>
        <r>
          <rPr>
            <b/>
            <sz val="9"/>
            <color indexed="81"/>
            <rFont val="Tahoma"/>
            <family val="2"/>
          </rPr>
          <t>JRC: 
from EAFO 2018</t>
        </r>
        <r>
          <rPr>
            <sz val="9"/>
            <color indexed="81"/>
            <rFont val="Tahoma"/>
            <family val="2"/>
          </rPr>
          <t xml:space="preserve">
</t>
        </r>
      </text>
    </comment>
    <comment ref="E15" authorId="1" shapeId="0">
      <text>
        <r>
          <rPr>
            <b/>
            <sz val="9"/>
            <color indexed="81"/>
            <rFont val="Tahoma"/>
            <family val="2"/>
          </rPr>
          <t>JRC:</t>
        </r>
        <r>
          <rPr>
            <sz val="9"/>
            <color indexed="81"/>
            <rFont val="Tahoma"/>
            <family val="2"/>
          </rPr>
          <t xml:space="preserve">
From NPF</t>
        </r>
      </text>
    </comment>
    <comment ref="F15" authorId="1" shapeId="0">
      <text>
        <r>
          <rPr>
            <b/>
            <sz val="9"/>
            <color indexed="81"/>
            <rFont val="Tahoma"/>
            <family val="2"/>
          </rPr>
          <t>JRC:</t>
        </r>
        <r>
          <rPr>
            <sz val="9"/>
            <color indexed="81"/>
            <rFont val="Tahoma"/>
            <family val="2"/>
          </rPr>
          <t xml:space="preserve">
From NPF</t>
        </r>
      </text>
    </comment>
    <comment ref="G15" authorId="1" shapeId="0">
      <text>
        <r>
          <rPr>
            <b/>
            <sz val="9"/>
            <color indexed="81"/>
            <rFont val="Tahoma"/>
            <family val="2"/>
          </rPr>
          <t>JRC:</t>
        </r>
        <r>
          <rPr>
            <sz val="9"/>
            <color indexed="81"/>
            <rFont val="Tahoma"/>
            <family val="2"/>
          </rPr>
          <t xml:space="preserve">
From NPF</t>
        </r>
      </text>
    </comment>
    <comment ref="H15" authorId="1" shapeId="0">
      <text>
        <r>
          <rPr>
            <b/>
            <sz val="9"/>
            <color indexed="81"/>
            <rFont val="Tahoma"/>
            <family val="2"/>
          </rPr>
          <t>JRC:</t>
        </r>
        <r>
          <rPr>
            <sz val="9"/>
            <color indexed="81"/>
            <rFont val="Tahoma"/>
            <family val="2"/>
          </rPr>
          <t xml:space="preserve">
From EAFO (March 2017)
</t>
        </r>
      </text>
    </comment>
    <comment ref="E30" authorId="2" shapeId="0">
      <text>
        <r>
          <rPr>
            <b/>
            <sz val="9"/>
            <color indexed="81"/>
            <rFont val="Tahoma"/>
            <family val="2"/>
          </rPr>
          <t>JRC:
"At least"</t>
        </r>
      </text>
    </comment>
  </commentList>
</comments>
</file>

<file path=xl/sharedStrings.xml><?xml version="1.0" encoding="utf-8"?>
<sst xmlns="http://schemas.openxmlformats.org/spreadsheetml/2006/main" count="2171" uniqueCount="144">
  <si>
    <t xml:space="preserve"> NPF</t>
  </si>
  <si>
    <t>AT</t>
  </si>
  <si>
    <t>BE</t>
  </si>
  <si>
    <t>BG</t>
  </si>
  <si>
    <t>CY</t>
  </si>
  <si>
    <t>CZ</t>
  </si>
  <si>
    <t>DE</t>
  </si>
  <si>
    <t>DK</t>
  </si>
  <si>
    <t>EE</t>
  </si>
  <si>
    <t>EL</t>
  </si>
  <si>
    <t>ES</t>
  </si>
  <si>
    <t>FI</t>
  </si>
  <si>
    <t>FR</t>
  </si>
  <si>
    <t>HR</t>
  </si>
  <si>
    <t>HU</t>
  </si>
  <si>
    <t>IE</t>
  </si>
  <si>
    <t>IT</t>
  </si>
  <si>
    <t>LT</t>
  </si>
  <si>
    <t>LU</t>
  </si>
  <si>
    <t>LV</t>
  </si>
  <si>
    <t>MT</t>
  </si>
  <si>
    <t>NL</t>
  </si>
  <si>
    <t>PL</t>
  </si>
  <si>
    <t>PT</t>
  </si>
  <si>
    <t>RO</t>
  </si>
  <si>
    <t>SE</t>
  </si>
  <si>
    <t>SI</t>
  </si>
  <si>
    <t>SK</t>
  </si>
  <si>
    <t>UK</t>
  </si>
  <si>
    <t>NIR</t>
  </si>
  <si>
    <t>CHANGES (NIR vs NPF)</t>
  </si>
  <si>
    <t>absolute</t>
  </si>
  <si>
    <t>%</t>
  </si>
  <si>
    <t>ATTAINMENT (2018)</t>
  </si>
  <si>
    <t>PROGRESS</t>
  </si>
  <si>
    <t>ANNUAL GROWTH RATE</t>
  </si>
  <si>
    <t>Legend</t>
  </si>
  <si>
    <t>value calculated</t>
  </si>
  <si>
    <t>Electric Vehicles, EV (excl.PTW)</t>
  </si>
  <si>
    <t>CNG Vehicles (excl. PTW)</t>
  </si>
  <si>
    <t>Recharging points (publicly accessible)</t>
  </si>
  <si>
    <t>LNG Vehicles (excl. PTW)</t>
  </si>
  <si>
    <t xml:space="preserve">Inland Ports - LNG refuelling points </t>
  </si>
  <si>
    <t>Maritime Ports - LNG refuelling points</t>
  </si>
  <si>
    <t>LNG Seagoing Ships</t>
  </si>
  <si>
    <t>LNG Inland Waterway Vessels</t>
  </si>
  <si>
    <t>electricity/road ratio AFV vs AFI</t>
  </si>
  <si>
    <t>CNG/road ratio AFV vs AFI</t>
  </si>
  <si>
    <t>LPG Vehicles (excl. PTW)</t>
  </si>
  <si>
    <t>Hydrogen Vehicles (excl. PTW)</t>
  </si>
  <si>
    <t>Shore-side electricity supply for inland waterway vessels in inland ports</t>
  </si>
  <si>
    <t xml:space="preserve">Shore-side electricity supply for seagoing ships in maritime ports </t>
  </si>
  <si>
    <t>Electricity supply for stationary airplanes</t>
  </si>
  <si>
    <t>adequate</t>
  </si>
  <si>
    <t>fast</t>
  </si>
  <si>
    <t>Measures</t>
  </si>
  <si>
    <t>Electricity / road</t>
  </si>
  <si>
    <t>RTD&amp;D</t>
  </si>
  <si>
    <t>Policy measures
+
Deployment &amp; manufacturing support</t>
  </si>
  <si>
    <t>Legal measures</t>
  </si>
  <si>
    <t>Ambition</t>
  </si>
  <si>
    <t>Score</t>
  </si>
  <si>
    <t>Comprehensiveness</t>
  </si>
  <si>
    <t>Impact</t>
  </si>
  <si>
    <t>CNG / road</t>
  </si>
  <si>
    <t>LNG / road</t>
  </si>
  <si>
    <t>LNG / water (maritime)</t>
  </si>
  <si>
    <t>LNG / water (inland)</t>
  </si>
  <si>
    <t>H2 / road</t>
  </si>
  <si>
    <t>LPG / road</t>
  </si>
  <si>
    <t>Electricity / water (maritime)</t>
  </si>
  <si>
    <t>Electricity / water (inland)</t>
  </si>
  <si>
    <t>Electricity / air</t>
  </si>
  <si>
    <t>+</t>
  </si>
  <si>
    <t>M</t>
  </si>
  <si>
    <t>C</t>
  </si>
  <si>
    <t>N</t>
  </si>
  <si>
    <t>=</t>
  </si>
  <si>
    <t>X</t>
  </si>
  <si>
    <t>-</t>
  </si>
  <si>
    <t>L</t>
  </si>
  <si>
    <t>H</t>
  </si>
  <si>
    <t>L/M</t>
  </si>
  <si>
    <t>slow</t>
  </si>
  <si>
    <t xml:space="preserve"> +</t>
  </si>
  <si>
    <t>M/H</t>
  </si>
  <si>
    <t xml:space="preserve"> =</t>
  </si>
  <si>
    <t xml:space="preserve">  - </t>
  </si>
  <si>
    <t>1 or 2</t>
  </si>
  <si>
    <t>Not applicable (no TEN-T core maritime ports)</t>
  </si>
  <si>
    <t>Biofuels/ road</t>
  </si>
  <si>
    <t>Score and Impact</t>
  </si>
  <si>
    <t>high</t>
  </si>
  <si>
    <t>medium</t>
  </si>
  <si>
    <t>comprehensive</t>
  </si>
  <si>
    <t xml:space="preserve"> L</t>
  </si>
  <si>
    <t>low</t>
  </si>
  <si>
    <t>Cell background</t>
  </si>
  <si>
    <t>not comprehensive</t>
  </si>
  <si>
    <t xml:space="preserve"> - for the definitions - methodology section "2.1 Member state level assessment methodology"</t>
  </si>
  <si>
    <t xml:space="preserve"> - for the definitions - methodology section "2.2 Measure assessment method"</t>
  </si>
  <si>
    <t xml:space="preserve"> - for details on specific measures for each Member State - sections "5.X.4 Measures assessment" from the corresponding Member State level assessment</t>
  </si>
  <si>
    <t xml:space="preserve"> - for details for each Member State - sub-sections "5.X.3.1.1 Electricity" from the corresponding Member State level assessment</t>
  </si>
  <si>
    <t xml:space="preserve"> - for the definitions - methodology sub-section "2.1.5 Adequacy between alternative fuels vehicles and infrastructure"</t>
  </si>
  <si>
    <t xml:space="preserve"> - for details for each Member State - sub-sections "5.X.3.1.2 CNG" from the corresponding Member State level assessment</t>
  </si>
  <si>
    <t xml:space="preserve"> - for details for each Member State - sub-sections "5.X.3.1.3 LNG" from the corresponding Member State level assessment</t>
  </si>
  <si>
    <t xml:space="preserve"> - for details for each Member State - sub-sections "5.X.3.1.4 Hydrogen" from the corresponding Member State level assessment</t>
  </si>
  <si>
    <t xml:space="preserve"> - for details for each Member State - sub-sections "5.X.3.1.6 LPG" from the corresponding Member State level assessment</t>
  </si>
  <si>
    <t xml:space="preserve"> - for details for each Member State - sub-sections "5.X.3.4.1 Electricity" from the corresponding Member State level assessment</t>
  </si>
  <si>
    <t xml:space="preserve"> - for details for each Member State - sub-sections "5.X.3.3.1 Electricity" from the corresponding Member State level assessment</t>
  </si>
  <si>
    <t xml:space="preserve"> - for details for each Member State - sub-sections "5.X.3.4.2 LNG" from the corresponding Member State level assessment</t>
  </si>
  <si>
    <t xml:space="preserve"> - for details for each Member State - sub-sections "5.X.3.3.2 LNG" from the corresponding Member State level assessment</t>
  </si>
  <si>
    <t xml:space="preserve"> - for details for each Member State - sub-sections "5.X.3.5.1 Electricity" from the corresponding Member State level assessment</t>
  </si>
  <si>
    <t xml:space="preserve"> - for details for each Member State - sub-sections "5.X.3.2.1 Electricity" from the corresponding Member State level assessment</t>
  </si>
  <si>
    <t xml:space="preserve"> - for details for each Member State - sub-sections "5.X.3.2.2 Hydrogen" from the corresponding Member State level assessment</t>
  </si>
  <si>
    <t>CNG refuelling points (publicly accessible)</t>
  </si>
  <si>
    <t>LNG refuelling points (publicly accessible)</t>
  </si>
  <si>
    <t>H2 refuelling points (publicly accessible)</t>
  </si>
  <si>
    <t>LPG refuelling points (publicly accessible)</t>
  </si>
  <si>
    <t>value extracted from the NIR and NPF</t>
  </si>
  <si>
    <t>Increased ambition (change &gt; 15%)</t>
  </si>
  <si>
    <t>Similar ambition (-15% &lt;= change &lt; = 15%)</t>
  </si>
  <si>
    <t>Decreased ambition (change &lt; -15%)</t>
  </si>
  <si>
    <t>Changes</t>
  </si>
  <si>
    <t>Value present only in the NIR</t>
  </si>
  <si>
    <t/>
  </si>
  <si>
    <t>parameters assessed by the JRC based on the information extracted from the NIR and NPF</t>
  </si>
  <si>
    <t>parameter value obtained based on other assessment parameters</t>
  </si>
  <si>
    <t>Beatriz Acosta Iborra</t>
  </si>
  <si>
    <t>Jonatan Gomez Vilchez</t>
  </si>
  <si>
    <t>Dominika Klassek Bajorek</t>
  </si>
  <si>
    <t>Chiara Lodi</t>
  </si>
  <si>
    <t>Contributors &amp; Contact points</t>
  </si>
  <si>
    <t>Andreea Julea (andreea.julea@ec.europa.eu)</t>
  </si>
  <si>
    <t>Alessandro Marotta (alessandro.marotta@ec.europa.eu)</t>
  </si>
  <si>
    <t xml:space="preserve">For more information on the assessment parameters developed by the JRC that are contained in this sheet, please refer to the SWD(2022) 33 final
</t>
  </si>
  <si>
    <t>For more information on the assessment parameters developed by the JRC that are contained in this sheet, please refer to the SWD(2022) 33 final</t>
  </si>
  <si>
    <t>no TEN-T core inland ports</t>
  </si>
  <si>
    <t>no TEN-T core inland ports, but AFI targets &gt; 0 present</t>
  </si>
  <si>
    <t>no TEN-T core inland ports, but vessels estimates &gt; 0 present</t>
  </si>
  <si>
    <t>rail electricity - Locomotives</t>
  </si>
  <si>
    <t>rail H2 - Locomotives</t>
  </si>
  <si>
    <t>Note: the Changes were not calculated because rail locomotives were not in the scope of the NPF assessment and were not reported</t>
  </si>
  <si>
    <t>This dataset reports the results of the detailed assessment of the National Implementation Reports (NIRs) of the National Policy Frameworks (NPFs), carried out by the Joint Research Centre (JRC) of the European Commission. These NIRs were submitted by the Member States as requested by the Directive 2014/94/EU on the deployment of alternative fuels infrastructure (AFID). The database and the related pdf files address the development of the market as regards alternative fuels in the transport sector and the deployment of the corresponding infrastructure. They contain information from the 27 EU Member States and United Kingdom and include information on the past period 2016-2018 and on the objectives for the future period 2020-2030 as provided by the countries in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</si>
</sst>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 _l_e_i_-;\-* #,##0.00\ _l_e_i_-;_-* &quot;-&quot;??\ _l_e_i_-;_-@_-"/>
    <numFmt numFmtId="165" formatCode="0.000"/>
  </numFmts>
  <fonts count="20"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font>
    <font>
      <sz val="10"/>
      <color theme="1"/>
      <name val="Calibri"/>
      <family val="2"/>
      <scheme val="minor"/>
    </font>
    <font>
      <sz val="10"/>
      <color theme="1"/>
      <name val="Calibri"/>
      <family val="2"/>
    </font>
    <font>
      <b/>
      <sz val="10"/>
      <color theme="1"/>
      <name val="Calibri"/>
      <family val="2"/>
    </font>
    <font>
      <sz val="11"/>
      <color theme="1"/>
      <name val="Calibri"/>
      <family val="2"/>
      <scheme val="minor"/>
    </font>
    <font>
      <b/>
      <sz val="9"/>
      <color indexed="81"/>
      <name val="Tahoma"/>
      <family val="2"/>
      <charset val="238"/>
    </font>
    <font>
      <sz val="9"/>
      <color indexed="81"/>
      <name val="Tahoma"/>
      <family val="2"/>
    </font>
    <font>
      <b/>
      <sz val="9"/>
      <color indexed="81"/>
      <name val="Tahoma"/>
      <family val="2"/>
    </font>
    <font>
      <sz val="10"/>
      <name val="Calibri"/>
      <family val="2"/>
      <scheme val="minor"/>
    </font>
    <font>
      <sz val="11"/>
      <color rgb="FF000000"/>
      <name val="Calibri"/>
      <family val="2"/>
      <scheme val="minor"/>
    </font>
    <font>
      <sz val="11"/>
      <color theme="1"/>
      <name val="Calibri"/>
      <family val="2"/>
      <charset val="238"/>
      <scheme val="minor"/>
    </font>
    <font>
      <sz val="11"/>
      <color theme="0"/>
      <name val="Calibri"/>
      <family val="2"/>
      <scheme val="minor"/>
    </font>
    <font>
      <sz val="10"/>
      <color theme="0"/>
      <name val="Calibri"/>
      <family val="2"/>
      <scheme val="minor"/>
    </font>
    <font>
      <b/>
      <sz val="9"/>
      <color indexed="81"/>
      <name val="Tahoma"/>
      <charset val="1"/>
    </font>
    <font>
      <sz val="9"/>
      <color indexed="81"/>
      <name val="Tahoma"/>
      <charset val="1"/>
    </font>
    <font>
      <b/>
      <strike/>
      <sz val="11"/>
      <color theme="1"/>
      <name val="Calibri"/>
      <family val="2"/>
    </font>
    <font>
      <b/>
      <sz val="11"/>
      <color theme="1"/>
      <name val="Calibri"/>
      <family val="2"/>
    </font>
  </fonts>
  <fills count="13">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9"/>
        <bgColor indexed="64"/>
      </patternFill>
    </fill>
    <fill>
      <patternFill patternType="solid">
        <fgColor theme="5"/>
        <bgColor indexed="64"/>
      </patternFill>
    </fill>
    <fill>
      <patternFill patternType="solid">
        <fgColor theme="2" tint="-0.249977111117893"/>
        <bgColor indexed="64"/>
      </patternFill>
    </fill>
    <fill>
      <patternFill patternType="solid">
        <fgColor theme="2" tint="-0.749992370372631"/>
        <bgColor indexed="64"/>
      </patternFill>
    </fill>
    <fill>
      <patternFill patternType="solid">
        <fgColor theme="2" tint="-0.499984740745262"/>
        <bgColor indexed="64"/>
      </patternFill>
    </fill>
    <fill>
      <patternFill patternType="solid">
        <fgColor rgb="FF00B050"/>
        <bgColor indexed="64"/>
      </patternFill>
    </fill>
    <fill>
      <patternFill patternType="solid">
        <fgColor rgb="FF0070C0"/>
        <bgColor indexed="64"/>
      </patternFill>
    </fill>
  </fills>
  <borders count="6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medium">
        <color indexed="64"/>
      </left>
      <right style="medium">
        <color indexed="64"/>
      </right>
      <top style="medium">
        <color indexed="64"/>
      </top>
      <bottom/>
      <diagonal/>
    </border>
    <border>
      <left/>
      <right style="medium">
        <color auto="1"/>
      </right>
      <top style="medium">
        <color auto="1"/>
      </top>
      <bottom/>
      <diagonal/>
    </border>
    <border>
      <left/>
      <right style="medium">
        <color indexed="64"/>
      </right>
      <top/>
      <bottom/>
      <diagonal/>
    </border>
    <border>
      <left style="medium">
        <color indexed="64"/>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top style="thin">
        <color auto="1"/>
      </top>
      <bottom style="medium">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bottom style="medium">
        <color auto="1"/>
      </bottom>
      <diagonal/>
    </border>
    <border>
      <left style="medium">
        <color indexed="64"/>
      </left>
      <right style="medium">
        <color indexed="64"/>
      </right>
      <top/>
      <bottom/>
      <diagonal/>
    </border>
    <border>
      <left style="medium">
        <color indexed="64"/>
      </left>
      <right style="medium">
        <color indexed="64"/>
      </right>
      <top/>
      <bottom style="medium">
        <color auto="1"/>
      </bottom>
      <diagonal/>
    </border>
    <border>
      <left style="medium">
        <color indexed="64"/>
      </left>
      <right style="medium">
        <color indexed="64"/>
      </right>
      <top style="medium">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style="thin">
        <color auto="1"/>
      </top>
      <bottom/>
      <diagonal/>
    </border>
    <border>
      <left/>
      <right style="medium">
        <color auto="1"/>
      </right>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thin">
        <color auto="1"/>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right/>
      <top style="medium">
        <color auto="1"/>
      </top>
      <bottom style="thin">
        <color auto="1"/>
      </bottom>
      <diagonal/>
    </border>
    <border>
      <left style="thin">
        <color auto="1"/>
      </left>
      <right style="medium">
        <color indexed="64"/>
      </right>
      <top style="thin">
        <color indexed="64"/>
      </top>
      <bottom/>
      <diagonal/>
    </border>
    <border>
      <left/>
      <right style="thin">
        <color auto="1"/>
      </right>
      <top style="medium">
        <color indexed="64"/>
      </top>
      <bottom/>
      <diagonal/>
    </border>
    <border>
      <left style="thin">
        <color auto="1"/>
      </left>
      <right/>
      <top style="medium">
        <color indexed="64"/>
      </top>
      <bottom/>
      <diagonal/>
    </border>
    <border>
      <left style="thin">
        <color auto="1"/>
      </left>
      <right style="medium">
        <color indexed="64"/>
      </right>
      <top style="medium">
        <color indexed="64"/>
      </top>
      <bottom/>
      <diagonal/>
    </border>
    <border>
      <left style="medium">
        <color auto="1"/>
      </left>
      <right style="thin">
        <color auto="1"/>
      </right>
      <top/>
      <bottom style="thin">
        <color auto="1"/>
      </bottom>
      <diagonal/>
    </border>
    <border>
      <left/>
      <right style="medium">
        <color auto="1"/>
      </right>
      <top style="medium">
        <color auto="1"/>
      </top>
      <bottom style="thin">
        <color auto="1"/>
      </bottom>
      <diagonal/>
    </border>
    <border>
      <left style="thin">
        <color auto="1"/>
      </left>
      <right/>
      <top style="medium">
        <color auto="1"/>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right style="medium">
        <color indexed="64"/>
      </right>
      <top style="thin">
        <color auto="1"/>
      </top>
      <bottom style="thin">
        <color auto="1"/>
      </bottom>
      <diagonal/>
    </border>
  </borders>
  <cellStyleXfs count="16">
    <xf numFmtId="0" fontId="0"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13" fillId="0" borderId="0"/>
  </cellStyleXfs>
  <cellXfs count="540">
    <xf numFmtId="0" fontId="0" fillId="0" borderId="0" xfId="0"/>
    <xf numFmtId="0" fontId="2" fillId="0" borderId="8" xfId="0" applyFont="1" applyBorder="1"/>
    <xf numFmtId="3" fontId="0" fillId="0" borderId="10" xfId="0" applyNumberFormat="1" applyFont="1" applyBorder="1" applyAlignment="1">
      <alignment horizontal="right" vertical="center" wrapText="1"/>
    </xf>
    <xf numFmtId="0" fontId="2" fillId="0" borderId="12" xfId="0" applyFont="1" applyBorder="1"/>
    <xf numFmtId="3" fontId="0" fillId="0" borderId="13" xfId="0" applyNumberFormat="1" applyFont="1" applyBorder="1"/>
    <xf numFmtId="3" fontId="0" fillId="0" borderId="14" xfId="0" applyNumberFormat="1" applyFont="1" applyBorder="1"/>
    <xf numFmtId="3" fontId="0" fillId="0" borderId="14" xfId="0" applyNumberFormat="1" applyFont="1" applyBorder="1" applyAlignment="1">
      <alignment horizontal="right" vertical="center" wrapText="1"/>
    </xf>
    <xf numFmtId="0" fontId="2" fillId="0" borderId="16" xfId="0" applyFont="1" applyBorder="1"/>
    <xf numFmtId="0" fontId="1" fillId="0" borderId="20" xfId="0" applyFont="1" applyFill="1" applyBorder="1" applyAlignment="1">
      <alignment horizontal="center" vertical="center"/>
    </xf>
    <xf numFmtId="0" fontId="1" fillId="0" borderId="20" xfId="0" applyFont="1" applyBorder="1" applyAlignment="1">
      <alignment horizontal="center" vertical="center"/>
    </xf>
    <xf numFmtId="0" fontId="1" fillId="2" borderId="20"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 xfId="0" applyFont="1" applyBorder="1" applyAlignment="1">
      <alignment horizontal="center" vertical="center" wrapText="1"/>
    </xf>
    <xf numFmtId="3" fontId="0" fillId="0" borderId="22" xfId="0" applyNumberFormat="1" applyFont="1" applyBorder="1" applyAlignment="1">
      <alignment horizontal="right" vertical="center" wrapText="1"/>
    </xf>
    <xf numFmtId="3" fontId="0" fillId="0" borderId="23" xfId="0" applyNumberFormat="1" applyFont="1" applyBorder="1"/>
    <xf numFmtId="3" fontId="0" fillId="0" borderId="23" xfId="0" applyNumberFormat="1" applyFont="1" applyBorder="1" applyAlignment="1">
      <alignment horizontal="right" vertical="center" wrapText="1"/>
    </xf>
    <xf numFmtId="0" fontId="1" fillId="0" borderId="0" xfId="0" applyFont="1" applyFill="1" applyBorder="1" applyAlignment="1">
      <alignment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0" fillId="0" borderId="20" xfId="0" applyBorder="1"/>
    <xf numFmtId="0" fontId="1" fillId="2" borderId="21" xfId="0" applyFont="1" applyFill="1" applyBorder="1" applyAlignment="1">
      <alignment horizontal="center" vertical="center"/>
    </xf>
    <xf numFmtId="3" fontId="0" fillId="0" borderId="9" xfId="0"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0" fontId="0" fillId="4" borderId="20" xfId="0" applyFill="1" applyBorder="1"/>
    <xf numFmtId="3" fontId="4" fillId="2" borderId="9" xfId="0" applyNumberFormat="1" applyFont="1" applyFill="1" applyBorder="1" applyAlignment="1">
      <alignment horizontal="right" vertical="center"/>
    </xf>
    <xf numFmtId="10" fontId="4" fillId="2" borderId="10" xfId="0" applyNumberFormat="1" applyFont="1" applyFill="1" applyBorder="1" applyAlignment="1">
      <alignment horizontal="right" vertical="center" wrapText="1"/>
    </xf>
    <xf numFmtId="3" fontId="4" fillId="2" borderId="10" xfId="0" applyNumberFormat="1" applyFont="1" applyFill="1" applyBorder="1" applyAlignment="1">
      <alignment horizontal="right" vertical="center"/>
    </xf>
    <xf numFmtId="10" fontId="4" fillId="2" borderId="22" xfId="0" applyNumberFormat="1" applyFont="1" applyFill="1" applyBorder="1" applyAlignment="1">
      <alignment horizontal="right" vertical="center" wrapText="1"/>
    </xf>
    <xf numFmtId="3" fontId="4" fillId="2" borderId="13" xfId="0" applyNumberFormat="1" applyFont="1" applyFill="1" applyBorder="1" applyAlignment="1">
      <alignment horizontal="right" vertical="center"/>
    </xf>
    <xf numFmtId="10" fontId="4" fillId="2" borderId="14" xfId="0" applyNumberFormat="1" applyFont="1" applyFill="1" applyBorder="1" applyAlignment="1">
      <alignment horizontal="right" vertical="center" wrapText="1"/>
    </xf>
    <xf numFmtId="3" fontId="4" fillId="2" borderId="14" xfId="0" applyNumberFormat="1" applyFont="1" applyFill="1" applyBorder="1" applyAlignment="1">
      <alignment horizontal="right" vertical="center"/>
    </xf>
    <xf numFmtId="10" fontId="4" fillId="2" borderId="23" xfId="0" applyNumberFormat="1" applyFont="1" applyFill="1" applyBorder="1" applyAlignment="1">
      <alignment horizontal="right" vertical="center" wrapText="1"/>
    </xf>
    <xf numFmtId="0" fontId="1" fillId="0" borderId="0" xfId="0" applyFont="1" applyFill="1" applyBorder="1"/>
    <xf numFmtId="0" fontId="0" fillId="0" borderId="0" xfId="0" applyAlignment="1">
      <alignment vertical="center"/>
    </xf>
    <xf numFmtId="0" fontId="0" fillId="0" borderId="0" xfId="0" applyBorder="1"/>
    <xf numFmtId="0" fontId="5" fillId="0" borderId="0" xfId="0" applyFont="1" applyBorder="1" applyAlignment="1">
      <alignment horizontal="left" vertical="center"/>
    </xf>
    <xf numFmtId="0" fontId="5" fillId="0" borderId="0" xfId="0" applyFont="1" applyBorder="1" applyAlignment="1">
      <alignment vertical="center"/>
    </xf>
    <xf numFmtId="0" fontId="6" fillId="0" borderId="0" xfId="0" applyFont="1" applyBorder="1" applyAlignment="1">
      <alignment vertical="center"/>
    </xf>
    <xf numFmtId="0" fontId="1" fillId="0" borderId="0" xfId="0" applyFont="1"/>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3" fontId="4" fillId="2" borderId="35" xfId="0" applyNumberFormat="1" applyFont="1" applyFill="1" applyBorder="1" applyAlignment="1">
      <alignment horizontal="right" vertical="center"/>
    </xf>
    <xf numFmtId="3" fontId="4" fillId="2" borderId="33" xfId="0" applyNumberFormat="1" applyFont="1" applyFill="1" applyBorder="1" applyAlignment="1">
      <alignment horizontal="right" vertical="center"/>
    </xf>
    <xf numFmtId="0" fontId="1" fillId="0" borderId="6"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Fill="1" applyBorder="1" applyAlignment="1">
      <alignment horizontal="center" vertical="center"/>
    </xf>
    <xf numFmtId="0" fontId="1" fillId="0" borderId="21" xfId="0" applyFont="1" applyBorder="1" applyAlignment="1">
      <alignment horizontal="center" vertical="center"/>
    </xf>
    <xf numFmtId="0" fontId="1" fillId="0" borderId="6" xfId="0" applyFont="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10" fontId="0" fillId="2" borderId="9" xfId="0" applyNumberFormat="1" applyFill="1" applyBorder="1"/>
    <xf numFmtId="10" fontId="0" fillId="2" borderId="10" xfId="0" applyNumberFormat="1" applyFill="1" applyBorder="1"/>
    <xf numFmtId="10" fontId="0" fillId="2" borderId="11" xfId="0" applyNumberFormat="1" applyFill="1" applyBorder="1"/>
    <xf numFmtId="10" fontId="0" fillId="2" borderId="13" xfId="0" applyNumberFormat="1" applyFill="1" applyBorder="1"/>
    <xf numFmtId="10" fontId="0" fillId="2" borderId="14" xfId="0" applyNumberFormat="1" applyFill="1" applyBorder="1"/>
    <xf numFmtId="10" fontId="0" fillId="2" borderId="15" xfId="0" applyNumberFormat="1" applyFill="1" applyBorder="1"/>
    <xf numFmtId="10" fontId="0" fillId="2" borderId="22" xfId="0" applyNumberFormat="1" applyFill="1" applyBorder="1"/>
    <xf numFmtId="10" fontId="0" fillId="2" borderId="28" xfId="0" applyNumberFormat="1" applyFill="1" applyBorder="1"/>
    <xf numFmtId="10" fontId="0" fillId="2" borderId="23" xfId="0" applyNumberFormat="1" applyFill="1" applyBorder="1"/>
    <xf numFmtId="10" fontId="0" fillId="2" borderId="29" xfId="0" applyNumberFormat="1" applyFill="1" applyBorder="1"/>
    <xf numFmtId="3" fontId="0" fillId="0" borderId="23" xfId="0" applyNumberFormat="1" applyFont="1" applyFill="1" applyBorder="1"/>
    <xf numFmtId="0" fontId="0" fillId="0" borderId="0" xfId="0" applyAlignment="1">
      <alignment horizontal="left" vertical="center"/>
    </xf>
    <xf numFmtId="3" fontId="0" fillId="0" borderId="9" xfId="0" applyNumberFormat="1" applyFont="1" applyFill="1" applyBorder="1"/>
    <xf numFmtId="3" fontId="0" fillId="0" borderId="22" xfId="0" applyNumberFormat="1" applyFont="1" applyFill="1" applyBorder="1"/>
    <xf numFmtId="3" fontId="3" fillId="0" borderId="13" xfId="0" applyNumberFormat="1" applyFont="1" applyFill="1" applyBorder="1" applyAlignment="1">
      <alignment horizontal="right" vertical="center" wrapText="1"/>
    </xf>
    <xf numFmtId="3" fontId="0" fillId="0" borderId="14" xfId="0" applyNumberFormat="1" applyFont="1" applyFill="1" applyBorder="1"/>
    <xf numFmtId="3" fontId="0" fillId="0" borderId="15" xfId="0" applyNumberFormat="1" applyFont="1" applyFill="1" applyBorder="1"/>
    <xf numFmtId="3" fontId="5" fillId="0" borderId="14" xfId="0" applyNumberFormat="1" applyFont="1" applyFill="1" applyBorder="1" applyAlignment="1">
      <alignment horizontal="right"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0" borderId="5" xfId="0" applyFont="1" applyBorder="1" applyAlignment="1">
      <alignment horizontal="center" vertical="center" wrapText="1"/>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wrapText="1"/>
    </xf>
    <xf numFmtId="0" fontId="5" fillId="0" borderId="13" xfId="0" applyFont="1" applyFill="1" applyBorder="1" applyAlignment="1">
      <alignment horizontal="right" vertical="center" wrapText="1"/>
    </xf>
    <xf numFmtId="3" fontId="0" fillId="0" borderId="10" xfId="0" applyNumberFormat="1" applyFont="1" applyFill="1" applyBorder="1" applyAlignment="1">
      <alignment horizontal="right" vertical="center" wrapText="1"/>
    </xf>
    <xf numFmtId="3" fontId="0" fillId="0" borderId="22" xfId="0" applyNumberFormat="1" applyFont="1" applyFill="1" applyBorder="1" applyAlignment="1">
      <alignment horizontal="right" vertical="center" wrapText="1"/>
    </xf>
    <xf numFmtId="3" fontId="0" fillId="0" borderId="13" xfId="0" applyNumberFormat="1" applyFill="1" applyBorder="1"/>
    <xf numFmtId="3" fontId="0" fillId="0" borderId="14" xfId="0" applyNumberFormat="1" applyFill="1" applyBorder="1"/>
    <xf numFmtId="3" fontId="0" fillId="0" borderId="23" xfId="0" applyNumberFormat="1" applyFill="1" applyBorder="1"/>
    <xf numFmtId="3" fontId="0" fillId="0" borderId="13" xfId="0" applyNumberFormat="1" applyFont="1" applyFill="1" applyBorder="1"/>
    <xf numFmtId="3" fontId="0" fillId="0" borderId="9" xfId="0" applyNumberFormat="1" applyFont="1" applyFill="1" applyBorder="1" applyAlignment="1">
      <alignment horizontal="right" vertical="center" wrapText="1"/>
    </xf>
    <xf numFmtId="3" fontId="0" fillId="0" borderId="14" xfId="0" applyNumberFormat="1" applyFont="1" applyFill="1" applyBorder="1" applyAlignment="1">
      <alignment horizontal="right" vertical="center" wrapText="1"/>
    </xf>
    <xf numFmtId="3" fontId="0" fillId="0" borderId="23" xfId="0" applyNumberFormat="1" applyFont="1" applyFill="1" applyBorder="1" applyAlignment="1">
      <alignment horizontal="right" vertical="center" wrapText="1"/>
    </xf>
    <xf numFmtId="0" fontId="1" fillId="0" borderId="4" xfId="0" applyFont="1" applyBorder="1" applyAlignment="1">
      <alignment horizontal="center" vertical="center" wrapText="1"/>
    </xf>
    <xf numFmtId="3" fontId="4" fillId="0" borderId="14" xfId="0" applyNumberFormat="1" applyFont="1" applyFill="1" applyBorder="1" applyAlignment="1">
      <alignment horizontal="right" vertical="center" wrapText="1"/>
    </xf>
    <xf numFmtId="3" fontId="3" fillId="0" borderId="14" xfId="0" applyNumberFormat="1" applyFont="1" applyFill="1" applyBorder="1" applyAlignment="1">
      <alignment horizontal="right" vertical="center" wrapText="1"/>
    </xf>
    <xf numFmtId="3" fontId="0" fillId="0" borderId="14" xfId="0" applyNumberFormat="1" applyFont="1" applyFill="1" applyBorder="1" applyAlignment="1">
      <alignment vertical="center"/>
    </xf>
    <xf numFmtId="3" fontId="0" fillId="0" borderId="14" xfId="0" applyNumberFormat="1" applyFont="1" applyBorder="1" applyAlignment="1">
      <alignment horizontal="right" vertical="center"/>
    </xf>
    <xf numFmtId="3" fontId="0" fillId="0" borderId="14" xfId="0" applyNumberFormat="1" applyFont="1" applyFill="1" applyBorder="1" applyAlignment="1">
      <alignment horizontal="right" vertical="center"/>
    </xf>
    <xf numFmtId="3" fontId="0" fillId="0" borderId="33" xfId="0" applyNumberFormat="1" applyFont="1" applyFill="1" applyBorder="1" applyAlignment="1">
      <alignment horizontal="right" vertical="center"/>
    </xf>
    <xf numFmtId="3" fontId="3" fillId="0" borderId="33" xfId="0" applyNumberFormat="1" applyFont="1" applyFill="1" applyBorder="1" applyAlignment="1">
      <alignment horizontal="right" vertical="center" wrapText="1"/>
    </xf>
    <xf numFmtId="3" fontId="0" fillId="0" borderId="13" xfId="0" applyNumberFormat="1" applyFont="1" applyBorder="1" applyAlignment="1">
      <alignment horizontal="right" vertical="center"/>
    </xf>
    <xf numFmtId="3" fontId="0" fillId="0" borderId="15" xfId="0" applyNumberFormat="1" applyFont="1" applyBorder="1" applyAlignment="1">
      <alignment horizontal="right" vertical="center"/>
    </xf>
    <xf numFmtId="3" fontId="0" fillId="0" borderId="13"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0" fontId="1" fillId="2" borderId="21" xfId="0" applyFont="1" applyFill="1" applyBorder="1" applyAlignment="1">
      <alignment horizontal="center" vertical="center"/>
    </xf>
    <xf numFmtId="3" fontId="0" fillId="0" borderId="15" xfId="0" applyNumberFormat="1" applyFont="1" applyFill="1" applyBorder="1" applyAlignment="1">
      <alignment horizontal="right" vertical="center" wrapText="1"/>
    </xf>
    <xf numFmtId="3" fontId="0" fillId="0" borderId="9" xfId="0" applyNumberFormat="1" applyFont="1" applyBorder="1" applyAlignment="1">
      <alignment horizontal="right" vertical="center"/>
    </xf>
    <xf numFmtId="3" fontId="0" fillId="0" borderId="10" xfId="0" applyNumberFormat="1" applyFont="1" applyBorder="1" applyAlignment="1">
      <alignment horizontal="right" vertical="center"/>
    </xf>
    <xf numFmtId="3" fontId="0" fillId="0" borderId="11" xfId="0" applyNumberFormat="1" applyFont="1" applyBorder="1" applyAlignment="1">
      <alignment horizontal="right" vertical="center"/>
    </xf>
    <xf numFmtId="3" fontId="0" fillId="0" borderId="11" xfId="0" applyNumberFormat="1" applyFont="1" applyFill="1" applyBorder="1" applyAlignment="1">
      <alignment horizontal="right" vertical="center" wrapText="1"/>
    </xf>
    <xf numFmtId="0" fontId="0" fillId="5" borderId="46" xfId="1" applyFont="1" applyFill="1" applyBorder="1" applyAlignment="1">
      <alignment horizontal="center" vertical="center"/>
    </xf>
    <xf numFmtId="0" fontId="0" fillId="5" borderId="34" xfId="1" applyFont="1" applyFill="1" applyBorder="1" applyAlignment="1">
      <alignment horizontal="center" vertical="center"/>
    </xf>
    <xf numFmtId="0" fontId="0" fillId="5" borderId="34" xfId="9" applyFont="1" applyFill="1" applyBorder="1" applyAlignment="1">
      <alignment horizontal="center" vertical="center"/>
    </xf>
    <xf numFmtId="3" fontId="0" fillId="0" borderId="23" xfId="0" applyNumberFormat="1" applyFont="1" applyFill="1" applyBorder="1" applyAlignment="1">
      <alignment horizontal="right" vertical="center"/>
    </xf>
    <xf numFmtId="3" fontId="0" fillId="0" borderId="10" xfId="0" applyNumberFormat="1" applyFont="1" applyFill="1" applyBorder="1"/>
    <xf numFmtId="3" fontId="0" fillId="0" borderId="15" xfId="0" applyNumberFormat="1" applyFill="1" applyBorder="1"/>
    <xf numFmtId="3" fontId="5" fillId="0" borderId="13" xfId="0" applyNumberFormat="1" applyFont="1" applyFill="1" applyBorder="1" applyAlignment="1">
      <alignment horizontal="right" vertical="center" wrapText="1"/>
    </xf>
    <xf numFmtId="3" fontId="0" fillId="0" borderId="9" xfId="0" applyNumberFormat="1" applyFont="1" applyFill="1" applyBorder="1" applyAlignment="1">
      <alignment vertical="center"/>
    </xf>
    <xf numFmtId="3" fontId="0" fillId="0" borderId="10" xfId="0" applyNumberFormat="1" applyFont="1" applyFill="1" applyBorder="1" applyAlignment="1">
      <alignment vertical="center"/>
    </xf>
    <xf numFmtId="3" fontId="0" fillId="0" borderId="22" xfId="0" applyNumberFormat="1" applyFont="1" applyFill="1" applyBorder="1" applyAlignment="1">
      <alignment vertical="center"/>
    </xf>
    <xf numFmtId="3" fontId="0" fillId="0" borderId="13" xfId="0" applyNumberFormat="1" applyFont="1" applyFill="1" applyBorder="1" applyAlignment="1">
      <alignment vertical="center"/>
    </xf>
    <xf numFmtId="3" fontId="0" fillId="0" borderId="23" xfId="0" applyNumberFormat="1" applyFont="1" applyFill="1" applyBorder="1" applyAlignment="1">
      <alignment vertical="center"/>
    </xf>
    <xf numFmtId="3" fontId="0" fillId="0" borderId="15" xfId="0" applyNumberFormat="1" applyFont="1" applyFill="1" applyBorder="1" applyAlignment="1">
      <alignment vertical="center"/>
    </xf>
    <xf numFmtId="3" fontId="0" fillId="0" borderId="35" xfId="0" applyNumberFormat="1" applyFont="1" applyFill="1" applyBorder="1" applyAlignment="1">
      <alignment horizontal="right" vertical="center" wrapText="1"/>
    </xf>
    <xf numFmtId="3" fontId="0" fillId="0" borderId="33" xfId="0" applyNumberFormat="1" applyFont="1" applyFill="1" applyBorder="1" applyAlignment="1">
      <alignment vertical="center"/>
    </xf>
    <xf numFmtId="3" fontId="0" fillId="0" borderId="11" xfId="0" applyNumberFormat="1" applyFont="1" applyFill="1" applyBorder="1" applyAlignment="1">
      <alignment vertical="center"/>
    </xf>
    <xf numFmtId="3" fontId="0" fillId="0" borderId="9" xfId="0" applyNumberFormat="1" applyFont="1" applyFill="1" applyBorder="1" applyAlignment="1">
      <alignment horizontal="right" vertical="center"/>
    </xf>
    <xf numFmtId="3" fontId="0" fillId="0" borderId="10"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10" fontId="0" fillId="2" borderId="9" xfId="0" applyNumberFormat="1" applyFont="1" applyFill="1" applyBorder="1" applyAlignment="1">
      <alignment horizontal="right" vertical="center"/>
    </xf>
    <xf numFmtId="10" fontId="0" fillId="2" borderId="10" xfId="0" applyNumberFormat="1" applyFont="1" applyFill="1" applyBorder="1" applyAlignment="1">
      <alignment horizontal="right" vertical="center"/>
    </xf>
    <xf numFmtId="10" fontId="0" fillId="2" borderId="11" xfId="0" applyNumberFormat="1" applyFont="1" applyFill="1" applyBorder="1" applyAlignment="1">
      <alignment horizontal="right" vertical="center"/>
    </xf>
    <xf numFmtId="10" fontId="0" fillId="2" borderId="13" xfId="0" applyNumberFormat="1" applyFont="1" applyFill="1" applyBorder="1" applyAlignment="1">
      <alignment horizontal="right" vertical="center"/>
    </xf>
    <xf numFmtId="10" fontId="0" fillId="2" borderId="14" xfId="0" applyNumberFormat="1" applyFont="1" applyFill="1" applyBorder="1" applyAlignment="1">
      <alignment horizontal="right" vertical="center"/>
    </xf>
    <xf numFmtId="10" fontId="0" fillId="2" borderId="15" xfId="0" applyNumberFormat="1" applyFont="1" applyFill="1" applyBorder="1" applyAlignment="1">
      <alignment horizontal="right" vertical="center"/>
    </xf>
    <xf numFmtId="0" fontId="0" fillId="0" borderId="14" xfId="0" applyFont="1" applyFill="1" applyBorder="1" applyAlignment="1">
      <alignment horizontal="right" vertical="center"/>
    </xf>
    <xf numFmtId="0" fontId="4" fillId="0" borderId="13" xfId="0" applyFont="1" applyFill="1" applyBorder="1" applyAlignment="1">
      <alignment horizontal="right" vertical="center"/>
    </xf>
    <xf numFmtId="3" fontId="0" fillId="0" borderId="11" xfId="0" applyNumberFormat="1" applyFont="1" applyFill="1" applyBorder="1" applyAlignment="1">
      <alignment horizontal="right" vertical="center"/>
    </xf>
    <xf numFmtId="0" fontId="0" fillId="5" borderId="34" xfId="0" applyFont="1" applyFill="1" applyBorder="1" applyAlignment="1">
      <alignment horizontal="center" vertical="center"/>
    </xf>
    <xf numFmtId="3" fontId="0" fillId="0" borderId="33" xfId="0" applyNumberFormat="1" applyFont="1" applyFill="1" applyBorder="1"/>
    <xf numFmtId="3" fontId="0" fillId="0" borderId="11" xfId="0" applyNumberFormat="1" applyFont="1" applyFill="1" applyBorder="1"/>
    <xf numFmtId="0" fontId="0" fillId="0" borderId="14" xfId="0" applyFont="1" applyFill="1" applyBorder="1" applyAlignment="1">
      <alignment vertical="center"/>
    </xf>
    <xf numFmtId="3" fontId="0" fillId="0" borderId="14" xfId="0" applyNumberFormat="1" applyFont="1" applyFill="1" applyBorder="1" applyAlignment="1">
      <alignment vertical="center" wrapText="1"/>
    </xf>
    <xf numFmtId="3" fontId="4" fillId="0" borderId="14" xfId="0" applyNumberFormat="1" applyFont="1" applyFill="1" applyBorder="1" applyAlignment="1">
      <alignment horizontal="right" vertical="center"/>
    </xf>
    <xf numFmtId="3" fontId="0" fillId="0" borderId="10" xfId="0" applyNumberFormat="1" applyFont="1" applyFill="1" applyBorder="1" applyAlignment="1">
      <alignment vertical="center" wrapText="1"/>
    </xf>
    <xf numFmtId="3" fontId="0" fillId="0" borderId="23" xfId="0" applyNumberFormat="1" applyFont="1" applyFill="1" applyBorder="1" applyAlignment="1">
      <alignment vertical="center" wrapText="1"/>
    </xf>
    <xf numFmtId="3" fontId="0" fillId="0" borderId="9" xfId="0" applyNumberFormat="1" applyFont="1" applyFill="1" applyBorder="1" applyAlignment="1">
      <alignment vertical="center" wrapText="1"/>
    </xf>
    <xf numFmtId="3" fontId="0" fillId="0" borderId="11" xfId="0" applyNumberFormat="1" applyFont="1" applyFill="1" applyBorder="1" applyAlignment="1">
      <alignment vertical="center" wrapText="1"/>
    </xf>
    <xf numFmtId="3" fontId="3" fillId="0" borderId="13" xfId="0" applyNumberFormat="1" applyFont="1" applyFill="1" applyBorder="1" applyAlignment="1">
      <alignment vertical="center" wrapText="1"/>
    </xf>
    <xf numFmtId="3" fontId="0" fillId="0" borderId="15" xfId="0" applyNumberFormat="1" applyFont="1" applyFill="1" applyBorder="1" applyAlignment="1">
      <alignment vertical="center" wrapText="1"/>
    </xf>
    <xf numFmtId="0" fontId="2" fillId="0" borderId="12" xfId="0" applyFont="1" applyFill="1" applyBorder="1"/>
    <xf numFmtId="0" fontId="0" fillId="0" borderId="0" xfId="0" applyFill="1"/>
    <xf numFmtId="0" fontId="5" fillId="0" borderId="23" xfId="0" applyFont="1" applyFill="1" applyBorder="1" applyAlignment="1">
      <alignment horizontal="right" vertical="center" wrapText="1"/>
    </xf>
    <xf numFmtId="0" fontId="5" fillId="0" borderId="14" xfId="0" applyFont="1" applyFill="1" applyBorder="1" applyAlignment="1">
      <alignment horizontal="right" vertical="center" wrapText="1"/>
    </xf>
    <xf numFmtId="3" fontId="5" fillId="0" borderId="15" xfId="0" applyNumberFormat="1" applyFont="1" applyFill="1" applyBorder="1" applyAlignment="1">
      <alignment horizontal="right" vertical="center" wrapText="1"/>
    </xf>
    <xf numFmtId="3" fontId="11" fillId="0" borderId="14" xfId="0" applyNumberFormat="1" applyFont="1" applyFill="1" applyBorder="1" applyAlignment="1">
      <alignment horizontal="right" vertical="center" wrapText="1"/>
    </xf>
    <xf numFmtId="3" fontId="11" fillId="0" borderId="13" xfId="0" applyNumberFormat="1" applyFont="1" applyFill="1" applyBorder="1" applyAlignment="1">
      <alignment horizontal="right" vertical="center" wrapText="1"/>
    </xf>
    <xf numFmtId="3" fontId="3" fillId="0" borderId="23" xfId="0" applyNumberFormat="1" applyFont="1" applyFill="1" applyBorder="1" applyAlignment="1">
      <alignment horizontal="right" vertical="center" wrapText="1"/>
    </xf>
    <xf numFmtId="0" fontId="0" fillId="0" borderId="13" xfId="0" applyFont="1" applyFill="1" applyBorder="1" applyAlignment="1">
      <alignment horizontal="right" vertical="center"/>
    </xf>
    <xf numFmtId="0" fontId="12" fillId="0" borderId="9" xfId="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12" fillId="0" borderId="10" xfId="1" applyFont="1" applyFill="1" applyBorder="1" applyAlignment="1">
      <alignment horizontal="center" vertical="center" wrapText="1"/>
    </xf>
    <xf numFmtId="0" fontId="12" fillId="0" borderId="14" xfId="1" applyFont="1" applyFill="1" applyBorder="1" applyAlignment="1">
      <alignment horizontal="center" vertical="center" wrapText="1"/>
    </xf>
    <xf numFmtId="0" fontId="0" fillId="0" borderId="13" xfId="0" applyFill="1" applyBorder="1" applyAlignment="1">
      <alignment horizontal="center" vertical="center"/>
    </xf>
    <xf numFmtId="0" fontId="2" fillId="0" borderId="12" xfId="0" applyFont="1" applyBorder="1" applyAlignment="1">
      <alignment horizontal="left" vertical="center"/>
    </xf>
    <xf numFmtId="4" fontId="0" fillId="0" borderId="14" xfId="1" applyNumberFormat="1" applyFont="1" applyFill="1" applyBorder="1" applyAlignment="1">
      <alignment horizontal="center" vertical="center" wrapText="1"/>
    </xf>
    <xf numFmtId="4" fontId="0" fillId="0" borderId="13" xfId="1" applyNumberFormat="1" applyFont="1" applyFill="1" applyBorder="1" applyAlignment="1">
      <alignment horizontal="center" vertical="center" wrapText="1"/>
    </xf>
    <xf numFmtId="0" fontId="0" fillId="0" borderId="23"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12" fillId="0" borderId="15" xfId="1" applyFont="1" applyFill="1" applyBorder="1" applyAlignment="1">
      <alignment horizontal="center" vertical="center" wrapText="1"/>
    </xf>
    <xf numFmtId="0" fontId="2" fillId="0" borderId="39" xfId="0" applyFont="1" applyBorder="1" applyAlignment="1">
      <alignment horizontal="left" vertical="center"/>
    </xf>
    <xf numFmtId="0" fontId="1" fillId="0" borderId="48" xfId="0" applyFont="1" applyBorder="1" applyAlignment="1">
      <alignment horizontal="center" vertical="center"/>
    </xf>
    <xf numFmtId="0" fontId="1" fillId="0" borderId="44" xfId="0" applyFont="1" applyBorder="1" applyAlignment="1">
      <alignment horizontal="center" vertical="center"/>
    </xf>
    <xf numFmtId="0" fontId="1" fillId="0" borderId="44" xfId="0" applyFont="1" applyBorder="1" applyAlignment="1">
      <alignment horizontal="center" vertical="center" wrapText="1"/>
    </xf>
    <xf numFmtId="0" fontId="1" fillId="2" borderId="44" xfId="0" applyFont="1" applyFill="1" applyBorder="1" applyAlignment="1">
      <alignment horizontal="center" vertical="center"/>
    </xf>
    <xf numFmtId="0" fontId="1" fillId="0" borderId="49" xfId="0" applyFont="1" applyBorder="1" applyAlignment="1">
      <alignment horizontal="center" vertical="center"/>
    </xf>
    <xf numFmtId="0" fontId="1" fillId="0" borderId="45" xfId="0" applyFont="1" applyBorder="1" applyAlignment="1">
      <alignment horizontal="center" vertical="center"/>
    </xf>
    <xf numFmtId="0" fontId="1" fillId="0" borderId="50" xfId="0" applyFont="1" applyBorder="1" applyAlignment="1">
      <alignment horizontal="center" vertical="center"/>
    </xf>
    <xf numFmtId="4" fontId="7" fillId="0" borderId="14" xfId="1" applyNumberFormat="1" applyFill="1" applyBorder="1" applyAlignment="1">
      <alignment horizontal="center" vertical="center" wrapText="1"/>
    </xf>
    <xf numFmtId="0" fontId="0" fillId="0" borderId="14" xfId="0" applyFill="1" applyBorder="1" applyAlignment="1">
      <alignment horizontal="center" vertical="center" wrapText="1"/>
    </xf>
    <xf numFmtId="4" fontId="0" fillId="0" borderId="9" xfId="1" applyNumberFormat="1" applyFont="1" applyFill="1" applyBorder="1" applyAlignment="1">
      <alignment horizontal="center" vertical="center" wrapText="1"/>
    </xf>
    <xf numFmtId="4" fontId="7" fillId="0" borderId="13" xfId="1" quotePrefix="1" applyNumberFormat="1" applyFont="1" applyFill="1" applyBorder="1" applyAlignment="1">
      <alignment horizontal="center" vertical="center" wrapText="1"/>
    </xf>
    <xf numFmtId="0" fontId="12" fillId="0" borderId="33" xfId="1" applyFont="1" applyFill="1" applyBorder="1" applyAlignment="1">
      <alignment horizontal="center" vertical="center" wrapText="1"/>
    </xf>
    <xf numFmtId="0" fontId="0" fillId="0" borderId="33" xfId="0" applyFill="1" applyBorder="1" applyAlignment="1">
      <alignment horizontal="center" vertical="center"/>
    </xf>
    <xf numFmtId="4" fontId="0" fillId="0" borderId="33" xfId="1" applyNumberFormat="1" applyFont="1" applyFill="1" applyBorder="1" applyAlignment="1">
      <alignment horizontal="center" vertical="center" wrapText="1"/>
    </xf>
    <xf numFmtId="4" fontId="7" fillId="0" borderId="15" xfId="1" applyNumberFormat="1" applyFill="1" applyBorder="1" applyAlignment="1">
      <alignment horizontal="center" vertical="center" wrapText="1"/>
    </xf>
    <xf numFmtId="49" fontId="0" fillId="0" borderId="13" xfId="1" applyNumberFormat="1" applyFont="1" applyFill="1" applyBorder="1" applyAlignment="1">
      <alignment horizontal="center" vertical="center" wrapText="1"/>
    </xf>
    <xf numFmtId="4" fontId="0" fillId="0" borderId="15" xfId="1" applyNumberFormat="1" applyFont="1" applyFill="1" applyBorder="1" applyAlignment="1">
      <alignment horizontal="center" vertical="center" wrapText="1"/>
    </xf>
    <xf numFmtId="0" fontId="0" fillId="0" borderId="35" xfId="0" applyFill="1" applyBorder="1" applyAlignment="1">
      <alignment horizontal="center" vertical="center"/>
    </xf>
    <xf numFmtId="49" fontId="12" fillId="0" borderId="13" xfId="1" applyNumberFormat="1" applyFont="1" applyFill="1" applyBorder="1" applyAlignment="1">
      <alignment horizontal="center" vertical="center" wrapText="1"/>
    </xf>
    <xf numFmtId="0" fontId="0" fillId="0" borderId="9" xfId="0" applyFill="1" applyBorder="1" applyAlignment="1">
      <alignment horizontal="center" vertical="center"/>
    </xf>
    <xf numFmtId="0" fontId="0" fillId="0" borderId="22" xfId="0" applyFill="1" applyBorder="1" applyAlignment="1">
      <alignment horizontal="center" vertical="center"/>
    </xf>
    <xf numFmtId="0" fontId="0" fillId="2" borderId="20" xfId="0" applyFill="1" applyBorder="1"/>
    <xf numFmtId="0" fontId="2" fillId="0" borderId="8" xfId="0" applyFont="1" applyFill="1" applyBorder="1"/>
    <xf numFmtId="10" fontId="4" fillId="8" borderId="14" xfId="0" applyNumberFormat="1" applyFont="1" applyFill="1" applyBorder="1" applyAlignment="1">
      <alignment horizontal="right" vertical="center" wrapText="1"/>
    </xf>
    <xf numFmtId="10" fontId="4" fillId="8" borderId="18" xfId="0" applyNumberFormat="1" applyFont="1" applyFill="1" applyBorder="1" applyAlignment="1">
      <alignment horizontal="right" vertical="center" wrapText="1"/>
    </xf>
    <xf numFmtId="10" fontId="4" fillId="8" borderId="23" xfId="0" applyNumberFormat="1" applyFont="1" applyFill="1" applyBorder="1" applyAlignment="1">
      <alignment horizontal="right" vertical="center" wrapText="1"/>
    </xf>
    <xf numFmtId="165" fontId="0" fillId="0" borderId="0" xfId="0" applyNumberFormat="1"/>
    <xf numFmtId="2" fontId="0" fillId="0" borderId="0" xfId="0" applyNumberFormat="1"/>
    <xf numFmtId="3" fontId="0" fillId="0" borderId="51" xfId="0" applyNumberFormat="1" applyFont="1" applyFill="1" applyBorder="1" applyAlignment="1">
      <alignment horizontal="right" vertical="center"/>
    </xf>
    <xf numFmtId="3" fontId="0" fillId="0" borderId="41" xfId="0" applyNumberFormat="1" applyFont="1" applyFill="1" applyBorder="1" applyAlignment="1">
      <alignment horizontal="right" vertical="center"/>
    </xf>
    <xf numFmtId="3" fontId="0" fillId="0" borderId="38"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3" fontId="0" fillId="9" borderId="13" xfId="0" applyNumberFormat="1" applyFont="1" applyFill="1" applyBorder="1" applyAlignment="1">
      <alignment horizontal="right" vertical="center"/>
    </xf>
    <xf numFmtId="3" fontId="0" fillId="9" borderId="14" xfId="0" applyNumberFormat="1" applyFont="1" applyFill="1" applyBorder="1" applyAlignment="1">
      <alignment horizontal="right" vertical="center"/>
    </xf>
    <xf numFmtId="3" fontId="0" fillId="9" borderId="23" xfId="0" applyNumberFormat="1" applyFont="1" applyFill="1" applyBorder="1" applyAlignment="1">
      <alignment horizontal="right" vertical="center"/>
    </xf>
    <xf numFmtId="3" fontId="0" fillId="9" borderId="15" xfId="0" applyNumberFormat="1" applyFont="1" applyFill="1" applyBorder="1" applyAlignment="1">
      <alignment horizontal="right" vertical="center"/>
    </xf>
    <xf numFmtId="3" fontId="4" fillId="9" borderId="33" xfId="0" applyNumberFormat="1" applyFont="1" applyFill="1" applyBorder="1" applyAlignment="1">
      <alignment horizontal="right" vertical="center"/>
    </xf>
    <xf numFmtId="10" fontId="4" fillId="9" borderId="14" xfId="0" applyNumberFormat="1" applyFont="1" applyFill="1" applyBorder="1" applyAlignment="1">
      <alignment horizontal="right" vertical="center" wrapText="1"/>
    </xf>
    <xf numFmtId="3" fontId="4" fillId="9" borderId="14" xfId="0" applyNumberFormat="1" applyFont="1" applyFill="1" applyBorder="1" applyAlignment="1">
      <alignment horizontal="right" vertical="center"/>
    </xf>
    <xf numFmtId="10" fontId="4" fillId="9" borderId="23" xfId="0" applyNumberFormat="1" applyFont="1" applyFill="1" applyBorder="1" applyAlignment="1">
      <alignment horizontal="right" vertical="center" wrapText="1"/>
    </xf>
    <xf numFmtId="10" fontId="0" fillId="9" borderId="13" xfId="0" applyNumberFormat="1" applyFill="1" applyBorder="1"/>
    <xf numFmtId="10" fontId="0" fillId="9" borderId="14" xfId="0" applyNumberFormat="1" applyFill="1" applyBorder="1"/>
    <xf numFmtId="10" fontId="0" fillId="9" borderId="15" xfId="0" applyNumberFormat="1" applyFill="1" applyBorder="1"/>
    <xf numFmtId="10" fontId="0" fillId="9" borderId="29" xfId="0" applyNumberFormat="1" applyFill="1" applyBorder="1"/>
    <xf numFmtId="0" fontId="0" fillId="9" borderId="0" xfId="0" applyFill="1"/>
    <xf numFmtId="3" fontId="0" fillId="9" borderId="13" xfId="0" applyNumberFormat="1" applyFont="1" applyFill="1" applyBorder="1"/>
    <xf numFmtId="3" fontId="0" fillId="9" borderId="14" xfId="0" applyNumberFormat="1" applyFont="1" applyFill="1" applyBorder="1"/>
    <xf numFmtId="3" fontId="0" fillId="9" borderId="15" xfId="0" applyNumberFormat="1" applyFont="1" applyFill="1" applyBorder="1"/>
    <xf numFmtId="3" fontId="0" fillId="9" borderId="23" xfId="0" applyNumberFormat="1" applyFont="1" applyFill="1" applyBorder="1"/>
    <xf numFmtId="3" fontId="4" fillId="9" borderId="13" xfId="0" applyNumberFormat="1" applyFont="1" applyFill="1" applyBorder="1" applyAlignment="1">
      <alignment horizontal="right" vertical="center"/>
    </xf>
    <xf numFmtId="3" fontId="3" fillId="9" borderId="13" xfId="0" applyNumberFormat="1" applyFont="1" applyFill="1" applyBorder="1" applyAlignment="1">
      <alignment horizontal="right" vertical="center" wrapText="1"/>
    </xf>
    <xf numFmtId="3" fontId="5" fillId="9" borderId="13" xfId="0" applyNumberFormat="1" applyFont="1" applyFill="1" applyBorder="1" applyAlignment="1">
      <alignment horizontal="right" vertical="center" wrapText="1"/>
    </xf>
    <xf numFmtId="3" fontId="5" fillId="9" borderId="14" xfId="0" applyNumberFormat="1" applyFont="1" applyFill="1" applyBorder="1" applyAlignment="1">
      <alignment horizontal="right" vertical="center" wrapText="1"/>
    </xf>
    <xf numFmtId="3" fontId="5" fillId="9" borderId="23" xfId="0" applyNumberFormat="1" applyFont="1" applyFill="1" applyBorder="1" applyAlignment="1">
      <alignment horizontal="right" vertical="center" wrapText="1"/>
    </xf>
    <xf numFmtId="0" fontId="1" fillId="0" borderId="5" xfId="0" applyFont="1" applyBorder="1" applyAlignment="1">
      <alignment horizontal="center" vertical="center" wrapText="1"/>
    </xf>
    <xf numFmtId="0" fontId="0" fillId="2" borderId="10" xfId="0" applyFill="1" applyBorder="1" applyAlignment="1">
      <alignment horizontal="center" vertical="center"/>
    </xf>
    <xf numFmtId="0" fontId="0" fillId="2" borderId="14" xfId="0" applyFill="1" applyBorder="1" applyAlignment="1">
      <alignment horizontal="center" vertical="center"/>
    </xf>
    <xf numFmtId="0" fontId="12" fillId="2" borderId="14" xfId="1" applyFont="1" applyFill="1" applyBorder="1" applyAlignment="1">
      <alignment horizontal="center" vertical="center" wrapText="1"/>
    </xf>
    <xf numFmtId="0" fontId="0" fillId="10" borderId="14" xfId="0" applyFill="1" applyBorder="1" applyAlignment="1">
      <alignment horizontal="center" vertical="center"/>
    </xf>
    <xf numFmtId="0" fontId="0" fillId="0" borderId="9" xfId="0" applyFont="1" applyFill="1" applyBorder="1" applyAlignment="1">
      <alignment horizontal="center" vertical="center"/>
    </xf>
    <xf numFmtId="0" fontId="0" fillId="0" borderId="13" xfId="0" applyFont="1" applyFill="1" applyBorder="1" applyAlignment="1">
      <alignment horizontal="center" vertical="center"/>
    </xf>
    <xf numFmtId="0" fontId="0" fillId="10" borderId="13" xfId="0" applyFont="1" applyFill="1" applyBorder="1" applyAlignment="1">
      <alignment horizontal="center" vertical="center"/>
    </xf>
    <xf numFmtId="0" fontId="12" fillId="0" borderId="23" xfId="1" applyFont="1" applyFill="1" applyBorder="1" applyAlignment="1">
      <alignment horizontal="center" vertical="center" wrapText="1"/>
    </xf>
    <xf numFmtId="0" fontId="0" fillId="10" borderId="23" xfId="0" applyFill="1" applyBorder="1" applyAlignment="1">
      <alignment horizontal="center" vertical="center"/>
    </xf>
    <xf numFmtId="4" fontId="7" fillId="0" borderId="33" xfId="1" quotePrefix="1" applyNumberFormat="1" applyFont="1" applyFill="1" applyBorder="1" applyAlignment="1">
      <alignment horizontal="center" vertical="center" wrapText="1"/>
    </xf>
    <xf numFmtId="3" fontId="0" fillId="0" borderId="13" xfId="0" applyNumberFormat="1" applyFont="1" applyFill="1" applyBorder="1" applyAlignment="1">
      <alignment horizontal="right" vertical="center" wrapText="1"/>
    </xf>
    <xf numFmtId="3" fontId="4" fillId="4" borderId="14" xfId="0" applyNumberFormat="1" applyFont="1" applyFill="1" applyBorder="1" applyAlignment="1">
      <alignment horizontal="right" vertical="center"/>
    </xf>
    <xf numFmtId="10" fontId="4" fillId="4" borderId="14" xfId="0" applyNumberFormat="1" applyFont="1" applyFill="1" applyBorder="1" applyAlignment="1">
      <alignment horizontal="right" vertical="center" wrapText="1"/>
    </xf>
    <xf numFmtId="3" fontId="4" fillId="4" borderId="13" xfId="0" applyNumberFormat="1" applyFont="1" applyFill="1" applyBorder="1" applyAlignment="1">
      <alignment horizontal="right" vertical="center"/>
    </xf>
    <xf numFmtId="10" fontId="4" fillId="4" borderId="23" xfId="0" applyNumberFormat="1" applyFont="1" applyFill="1" applyBorder="1" applyAlignment="1">
      <alignment horizontal="right" vertical="center" wrapText="1"/>
    </xf>
    <xf numFmtId="3" fontId="4" fillId="4" borderId="33" xfId="0" applyNumberFormat="1" applyFont="1" applyFill="1" applyBorder="1" applyAlignment="1">
      <alignment horizontal="right" vertical="center"/>
    </xf>
    <xf numFmtId="0" fontId="2" fillId="3" borderId="16" xfId="0" applyFont="1" applyFill="1" applyBorder="1"/>
    <xf numFmtId="0" fontId="4" fillId="0" borderId="14" xfId="0" applyFont="1" applyBorder="1" applyAlignment="1">
      <alignment vertical="center"/>
    </xf>
    <xf numFmtId="3" fontId="4" fillId="0" borderId="15" xfId="0" applyNumberFormat="1" applyFont="1" applyBorder="1" applyAlignment="1">
      <alignment vertical="center"/>
    </xf>
    <xf numFmtId="0" fontId="1" fillId="0" borderId="1" xfId="0" applyFont="1" applyBorder="1" applyAlignment="1">
      <alignment horizontal="center" vertical="center"/>
    </xf>
    <xf numFmtId="0" fontId="4" fillId="0" borderId="41" xfId="0" applyFont="1" applyBorder="1" applyAlignment="1">
      <alignment vertical="center"/>
    </xf>
    <xf numFmtId="3" fontId="4" fillId="0" borderId="38" xfId="0" applyNumberFormat="1" applyFont="1" applyBorder="1" applyAlignment="1">
      <alignment vertical="center"/>
    </xf>
    <xf numFmtId="0" fontId="1" fillId="0" borderId="5" xfId="0" applyFont="1" applyFill="1" applyBorder="1" applyAlignment="1">
      <alignment horizontal="center" vertical="center" wrapText="1"/>
    </xf>
    <xf numFmtId="0" fontId="0" fillId="6" borderId="0" xfId="12" applyFont="1" applyFill="1" applyBorder="1" applyAlignment="1">
      <alignment horizontal="center" vertical="center"/>
    </xf>
    <xf numFmtId="0" fontId="2" fillId="0" borderId="28" xfId="0" applyFont="1" applyBorder="1"/>
    <xf numFmtId="0" fontId="2" fillId="0" borderId="29" xfId="0" applyFont="1" applyBorder="1"/>
    <xf numFmtId="0" fontId="2" fillId="3" borderId="30" xfId="0" applyFont="1" applyFill="1" applyBorder="1"/>
    <xf numFmtId="0" fontId="1" fillId="0" borderId="45"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4" xfId="0" applyFont="1" applyFill="1" applyBorder="1" applyAlignment="1">
      <alignment horizontal="center" vertical="center" wrapText="1"/>
    </xf>
    <xf numFmtId="0" fontId="1" fillId="0" borderId="50" xfId="0" applyFont="1" applyFill="1" applyBorder="1" applyAlignment="1">
      <alignment horizontal="center" vertical="center"/>
    </xf>
    <xf numFmtId="0" fontId="0" fillId="6" borderId="0" xfId="1" applyFont="1" applyFill="1" applyBorder="1" applyAlignment="1">
      <alignment horizontal="center" vertical="center"/>
    </xf>
    <xf numFmtId="3" fontId="4" fillId="0" borderId="15" xfId="0" applyNumberFormat="1" applyFont="1" applyFill="1" applyBorder="1" applyAlignment="1">
      <alignment horizontal="right" vertical="center"/>
    </xf>
    <xf numFmtId="0" fontId="4" fillId="0" borderId="15" xfId="0" applyFont="1" applyFill="1" applyBorder="1" applyAlignment="1">
      <alignment horizontal="right" vertical="center"/>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wrapText="1"/>
    </xf>
    <xf numFmtId="0" fontId="0" fillId="0" borderId="0" xfId="0" applyAlignment="1">
      <alignment vertical="center" wrapText="1"/>
    </xf>
    <xf numFmtId="0" fontId="0" fillId="2" borderId="6" xfId="0" applyFill="1" applyBorder="1"/>
    <xf numFmtId="4" fontId="0" fillId="2" borderId="28" xfId="0" applyNumberFormat="1" applyFill="1" applyBorder="1" applyAlignment="1">
      <alignment horizontal="center" vertical="center"/>
    </xf>
    <xf numFmtId="4" fontId="0" fillId="2" borderId="11" xfId="0" applyNumberFormat="1" applyFill="1" applyBorder="1" applyAlignment="1">
      <alignment horizontal="center" vertical="center"/>
    </xf>
    <xf numFmtId="4" fontId="0" fillId="2" borderId="29" xfId="0" applyNumberFormat="1" applyFill="1" applyBorder="1" applyAlignment="1">
      <alignment horizontal="center" vertical="center"/>
    </xf>
    <xf numFmtId="4" fontId="0" fillId="2" borderId="15" xfId="0" applyNumberFormat="1" applyFill="1" applyBorder="1" applyAlignment="1">
      <alignment horizontal="center" vertical="center"/>
    </xf>
    <xf numFmtId="4" fontId="0" fillId="2" borderId="52" xfId="0" applyNumberFormat="1" applyFill="1" applyBorder="1" applyAlignment="1">
      <alignment horizontal="center" vertical="center"/>
    </xf>
    <xf numFmtId="4" fontId="0" fillId="2" borderId="22" xfId="0" applyNumberFormat="1" applyFill="1" applyBorder="1" applyAlignment="1">
      <alignment horizontal="center" vertical="center"/>
    </xf>
    <xf numFmtId="4" fontId="0" fillId="2" borderId="3" xfId="0" applyNumberFormat="1" applyFill="1" applyBorder="1" applyAlignment="1">
      <alignment horizontal="center" vertical="center"/>
    </xf>
    <xf numFmtId="4" fontId="0" fillId="2" borderId="40" xfId="0" applyNumberFormat="1" applyFill="1" applyBorder="1" applyAlignment="1">
      <alignment horizontal="center" vertical="center"/>
    </xf>
    <xf numFmtId="4" fontId="0" fillId="2" borderId="53" xfId="0" applyNumberFormat="1" applyFill="1" applyBorder="1" applyAlignment="1">
      <alignment horizontal="center" vertical="center"/>
    </xf>
    <xf numFmtId="4" fontId="0" fillId="2" borderId="20" xfId="0" applyNumberFormat="1" applyFill="1" applyBorder="1" applyAlignment="1">
      <alignment horizontal="center" vertical="center"/>
    </xf>
    <xf numFmtId="0" fontId="0" fillId="0" borderId="0" xfId="0" applyAlignment="1"/>
    <xf numFmtId="0" fontId="0" fillId="11" borderId="20" xfId="0" applyFill="1" applyBorder="1"/>
    <xf numFmtId="0" fontId="0" fillId="12" borderId="20" xfId="0" applyFill="1" applyBorder="1"/>
    <xf numFmtId="0" fontId="0" fillId="7" borderId="20" xfId="0" applyFill="1" applyBorder="1"/>
    <xf numFmtId="0" fontId="0" fillId="8" borderId="14" xfId="0" applyFill="1" applyBorder="1" applyAlignment="1">
      <alignment horizontal="center" vertical="center"/>
    </xf>
    <xf numFmtId="0" fontId="0" fillId="8" borderId="15" xfId="0" applyFill="1" applyBorder="1" applyAlignment="1">
      <alignment horizontal="center" vertical="center"/>
    </xf>
    <xf numFmtId="3" fontId="0" fillId="8" borderId="13" xfId="0" applyNumberFormat="1" applyFont="1" applyFill="1" applyBorder="1" applyAlignment="1">
      <alignment horizontal="right" vertical="center"/>
    </xf>
    <xf numFmtId="3" fontId="0" fillId="2" borderId="35" xfId="0" applyNumberFormat="1" applyFont="1" applyFill="1" applyBorder="1" applyAlignment="1">
      <alignment horizontal="right" vertical="center"/>
    </xf>
    <xf numFmtId="10" fontId="0" fillId="2" borderId="10" xfId="0" applyNumberFormat="1" applyFont="1" applyFill="1" applyBorder="1" applyAlignment="1">
      <alignment horizontal="right" vertical="center" wrapText="1"/>
    </xf>
    <xf numFmtId="3" fontId="0" fillId="2" borderId="10" xfId="0" applyNumberFormat="1" applyFont="1" applyFill="1" applyBorder="1" applyAlignment="1">
      <alignment horizontal="right" vertical="center"/>
    </xf>
    <xf numFmtId="10" fontId="0" fillId="2" borderId="22" xfId="0" applyNumberFormat="1" applyFont="1" applyFill="1" applyBorder="1" applyAlignment="1">
      <alignment horizontal="right" vertical="center" wrapText="1"/>
    </xf>
    <xf numFmtId="10" fontId="0" fillId="2" borderId="9" xfId="0" applyNumberFormat="1" applyFont="1" applyFill="1" applyBorder="1"/>
    <xf numFmtId="10" fontId="0" fillId="2" borderId="10" xfId="0" applyNumberFormat="1" applyFont="1" applyFill="1" applyBorder="1"/>
    <xf numFmtId="10" fontId="0" fillId="2" borderId="11" xfId="0" applyNumberFormat="1" applyFont="1" applyFill="1" applyBorder="1"/>
    <xf numFmtId="10" fontId="0" fillId="2" borderId="28" xfId="0" applyNumberFormat="1" applyFont="1" applyFill="1" applyBorder="1"/>
    <xf numFmtId="3" fontId="0" fillId="2" borderId="33" xfId="0" applyNumberFormat="1" applyFont="1" applyFill="1" applyBorder="1" applyAlignment="1">
      <alignment horizontal="right" vertical="center"/>
    </xf>
    <xf numFmtId="10" fontId="0" fillId="2" borderId="14" xfId="0" applyNumberFormat="1" applyFont="1" applyFill="1" applyBorder="1" applyAlignment="1">
      <alignment horizontal="right" vertical="center" wrapText="1"/>
    </xf>
    <xf numFmtId="3" fontId="0" fillId="2" borderId="14" xfId="0" applyNumberFormat="1" applyFont="1" applyFill="1" applyBorder="1" applyAlignment="1">
      <alignment horizontal="right" vertical="center"/>
    </xf>
    <xf numFmtId="10" fontId="0" fillId="2" borderId="23" xfId="0" applyNumberFormat="1" applyFont="1" applyFill="1" applyBorder="1" applyAlignment="1">
      <alignment horizontal="right" vertical="center" wrapText="1"/>
    </xf>
    <xf numFmtId="10" fontId="0" fillId="2" borderId="13" xfId="0" applyNumberFormat="1" applyFont="1" applyFill="1" applyBorder="1"/>
    <xf numFmtId="10" fontId="0" fillId="2" borderId="14" xfId="0" applyNumberFormat="1" applyFont="1" applyFill="1" applyBorder="1"/>
    <xf numFmtId="10" fontId="0" fillId="2" borderId="15" xfId="0" applyNumberFormat="1" applyFont="1" applyFill="1" applyBorder="1"/>
    <xf numFmtId="10" fontId="0" fillId="2" borderId="29" xfId="0" applyNumberFormat="1" applyFont="1" applyFill="1" applyBorder="1"/>
    <xf numFmtId="3" fontId="0" fillId="4" borderId="33" xfId="0" applyNumberFormat="1" applyFont="1" applyFill="1" applyBorder="1" applyAlignment="1">
      <alignment horizontal="right" vertical="center"/>
    </xf>
    <xf numFmtId="10" fontId="0" fillId="4" borderId="14" xfId="0" applyNumberFormat="1" applyFont="1" applyFill="1" applyBorder="1" applyAlignment="1">
      <alignment horizontal="right" vertical="center" wrapText="1"/>
    </xf>
    <xf numFmtId="3" fontId="0" fillId="4" borderId="14" xfId="0" applyNumberFormat="1" applyFont="1" applyFill="1" applyBorder="1" applyAlignment="1">
      <alignment horizontal="right" vertical="center"/>
    </xf>
    <xf numFmtId="10" fontId="0" fillId="4" borderId="23" xfId="0" applyNumberFormat="1" applyFont="1" applyFill="1" applyBorder="1" applyAlignment="1">
      <alignment horizontal="right" vertical="center" wrapText="1"/>
    </xf>
    <xf numFmtId="10" fontId="0" fillId="8" borderId="14" xfId="0" applyNumberFormat="1" applyFont="1" applyFill="1" applyBorder="1" applyAlignment="1">
      <alignment horizontal="right" vertical="center" wrapText="1"/>
    </xf>
    <xf numFmtId="10" fontId="0" fillId="8" borderId="2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xf>
    <xf numFmtId="3" fontId="3" fillId="0" borderId="14" xfId="0" applyNumberFormat="1" applyFont="1" applyFill="1" applyBorder="1" applyAlignment="1">
      <alignment horizontal="right" vertical="center"/>
    </xf>
    <xf numFmtId="3" fontId="3" fillId="0" borderId="15" xfId="0" applyNumberFormat="1" applyFont="1" applyFill="1" applyBorder="1" applyAlignment="1">
      <alignment horizontal="right" vertical="center"/>
    </xf>
    <xf numFmtId="10" fontId="0" fillId="8" borderId="18" xfId="0" applyNumberFormat="1" applyFont="1" applyFill="1" applyBorder="1" applyAlignment="1">
      <alignment horizontal="right" vertical="center" wrapText="1"/>
    </xf>
    <xf numFmtId="3" fontId="0" fillId="2" borderId="9" xfId="0" applyNumberFormat="1" applyFont="1" applyFill="1" applyBorder="1" applyAlignment="1">
      <alignment horizontal="right" vertical="center"/>
    </xf>
    <xf numFmtId="3" fontId="0" fillId="2" borderId="13" xfId="0" applyNumberFormat="1" applyFont="1" applyFill="1" applyBorder="1" applyAlignment="1">
      <alignment horizontal="right" vertical="center"/>
    </xf>
    <xf numFmtId="3" fontId="0" fillId="4" borderId="13" xfId="0" applyNumberFormat="1" applyFont="1" applyFill="1" applyBorder="1" applyAlignment="1">
      <alignment horizontal="right" vertical="center"/>
    </xf>
    <xf numFmtId="3" fontId="0" fillId="0" borderId="41" xfId="0" applyNumberFormat="1" applyFont="1" applyFill="1" applyBorder="1" applyAlignment="1">
      <alignment horizontal="right" vertical="center" wrapText="1"/>
    </xf>
    <xf numFmtId="3" fontId="0" fillId="0" borderId="38" xfId="0" applyNumberFormat="1" applyFont="1" applyFill="1" applyBorder="1" applyAlignment="1">
      <alignment horizontal="right" vertical="center" wrapText="1"/>
    </xf>
    <xf numFmtId="0" fontId="0" fillId="3" borderId="0" xfId="0" applyFill="1" applyBorder="1"/>
    <xf numFmtId="0" fontId="1" fillId="3" borderId="37" xfId="0" applyFont="1" applyFill="1" applyBorder="1"/>
    <xf numFmtId="0" fontId="1" fillId="3" borderId="54" xfId="0" applyFont="1" applyFill="1" applyBorder="1"/>
    <xf numFmtId="0" fontId="0" fillId="3" borderId="54" xfId="0" applyFill="1" applyBorder="1"/>
    <xf numFmtId="0" fontId="0" fillId="3" borderId="55" xfId="0" applyFill="1" applyBorder="1"/>
    <xf numFmtId="0" fontId="0" fillId="3" borderId="56" xfId="0" applyFill="1" applyBorder="1"/>
    <xf numFmtId="0" fontId="0" fillId="3" borderId="57" xfId="0" applyFill="1" applyBorder="1"/>
    <xf numFmtId="0" fontId="0" fillId="3" borderId="38" xfId="0" applyFill="1" applyBorder="1"/>
    <xf numFmtId="0" fontId="0" fillId="3" borderId="58" xfId="0" applyFill="1" applyBorder="1"/>
    <xf numFmtId="0" fontId="0" fillId="3" borderId="59" xfId="0" applyFill="1" applyBorder="1"/>
    <xf numFmtId="3" fontId="14" fillId="9" borderId="13" xfId="0" applyNumberFormat="1" applyFont="1" applyFill="1" applyBorder="1" applyAlignment="1">
      <alignment horizontal="right" vertical="center"/>
    </xf>
    <xf numFmtId="3" fontId="14" fillId="9" borderId="14" xfId="0" applyNumberFormat="1" applyFont="1" applyFill="1" applyBorder="1" applyAlignment="1">
      <alignment horizontal="right" vertical="center"/>
    </xf>
    <xf numFmtId="3" fontId="15" fillId="9" borderId="33" xfId="0" applyNumberFormat="1" applyFont="1" applyFill="1" applyBorder="1" applyAlignment="1">
      <alignment horizontal="right" vertical="center"/>
    </xf>
    <xf numFmtId="10" fontId="15" fillId="9" borderId="14" xfId="0" applyNumberFormat="1" applyFont="1" applyFill="1" applyBorder="1" applyAlignment="1">
      <alignment horizontal="right" vertical="center" wrapText="1"/>
    </xf>
    <xf numFmtId="3" fontId="15" fillId="9" borderId="14" xfId="0" applyNumberFormat="1" applyFont="1" applyFill="1" applyBorder="1" applyAlignment="1">
      <alignment horizontal="right" vertical="center"/>
    </xf>
    <xf numFmtId="10" fontId="15" fillId="9" borderId="23" xfId="0" applyNumberFormat="1" applyFont="1" applyFill="1" applyBorder="1" applyAlignment="1">
      <alignment horizontal="right" vertical="center" wrapText="1"/>
    </xf>
    <xf numFmtId="10" fontId="14" fillId="9" borderId="13" xfId="0" applyNumberFormat="1" applyFont="1" applyFill="1" applyBorder="1"/>
    <xf numFmtId="10" fontId="14" fillId="9" borderId="14" xfId="0" applyNumberFormat="1" applyFont="1" applyFill="1" applyBorder="1"/>
    <xf numFmtId="10" fontId="14" fillId="9" borderId="15" xfId="0" applyNumberFormat="1" applyFont="1" applyFill="1" applyBorder="1"/>
    <xf numFmtId="10" fontId="14" fillId="9" borderId="29" xfId="0" applyNumberFormat="1" applyFont="1" applyFill="1" applyBorder="1"/>
    <xf numFmtId="0" fontId="14" fillId="9" borderId="20" xfId="0" applyFont="1" applyFill="1" applyBorder="1" applyAlignment="1">
      <alignment horizontal="center" vertical="center"/>
    </xf>
    <xf numFmtId="0" fontId="14" fillId="0" borderId="0" xfId="0" applyFont="1" applyFill="1" applyBorder="1" applyAlignment="1">
      <alignment horizontal="center" vertical="center"/>
    </xf>
    <xf numFmtId="3" fontId="14" fillId="9" borderId="23" xfId="0" applyNumberFormat="1" applyFont="1" applyFill="1" applyBorder="1" applyAlignment="1">
      <alignment horizontal="right" vertical="center"/>
    </xf>
    <xf numFmtId="3" fontId="14" fillId="9" borderId="15" xfId="0" applyNumberFormat="1" applyFont="1" applyFill="1" applyBorder="1" applyAlignment="1">
      <alignment horizontal="right" vertical="center"/>
    </xf>
    <xf numFmtId="0" fontId="0" fillId="0" borderId="1" xfId="0" applyBorder="1"/>
    <xf numFmtId="0" fontId="0" fillId="2" borderId="1" xfId="0" applyFill="1" applyBorder="1"/>
    <xf numFmtId="0" fontId="0" fillId="10" borderId="1" xfId="0" applyFill="1" applyBorder="1"/>
    <xf numFmtId="0" fontId="0" fillId="8" borderId="1" xfId="0" applyFill="1" applyBorder="1"/>
    <xf numFmtId="0" fontId="2" fillId="0" borderId="16" xfId="0" applyFont="1" applyBorder="1" applyAlignment="1">
      <alignment horizontal="left" vertical="center"/>
    </xf>
    <xf numFmtId="4" fontId="0" fillId="0" borderId="17" xfId="1" applyNumberFormat="1" applyFont="1" applyFill="1" applyBorder="1" applyAlignment="1">
      <alignment horizontal="center" vertical="center" wrapText="1"/>
    </xf>
    <xf numFmtId="0" fontId="12" fillId="0" borderId="18" xfId="1" applyFont="1" applyFill="1" applyBorder="1" applyAlignment="1">
      <alignment horizontal="center" vertical="center" wrapText="1"/>
    </xf>
    <xf numFmtId="0" fontId="0" fillId="2" borderId="18"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7" xfId="0" applyFill="1" applyBorder="1" applyAlignment="1">
      <alignment horizontal="center" vertical="center"/>
    </xf>
    <xf numFmtId="0" fontId="0" fillId="0" borderId="24" xfId="0" applyFill="1" applyBorder="1" applyAlignment="1">
      <alignment horizontal="center" vertical="center"/>
    </xf>
    <xf numFmtId="0" fontId="0" fillId="0" borderId="17" xfId="0" applyFont="1" applyFill="1" applyBorder="1" applyAlignment="1">
      <alignment horizontal="center" vertical="center"/>
    </xf>
    <xf numFmtId="3" fontId="0" fillId="0" borderId="17" xfId="0" applyNumberFormat="1" applyFont="1" applyFill="1" applyBorder="1" applyAlignment="1">
      <alignment horizontal="right" vertical="center"/>
    </xf>
    <xf numFmtId="0" fontId="0" fillId="0" borderId="36" xfId="0" applyFill="1" applyBorder="1" applyAlignment="1">
      <alignment horizontal="center" vertical="center"/>
    </xf>
    <xf numFmtId="0" fontId="0" fillId="0" borderId="51" xfId="0" applyFont="1" applyFill="1" applyBorder="1" applyAlignment="1">
      <alignment horizontal="center" vertical="center"/>
    </xf>
    <xf numFmtId="0" fontId="0" fillId="0" borderId="41" xfId="0" applyFill="1" applyBorder="1" applyAlignment="1">
      <alignment horizontal="center" vertical="center"/>
    </xf>
    <xf numFmtId="0" fontId="0" fillId="2" borderId="41" xfId="0" applyFill="1" applyBorder="1" applyAlignment="1">
      <alignment horizontal="center" vertical="center"/>
    </xf>
    <xf numFmtId="0" fontId="0" fillId="0" borderId="38" xfId="0" applyFill="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1" xfId="0" applyFont="1" applyBorder="1" applyAlignment="1">
      <alignment horizontal="center" vertical="center" wrapText="1"/>
    </xf>
    <xf numFmtId="0" fontId="1" fillId="2" borderId="61" xfId="0" applyFont="1" applyFill="1" applyBorder="1" applyAlignment="1">
      <alignment horizontal="center" vertical="center"/>
    </xf>
    <xf numFmtId="0" fontId="1" fillId="0" borderId="40" xfId="0" applyFont="1" applyBorder="1" applyAlignment="1">
      <alignment horizontal="center" vertical="center"/>
    </xf>
    <xf numFmtId="0" fontId="0" fillId="0" borderId="0" xfId="0" applyFill="1" applyBorder="1"/>
    <xf numFmtId="3" fontId="0" fillId="4" borderId="10" xfId="0" applyNumberFormat="1" applyFont="1" applyFill="1" applyBorder="1" applyAlignment="1">
      <alignment horizontal="right" vertical="center"/>
    </xf>
    <xf numFmtId="10" fontId="0" fillId="4" borderId="10" xfId="0" applyNumberFormat="1" applyFont="1" applyFill="1" applyBorder="1" applyAlignment="1">
      <alignment horizontal="right" vertical="center" wrapText="1"/>
    </xf>
    <xf numFmtId="10" fontId="0" fillId="4" borderId="11" xfId="0" applyNumberFormat="1" applyFont="1" applyFill="1" applyBorder="1" applyAlignment="1">
      <alignment horizontal="right" vertical="center" wrapText="1"/>
    </xf>
    <xf numFmtId="9" fontId="0" fillId="2" borderId="28" xfId="0" applyNumberFormat="1" applyFont="1" applyFill="1" applyBorder="1" applyAlignment="1">
      <alignment horizontal="center" vertical="center"/>
    </xf>
    <xf numFmtId="10" fontId="0" fillId="2" borderId="15" xfId="0" applyNumberFormat="1" applyFont="1" applyFill="1" applyBorder="1" applyAlignment="1">
      <alignment horizontal="right" vertical="center" wrapText="1"/>
    </xf>
    <xf numFmtId="10" fontId="0" fillId="2" borderId="33" xfId="0" applyNumberFormat="1" applyFont="1" applyFill="1" applyBorder="1" applyAlignment="1">
      <alignment horizontal="right" vertical="center"/>
    </xf>
    <xf numFmtId="9" fontId="0" fillId="2" borderId="29" xfId="0" applyNumberFormat="1" applyFont="1" applyFill="1" applyBorder="1" applyAlignment="1">
      <alignment horizontal="center" vertical="center"/>
    </xf>
    <xf numFmtId="10" fontId="0" fillId="4" borderId="15" xfId="0" applyNumberFormat="1" applyFont="1" applyFill="1" applyBorder="1" applyAlignment="1">
      <alignment horizontal="right" vertical="center" wrapText="1"/>
    </xf>
    <xf numFmtId="0" fontId="0" fillId="7" borderId="34" xfId="1" applyFont="1" applyFill="1" applyBorder="1" applyAlignment="1">
      <alignment horizontal="center" vertical="center"/>
    </xf>
    <xf numFmtId="3" fontId="0" fillId="2" borderId="31" xfId="0" applyNumberFormat="1" applyFont="1" applyFill="1" applyBorder="1" applyAlignment="1">
      <alignment horizontal="right" vertical="center"/>
    </xf>
    <xf numFmtId="3" fontId="0" fillId="2" borderId="42" xfId="0" applyNumberFormat="1" applyFont="1" applyFill="1" applyBorder="1" applyAlignment="1">
      <alignment horizontal="right" vertical="center"/>
    </xf>
    <xf numFmtId="10" fontId="0" fillId="2" borderId="31" xfId="0" applyNumberFormat="1" applyFont="1" applyFill="1" applyBorder="1" applyAlignment="1">
      <alignment horizontal="right" vertical="center" wrapText="1"/>
    </xf>
    <xf numFmtId="10" fontId="0" fillId="2" borderId="47" xfId="0" applyNumberFormat="1" applyFont="1" applyFill="1" applyBorder="1" applyAlignment="1">
      <alignment horizontal="right" vertical="center" wrapText="1"/>
    </xf>
    <xf numFmtId="3" fontId="0" fillId="3" borderId="17" xfId="0" applyNumberFormat="1" applyFont="1" applyFill="1" applyBorder="1" applyAlignment="1">
      <alignment horizontal="right" vertical="center"/>
    </xf>
    <xf numFmtId="3" fontId="0" fillId="3" borderId="18" xfId="0" applyNumberFormat="1" applyFont="1" applyFill="1" applyBorder="1" applyAlignment="1">
      <alignment horizontal="right" vertical="center"/>
    </xf>
    <xf numFmtId="3" fontId="0" fillId="3" borderId="19" xfId="0" applyNumberFormat="1" applyFont="1" applyFill="1" applyBorder="1" applyAlignment="1">
      <alignment horizontal="right" vertical="center"/>
    </xf>
    <xf numFmtId="3" fontId="4" fillId="2" borderId="17" xfId="0" applyNumberFormat="1" applyFont="1" applyFill="1" applyBorder="1" applyAlignment="1">
      <alignment horizontal="right" vertical="center"/>
    </xf>
    <xf numFmtId="3" fontId="4" fillId="4" borderId="18" xfId="0" applyNumberFormat="1" applyFont="1" applyFill="1" applyBorder="1" applyAlignment="1">
      <alignment horizontal="right" vertical="center"/>
    </xf>
    <xf numFmtId="9" fontId="0" fillId="2" borderId="30" xfId="0" applyNumberFormat="1" applyFont="1" applyFill="1" applyBorder="1" applyAlignment="1">
      <alignment horizontal="center" vertical="center"/>
    </xf>
    <xf numFmtId="3" fontId="0" fillId="4" borderId="15" xfId="0" applyNumberFormat="1" applyFont="1" applyFill="1" applyBorder="1" applyAlignment="1">
      <alignment horizontal="right" vertical="center"/>
    </xf>
    <xf numFmtId="0" fontId="0" fillId="7" borderId="34" xfId="4" applyFont="1" applyFill="1" applyBorder="1" applyAlignment="1">
      <alignment horizontal="center" vertical="center"/>
    </xf>
    <xf numFmtId="3" fontId="0" fillId="2" borderId="17" xfId="0" applyNumberFormat="1" applyFont="1" applyFill="1" applyBorder="1" applyAlignment="1">
      <alignment horizontal="right" vertical="center"/>
    </xf>
    <xf numFmtId="3" fontId="0" fillId="4" borderId="18" xfId="0" applyNumberFormat="1" applyFont="1" applyFill="1" applyBorder="1" applyAlignment="1">
      <alignment horizontal="right" vertical="center"/>
    </xf>
    <xf numFmtId="10" fontId="0" fillId="4" borderId="18" xfId="0" applyNumberFormat="1" applyFont="1" applyFill="1" applyBorder="1" applyAlignment="1">
      <alignment horizontal="right" vertical="center" wrapText="1"/>
    </xf>
    <xf numFmtId="10" fontId="0" fillId="4" borderId="19" xfId="0" applyNumberFormat="1" applyFont="1" applyFill="1" applyBorder="1" applyAlignment="1">
      <alignment horizontal="right" vertical="center" wrapText="1"/>
    </xf>
    <xf numFmtId="10" fontId="0" fillId="2" borderId="18" xfId="0" applyNumberFormat="1" applyFont="1" applyFill="1" applyBorder="1" applyAlignment="1">
      <alignment horizontal="right" vertical="center"/>
    </xf>
    <xf numFmtId="10" fontId="0" fillId="2" borderId="19" xfId="0" applyNumberFormat="1" applyFont="1" applyFill="1" applyBorder="1" applyAlignment="1">
      <alignment horizontal="right" vertical="center"/>
    </xf>
    <xf numFmtId="0" fontId="0" fillId="5" borderId="43" xfId="0" applyFont="1" applyFill="1" applyBorder="1" applyAlignment="1">
      <alignment horizontal="center" vertical="center"/>
    </xf>
    <xf numFmtId="0" fontId="0" fillId="5" borderId="52" xfId="1" applyFont="1" applyFill="1" applyBorder="1" applyAlignment="1">
      <alignment horizontal="center" vertical="center"/>
    </xf>
    <xf numFmtId="0" fontId="0" fillId="5" borderId="62" xfId="1" applyFont="1" applyFill="1" applyBorder="1" applyAlignment="1">
      <alignment horizontal="center" vertical="center"/>
    </xf>
    <xf numFmtId="0" fontId="0" fillId="7" borderId="62" xfId="0" applyFont="1" applyFill="1" applyBorder="1" applyAlignment="1">
      <alignment horizontal="center" vertical="center"/>
    </xf>
    <xf numFmtId="9" fontId="0" fillId="2" borderId="62" xfId="0" applyNumberFormat="1" applyFont="1" applyFill="1" applyBorder="1" applyAlignment="1">
      <alignment horizontal="center" vertical="center"/>
    </xf>
    <xf numFmtId="0" fontId="0" fillId="7" borderId="62" xfId="5" applyFont="1" applyFill="1" applyBorder="1" applyAlignment="1">
      <alignment horizontal="center" vertical="center"/>
    </xf>
    <xf numFmtId="0" fontId="0" fillId="7" borderId="62" xfId="1" applyFont="1" applyFill="1" applyBorder="1" applyAlignment="1">
      <alignment horizontal="center" vertical="center"/>
    </xf>
    <xf numFmtId="0" fontId="0" fillId="6" borderId="62" xfId="2" applyFont="1" applyFill="1" applyBorder="1" applyAlignment="1">
      <alignment horizontal="center" vertical="center"/>
    </xf>
    <xf numFmtId="0" fontId="0" fillId="5" borderId="62" xfId="9" applyFont="1" applyFill="1" applyBorder="1" applyAlignment="1">
      <alignment horizontal="center" vertical="center"/>
    </xf>
    <xf numFmtId="0" fontId="0" fillId="6" borderId="62" xfId="1" applyFont="1" applyFill="1" applyBorder="1" applyAlignment="1">
      <alignment horizontal="center" vertical="center"/>
    </xf>
    <xf numFmtId="0" fontId="0" fillId="7" borderId="62" xfId="4" applyFont="1" applyFill="1" applyBorder="1" applyAlignment="1">
      <alignment horizontal="center" vertical="center"/>
    </xf>
    <xf numFmtId="10" fontId="0" fillId="2" borderId="62" xfId="0" applyNumberFormat="1" applyFont="1" applyFill="1" applyBorder="1" applyAlignment="1">
      <alignment horizontal="right" vertical="center"/>
    </xf>
    <xf numFmtId="10" fontId="0" fillId="2" borderId="17" xfId="0" applyNumberFormat="1" applyFont="1" applyFill="1" applyBorder="1" applyAlignment="1">
      <alignment horizontal="right" vertical="center"/>
    </xf>
    <xf numFmtId="3" fontId="0" fillId="3" borderId="17" xfId="0" applyNumberFormat="1" applyFont="1" applyFill="1" applyBorder="1" applyAlignment="1">
      <alignment vertical="center"/>
    </xf>
    <xf numFmtId="3" fontId="0" fillId="3" borderId="18" xfId="0" applyNumberFormat="1" applyFont="1" applyFill="1" applyBorder="1" applyAlignment="1">
      <alignment vertical="center"/>
    </xf>
    <xf numFmtId="3" fontId="0" fillId="3" borderId="24" xfId="0" applyNumberFormat="1" applyFont="1" applyFill="1" applyBorder="1" applyAlignment="1">
      <alignment vertical="center"/>
    </xf>
    <xf numFmtId="3" fontId="0" fillId="3" borderId="19" xfId="0" applyNumberFormat="1" applyFont="1" applyFill="1" applyBorder="1" applyAlignment="1">
      <alignment vertical="center"/>
    </xf>
    <xf numFmtId="3" fontId="0" fillId="3" borderId="36" xfId="0" applyNumberFormat="1" applyFont="1" applyFill="1" applyBorder="1" applyAlignment="1">
      <alignment vertical="center"/>
    </xf>
    <xf numFmtId="10" fontId="4" fillId="4" borderId="24" xfId="0" applyNumberFormat="1" applyFont="1" applyFill="1" applyBorder="1" applyAlignment="1">
      <alignment horizontal="right" vertical="center" wrapText="1"/>
    </xf>
    <xf numFmtId="3" fontId="4" fillId="2" borderId="36" xfId="0" applyNumberFormat="1" applyFont="1" applyFill="1" applyBorder="1" applyAlignment="1">
      <alignment horizontal="right" vertical="center"/>
    </xf>
    <xf numFmtId="10" fontId="0" fillId="2" borderId="17" xfId="0" applyNumberFormat="1" applyFill="1" applyBorder="1"/>
    <xf numFmtId="10" fontId="0" fillId="2" borderId="18" xfId="0" applyNumberFormat="1" applyFill="1" applyBorder="1"/>
    <xf numFmtId="10" fontId="0" fillId="2" borderId="19" xfId="0" applyNumberFormat="1" applyFill="1" applyBorder="1"/>
    <xf numFmtId="10" fontId="0" fillId="4" borderId="22" xfId="0" applyNumberFormat="1" applyFont="1" applyFill="1" applyBorder="1" applyAlignment="1">
      <alignment horizontal="right" vertical="center" wrapText="1"/>
    </xf>
    <xf numFmtId="0" fontId="0" fillId="5" borderId="34" xfId="5" applyFont="1" applyFill="1" applyBorder="1" applyAlignment="1">
      <alignment horizontal="center" vertical="center"/>
    </xf>
    <xf numFmtId="0" fontId="0" fillId="7" borderId="33" xfId="1" applyFont="1" applyFill="1" applyBorder="1" applyAlignment="1">
      <alignment horizontal="center" vertical="center"/>
    </xf>
    <xf numFmtId="0" fontId="0" fillId="5" borderId="34" xfId="2" applyFont="1" applyFill="1" applyBorder="1" applyAlignment="1">
      <alignment horizontal="center" vertical="center"/>
    </xf>
    <xf numFmtId="0" fontId="0" fillId="5" borderId="34" xfId="4" applyFont="1" applyFill="1" applyBorder="1" applyAlignment="1">
      <alignment horizontal="center" vertical="center"/>
    </xf>
    <xf numFmtId="0" fontId="0" fillId="5" borderId="33" xfId="4" applyFont="1" applyFill="1" applyBorder="1" applyAlignment="1">
      <alignment horizontal="center" vertical="center"/>
    </xf>
    <xf numFmtId="3" fontId="0" fillId="2" borderId="36" xfId="0" applyNumberFormat="1" applyFont="1" applyFill="1" applyBorder="1" applyAlignment="1">
      <alignment horizontal="right" vertical="center"/>
    </xf>
    <xf numFmtId="10" fontId="0" fillId="4" borderId="24" xfId="0" applyNumberFormat="1" applyFont="1" applyFill="1" applyBorder="1" applyAlignment="1">
      <alignment horizontal="right" vertical="center" wrapText="1"/>
    </xf>
    <xf numFmtId="10" fontId="0" fillId="2" borderId="17" xfId="0" applyNumberFormat="1" applyFont="1" applyFill="1" applyBorder="1"/>
    <xf numFmtId="10" fontId="0" fillId="2" borderId="18" xfId="0" applyNumberFormat="1" applyFont="1" applyFill="1" applyBorder="1"/>
    <xf numFmtId="10" fontId="0" fillId="2" borderId="19" xfId="0" applyNumberFormat="1" applyFont="1" applyFill="1" applyBorder="1"/>
    <xf numFmtId="0" fontId="0" fillId="5" borderId="36" xfId="1" applyFont="1" applyFill="1" applyBorder="1" applyAlignment="1">
      <alignment horizontal="center" vertical="center"/>
    </xf>
    <xf numFmtId="4" fontId="0" fillId="2" borderId="30" xfId="0" applyNumberFormat="1" applyFill="1" applyBorder="1" applyAlignment="1">
      <alignment horizontal="center" vertical="center"/>
    </xf>
    <xf numFmtId="4" fontId="0" fillId="2" borderId="19" xfId="0" applyNumberFormat="1" applyFill="1" applyBorder="1" applyAlignment="1">
      <alignment horizontal="center" vertical="center"/>
    </xf>
    <xf numFmtId="0" fontId="0" fillId="6" borderId="34" xfId="1" applyFont="1" applyFill="1" applyBorder="1" applyAlignment="1">
      <alignment horizontal="center" vertical="center"/>
    </xf>
    <xf numFmtId="0" fontId="0" fillId="7" borderId="34" xfId="5" applyFont="1" applyFill="1" applyBorder="1" applyAlignment="1">
      <alignment horizontal="center" vertical="center"/>
    </xf>
    <xf numFmtId="0" fontId="0" fillId="7" borderId="34" xfId="3" applyFont="1" applyFill="1" applyBorder="1" applyAlignment="1">
      <alignment horizontal="center" vertical="center"/>
    </xf>
    <xf numFmtId="3" fontId="0" fillId="0" borderId="24" xfId="0" applyNumberFormat="1" applyFont="1" applyFill="1" applyBorder="1" applyAlignment="1">
      <alignment horizontal="right" vertical="center"/>
    </xf>
    <xf numFmtId="3" fontId="0" fillId="3" borderId="36" xfId="0" applyNumberFormat="1" applyFont="1" applyFill="1" applyBorder="1" applyAlignment="1">
      <alignment horizontal="right" vertical="center"/>
    </xf>
    <xf numFmtId="3" fontId="0" fillId="3" borderId="18" xfId="0" applyNumberFormat="1" applyFont="1" applyFill="1" applyBorder="1" applyAlignment="1">
      <alignment horizontal="right" vertical="center" wrapText="1"/>
    </xf>
    <xf numFmtId="3" fontId="0" fillId="3" borderId="24" xfId="0" applyNumberFormat="1" applyFont="1" applyFill="1" applyBorder="1" applyAlignment="1">
      <alignment horizontal="right" vertical="center"/>
    </xf>
    <xf numFmtId="10" fontId="0" fillId="2" borderId="18" xfId="0" applyNumberFormat="1" applyFont="1" applyFill="1" applyBorder="1" applyAlignment="1">
      <alignment horizontal="right" vertical="center" wrapText="1"/>
    </xf>
    <xf numFmtId="3" fontId="0" fillId="2" borderId="18" xfId="0" applyNumberFormat="1" applyFont="1" applyFill="1" applyBorder="1" applyAlignment="1">
      <alignment horizontal="right" vertical="center"/>
    </xf>
    <xf numFmtId="0" fontId="0" fillId="7" borderId="43" xfId="1" applyFont="1" applyFill="1" applyBorder="1" applyAlignment="1">
      <alignment horizontal="center" vertical="center"/>
    </xf>
    <xf numFmtId="3" fontId="0" fillId="3" borderId="17" xfId="0" applyNumberFormat="1" applyFont="1" applyFill="1" applyBorder="1"/>
    <xf numFmtId="3" fontId="0" fillId="3" borderId="18" xfId="0" applyNumberFormat="1" applyFont="1" applyFill="1" applyBorder="1"/>
    <xf numFmtId="3" fontId="0" fillId="3" borderId="19" xfId="0" applyNumberFormat="1" applyFont="1" applyFill="1" applyBorder="1"/>
    <xf numFmtId="3" fontId="0" fillId="3" borderId="36" xfId="0" applyNumberFormat="1" applyFont="1" applyFill="1" applyBorder="1"/>
    <xf numFmtId="3" fontId="0" fillId="3" borderId="24" xfId="0" applyNumberFormat="1" applyFont="1" applyFill="1" applyBorder="1"/>
    <xf numFmtId="3" fontId="0" fillId="0" borderId="31" xfId="0" applyNumberFormat="1" applyFont="1" applyFill="1" applyBorder="1"/>
    <xf numFmtId="3" fontId="0" fillId="0" borderId="18" xfId="0" applyNumberFormat="1" applyFont="1" applyFill="1" applyBorder="1"/>
    <xf numFmtId="9" fontId="0" fillId="2" borderId="23" xfId="0" applyNumberFormat="1" applyFont="1" applyFill="1" applyBorder="1" applyAlignment="1">
      <alignment horizontal="center" vertical="center"/>
    </xf>
    <xf numFmtId="10" fontId="0" fillId="2" borderId="19" xfId="0" applyNumberFormat="1" applyFont="1" applyFill="1" applyBorder="1" applyAlignment="1">
      <alignment horizontal="right" vertical="center" wrapText="1"/>
    </xf>
    <xf numFmtId="9" fontId="0" fillId="2" borderId="24" xfId="0" applyNumberFormat="1" applyFont="1" applyFill="1" applyBorder="1" applyAlignment="1">
      <alignment horizontal="center" vertical="center"/>
    </xf>
    <xf numFmtId="3" fontId="0" fillId="2" borderId="9" xfId="0" applyNumberFormat="1" applyFont="1" applyFill="1" applyBorder="1" applyAlignment="1">
      <alignment vertical="center"/>
    </xf>
    <xf numFmtId="10" fontId="0" fillId="2" borderId="10" xfId="0" applyNumberFormat="1" applyFont="1" applyFill="1" applyBorder="1" applyAlignment="1">
      <alignment vertical="center" wrapText="1"/>
    </xf>
    <xf numFmtId="3" fontId="0" fillId="2" borderId="10" xfId="0" applyNumberFormat="1" applyFont="1" applyFill="1" applyBorder="1" applyAlignment="1">
      <alignment vertical="center"/>
    </xf>
    <xf numFmtId="3" fontId="0" fillId="4" borderId="10" xfId="0" applyNumberFormat="1" applyFont="1" applyFill="1" applyBorder="1" applyAlignment="1">
      <alignment vertical="center"/>
    </xf>
    <xf numFmtId="10" fontId="0" fillId="4" borderId="11" xfId="0" applyNumberFormat="1" applyFont="1" applyFill="1" applyBorder="1" applyAlignment="1">
      <alignment vertical="center" wrapText="1"/>
    </xf>
    <xf numFmtId="10" fontId="0" fillId="2" borderId="35" xfId="0" applyNumberFormat="1" applyFont="1" applyFill="1" applyBorder="1" applyAlignment="1">
      <alignment vertical="center"/>
    </xf>
    <xf numFmtId="10" fontId="0" fillId="2" borderId="10" xfId="0" applyNumberFormat="1" applyFont="1" applyFill="1" applyBorder="1" applyAlignment="1">
      <alignment vertical="center"/>
    </xf>
    <xf numFmtId="10" fontId="0" fillId="2" borderId="22" xfId="0" applyNumberFormat="1" applyFont="1" applyFill="1" applyBorder="1" applyAlignment="1">
      <alignment vertical="center"/>
    </xf>
    <xf numFmtId="10" fontId="0" fillId="2" borderId="28" xfId="0" applyNumberFormat="1" applyFont="1" applyFill="1" applyBorder="1" applyAlignment="1">
      <alignment vertical="center"/>
    </xf>
    <xf numFmtId="3" fontId="0" fillId="2" borderId="13" xfId="0" applyNumberFormat="1" applyFont="1" applyFill="1" applyBorder="1" applyAlignment="1">
      <alignment vertical="center"/>
    </xf>
    <xf numFmtId="10" fontId="0" fillId="2" borderId="14" xfId="0" applyNumberFormat="1" applyFont="1" applyFill="1" applyBorder="1" applyAlignment="1">
      <alignment vertical="center" wrapText="1"/>
    </xf>
    <xf numFmtId="3" fontId="0" fillId="2" borderId="14" xfId="0" applyNumberFormat="1" applyFont="1" applyFill="1" applyBorder="1" applyAlignment="1">
      <alignment vertical="center"/>
    </xf>
    <xf numFmtId="10" fontId="0" fillId="2" borderId="15" xfId="0" applyNumberFormat="1" applyFont="1" applyFill="1" applyBorder="1" applyAlignment="1">
      <alignment vertical="center" wrapText="1"/>
    </xf>
    <xf numFmtId="10" fontId="0" fillId="2" borderId="33" xfId="0" applyNumberFormat="1" applyFont="1" applyFill="1" applyBorder="1" applyAlignment="1">
      <alignment vertical="center"/>
    </xf>
    <xf numFmtId="10" fontId="0" fillId="2" borderId="14" xfId="0" applyNumberFormat="1" applyFont="1" applyFill="1" applyBorder="1" applyAlignment="1">
      <alignment vertical="center"/>
    </xf>
    <xf numFmtId="10" fontId="0" fillId="2" borderId="23" xfId="0" applyNumberFormat="1" applyFont="1" applyFill="1" applyBorder="1" applyAlignment="1">
      <alignment vertical="center"/>
    </xf>
    <xf numFmtId="10" fontId="0" fillId="2" borderId="29" xfId="0" applyNumberFormat="1" applyFont="1" applyFill="1" applyBorder="1" applyAlignment="1">
      <alignment vertical="center"/>
    </xf>
    <xf numFmtId="3" fontId="0" fillId="4" borderId="14" xfId="0" applyNumberFormat="1" applyFont="1" applyFill="1" applyBorder="1" applyAlignment="1">
      <alignment vertical="center"/>
    </xf>
    <xf numFmtId="10" fontId="0" fillId="4" borderId="14" xfId="0" applyNumberFormat="1" applyFont="1" applyFill="1" applyBorder="1" applyAlignment="1">
      <alignment vertical="center" wrapText="1"/>
    </xf>
    <xf numFmtId="10" fontId="0" fillId="4" borderId="15" xfId="0" applyNumberFormat="1" applyFont="1" applyFill="1" applyBorder="1" applyAlignment="1">
      <alignment vertical="center" wrapText="1"/>
    </xf>
    <xf numFmtId="3" fontId="0" fillId="4" borderId="13" xfId="0" applyNumberFormat="1" applyFont="1" applyFill="1" applyBorder="1" applyAlignment="1">
      <alignment vertical="center"/>
    </xf>
    <xf numFmtId="10" fontId="0" fillId="8" borderId="14" xfId="0" applyNumberFormat="1" applyFont="1" applyFill="1" applyBorder="1" applyAlignment="1">
      <alignment vertical="center" wrapText="1"/>
    </xf>
    <xf numFmtId="10" fontId="0" fillId="8" borderId="15" xfId="0" applyNumberFormat="1" applyFont="1" applyFill="1" applyBorder="1" applyAlignment="1">
      <alignment vertical="center" wrapText="1"/>
    </xf>
    <xf numFmtId="3" fontId="0" fillId="2" borderId="17" xfId="0" applyNumberFormat="1" applyFont="1" applyFill="1" applyBorder="1" applyAlignment="1">
      <alignment vertical="center"/>
    </xf>
    <xf numFmtId="10" fontId="0" fillId="2" borderId="18" xfId="0" applyNumberFormat="1" applyFont="1" applyFill="1" applyBorder="1" applyAlignment="1">
      <alignment vertical="center" wrapText="1"/>
    </xf>
    <xf numFmtId="3" fontId="0" fillId="2" borderId="18" xfId="0" applyNumberFormat="1" applyFont="1" applyFill="1" applyBorder="1" applyAlignment="1">
      <alignment vertical="center"/>
    </xf>
    <xf numFmtId="3" fontId="0" fillId="4" borderId="18" xfId="0" applyNumberFormat="1" applyFont="1" applyFill="1" applyBorder="1" applyAlignment="1">
      <alignment vertical="center"/>
    </xf>
    <xf numFmtId="10" fontId="0" fillId="4" borderId="19" xfId="0" applyNumberFormat="1" applyFont="1" applyFill="1" applyBorder="1" applyAlignment="1">
      <alignment vertical="center" wrapText="1"/>
    </xf>
    <xf numFmtId="10" fontId="0" fillId="2" borderId="36" xfId="0" applyNumberFormat="1" applyFont="1" applyFill="1" applyBorder="1" applyAlignment="1">
      <alignment vertical="center"/>
    </xf>
    <xf numFmtId="10" fontId="0" fillId="2" borderId="18" xfId="0" applyNumberFormat="1" applyFont="1" applyFill="1" applyBorder="1" applyAlignment="1">
      <alignment vertical="center"/>
    </xf>
    <xf numFmtId="10" fontId="0" fillId="2" borderId="24" xfId="0" applyNumberFormat="1" applyFont="1" applyFill="1" applyBorder="1" applyAlignment="1">
      <alignment vertical="center"/>
    </xf>
    <xf numFmtId="10" fontId="0" fillId="2" borderId="30" xfId="0" applyNumberFormat="1" applyFont="1" applyFill="1" applyBorder="1" applyAlignment="1">
      <alignment vertical="center"/>
    </xf>
    <xf numFmtId="10" fontId="4" fillId="2" borderId="18" xfId="0" applyNumberFormat="1" applyFont="1" applyFill="1" applyBorder="1" applyAlignment="1">
      <alignment horizontal="right" vertical="center" wrapText="1"/>
    </xf>
    <xf numFmtId="3" fontId="4" fillId="2" borderId="18" xfId="0" applyNumberFormat="1" applyFont="1" applyFill="1" applyBorder="1" applyAlignment="1">
      <alignment horizontal="right" vertical="center"/>
    </xf>
    <xf numFmtId="10" fontId="4" fillId="2" borderId="24" xfId="0" applyNumberFormat="1" applyFont="1" applyFill="1" applyBorder="1" applyAlignment="1">
      <alignment horizontal="right" vertical="center" wrapText="1"/>
    </xf>
    <xf numFmtId="10" fontId="0" fillId="2" borderId="30" xfId="0" applyNumberFormat="1" applyFill="1" applyBorder="1"/>
    <xf numFmtId="3" fontId="18" fillId="0" borderId="13" xfId="0" quotePrefix="1" applyNumberFormat="1" applyFont="1" applyFill="1" applyBorder="1" applyAlignment="1">
      <alignment horizontal="right" vertical="center" wrapText="1"/>
    </xf>
    <xf numFmtId="3" fontId="18" fillId="0" borderId="14" xfId="0" quotePrefix="1" applyNumberFormat="1" applyFont="1" applyFill="1" applyBorder="1" applyAlignment="1">
      <alignment horizontal="right" vertical="center" wrapText="1"/>
    </xf>
    <xf numFmtId="3" fontId="19" fillId="0" borderId="14" xfId="0" quotePrefix="1" applyNumberFormat="1" applyFont="1" applyFill="1" applyBorder="1" applyAlignment="1">
      <alignment horizontal="right" vertical="center" wrapText="1"/>
    </xf>
    <xf numFmtId="3" fontId="19" fillId="0" borderId="23" xfId="0" quotePrefix="1" applyNumberFormat="1" applyFont="1" applyFill="1" applyBorder="1" applyAlignment="1">
      <alignment horizontal="right" vertical="center" wrapText="1"/>
    </xf>
    <xf numFmtId="10" fontId="0" fillId="2" borderId="24" xfId="0" applyNumberFormat="1" applyFont="1" applyFill="1" applyBorder="1" applyAlignment="1">
      <alignment horizontal="right" vertical="center" wrapText="1"/>
    </xf>
    <xf numFmtId="10" fontId="0" fillId="2" borderId="30" xfId="0" applyNumberFormat="1" applyFont="1" applyFill="1" applyBorder="1"/>
    <xf numFmtId="3" fontId="0" fillId="4" borderId="9" xfId="0" applyNumberFormat="1" applyFont="1" applyFill="1" applyBorder="1" applyAlignment="1">
      <alignment horizontal="right" vertical="center"/>
    </xf>
    <xf numFmtId="3" fontId="3" fillId="3" borderId="14" xfId="0" quotePrefix="1" applyNumberFormat="1" applyFont="1" applyFill="1" applyBorder="1" applyAlignment="1">
      <alignment horizontal="right" vertical="center" wrapText="1"/>
    </xf>
    <xf numFmtId="0" fontId="0" fillId="9" borderId="20" xfId="0" applyFill="1" applyBorder="1"/>
    <xf numFmtId="3" fontId="0" fillId="0" borderId="37" xfId="0" applyNumberFormat="1" applyFont="1" applyFill="1" applyBorder="1" applyAlignment="1">
      <alignment horizontal="right" vertical="center"/>
    </xf>
    <xf numFmtId="3" fontId="0" fillId="3" borderId="31" xfId="0" applyNumberFormat="1" applyFont="1" applyFill="1" applyBorder="1" applyAlignment="1">
      <alignment horizontal="right" vertical="center"/>
    </xf>
    <xf numFmtId="10" fontId="0" fillId="2" borderId="24" xfId="0" applyNumberFormat="1" applyFill="1" applyBorder="1"/>
    <xf numFmtId="0" fontId="0" fillId="0" borderId="14" xfId="0" applyBorder="1"/>
    <xf numFmtId="0" fontId="0" fillId="0" borderId="37"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0" xfId="0" applyBorder="1" applyAlignment="1">
      <alignment horizontal="left" vertical="center" wrapText="1"/>
    </xf>
    <xf numFmtId="0" fontId="0" fillId="0" borderId="57" xfId="0" applyBorder="1" applyAlignment="1">
      <alignment horizontal="left" vertical="center" wrapText="1"/>
    </xf>
    <xf numFmtId="0" fontId="0" fillId="0" borderId="38"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1" fillId="0" borderId="2" xfId="0" applyFont="1" applyBorder="1" applyAlignment="1">
      <alignment horizontal="center"/>
    </xf>
    <xf numFmtId="0" fontId="1" fillId="0" borderId="21" xfId="0" applyFont="1" applyFill="1" applyBorder="1" applyAlignment="1">
      <alignment horizontal="center" vertical="center" wrapText="1"/>
    </xf>
    <xf numFmtId="0" fontId="0" fillId="0" borderId="21" xfId="0" applyFill="1" applyBorder="1" applyAlignment="1">
      <alignment horizontal="center" vertical="center"/>
    </xf>
    <xf numFmtId="0" fontId="1" fillId="0" borderId="21" xfId="0" applyFont="1" applyBorder="1" applyAlignment="1">
      <alignment horizontal="center" vertical="center" wrapText="1"/>
    </xf>
    <xf numFmtId="0" fontId="0" fillId="0" borderId="21" xfId="0" applyBorder="1" applyAlignment="1">
      <alignment horizontal="center" vertical="center"/>
    </xf>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1" xfId="0"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0" xfId="0" applyFont="1" applyBorder="1" applyAlignment="1">
      <alignment horizontal="center" wrapText="1"/>
    </xf>
    <xf numFmtId="0" fontId="1" fillId="0" borderId="25" xfId="0" applyFont="1" applyBorder="1" applyAlignment="1">
      <alignment horizont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2" borderId="3" xfId="0" applyFont="1" applyFill="1" applyBorder="1" applyAlignment="1">
      <alignment horizontal="center" vertical="center" wrapText="1"/>
    </xf>
    <xf numFmtId="0" fontId="1" fillId="2" borderId="2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7" xfId="0" applyFont="1" applyBorder="1" applyAlignment="1">
      <alignment horizontal="center" vertical="center" wrapText="1"/>
    </xf>
    <xf numFmtId="0" fontId="1" fillId="0" borderId="32" xfId="0" applyFont="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7" xfId="0" applyFont="1" applyBorder="1" applyAlignment="1">
      <alignment horizontal="center" wrapText="1"/>
    </xf>
    <xf numFmtId="0" fontId="1" fillId="0" borderId="32" xfId="0" applyFont="1" applyBorder="1" applyAlignment="1">
      <alignment horizontal="center" wrapText="1"/>
    </xf>
    <xf numFmtId="0" fontId="1" fillId="2" borderId="27" xfId="0" applyFont="1" applyFill="1" applyBorder="1" applyAlignment="1">
      <alignment horizontal="center" vertical="center" wrapText="1"/>
    </xf>
  </cellXfs>
  <cellStyles count="16">
    <cellStyle name="Comma 2" xfId="6"/>
    <cellStyle name="Comma 3" xfId="14"/>
    <cellStyle name="Normal" xfId="0" builtinId="0"/>
    <cellStyle name="Normal 2" xfId="1"/>
    <cellStyle name="Normal 2 2" xfId="10"/>
    <cellStyle name="Normal 2 2 2" xfId="11"/>
    <cellStyle name="Normal 2 2 2 2" xfId="13"/>
    <cellStyle name="Normal 2 3" xfId="3"/>
    <cellStyle name="Normal 2 3 2" xfId="4"/>
    <cellStyle name="Normal 2 4" xfId="2"/>
    <cellStyle name="Normal 2 6" xfId="5"/>
    <cellStyle name="Normal 2 8 2" xfId="9"/>
    <cellStyle name="Normal 2 9" xfId="12"/>
    <cellStyle name="Normal 3" xfId="7"/>
    <cellStyle name="Normal 3 2" xfId="15"/>
    <cellStyle name="Normal 4" xfId="8"/>
  </cellStyles>
  <dxfs count="1549">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7" tint="0.59996337778862885"/>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s>
  <tableStyles count="0" defaultTableStyle="TableStyleMedium2" defaultPivotStyle="PivotStyleLight16"/>
  <colors>
    <mruColors>
      <color rgb="FFCC66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xdr:col>
      <xdr:colOff>7845</xdr:colOff>
      <xdr:row>49</xdr:row>
      <xdr:rowOff>59391</xdr:rowOff>
    </xdr:from>
    <xdr:ext cx="9494138" cy="264560"/>
    <xdr:sp macro="" textlink="">
      <xdr:nvSpPr>
        <xdr:cNvPr id="2" name="TextBox 1"/>
        <xdr:cNvSpPr txBox="1"/>
      </xdr:nvSpPr>
      <xdr:spPr>
        <a:xfrm>
          <a:off x="973045" y="11082991"/>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869674</xdr:colOff>
      <xdr:row>48</xdr:row>
      <xdr:rowOff>124239</xdr:rowOff>
    </xdr:from>
    <xdr:ext cx="9494138" cy="264560"/>
    <xdr:sp macro="" textlink="">
      <xdr:nvSpPr>
        <xdr:cNvPr id="2" name="TextBox 1"/>
        <xdr:cNvSpPr txBox="1"/>
      </xdr:nvSpPr>
      <xdr:spPr>
        <a:xfrm>
          <a:off x="869674" y="10731500"/>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1127125</xdr:colOff>
      <xdr:row>49</xdr:row>
      <xdr:rowOff>117475</xdr:rowOff>
    </xdr:from>
    <xdr:ext cx="9494138" cy="264560"/>
    <xdr:sp macro="" textlink="">
      <xdr:nvSpPr>
        <xdr:cNvPr id="2" name="TextBox 1"/>
        <xdr:cNvSpPr txBox="1"/>
      </xdr:nvSpPr>
      <xdr:spPr>
        <a:xfrm>
          <a:off x="1127125" y="11350625"/>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1212850</xdr:colOff>
      <xdr:row>48</xdr:row>
      <xdr:rowOff>95250</xdr:rowOff>
    </xdr:from>
    <xdr:ext cx="9494138" cy="264560"/>
    <xdr:sp macro="" textlink="">
      <xdr:nvSpPr>
        <xdr:cNvPr id="2" name="TextBox 1"/>
        <xdr:cNvSpPr txBox="1"/>
      </xdr:nvSpPr>
      <xdr:spPr>
        <a:xfrm>
          <a:off x="1212850" y="11163300"/>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8283</xdr:colOff>
      <xdr:row>49</xdr:row>
      <xdr:rowOff>154609</xdr:rowOff>
    </xdr:from>
    <xdr:ext cx="9494138" cy="264560"/>
    <xdr:sp macro="" textlink="">
      <xdr:nvSpPr>
        <xdr:cNvPr id="2" name="TextBox 1"/>
        <xdr:cNvSpPr txBox="1"/>
      </xdr:nvSpPr>
      <xdr:spPr>
        <a:xfrm>
          <a:off x="913848" y="10960652"/>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885825</xdr:colOff>
      <xdr:row>49</xdr:row>
      <xdr:rowOff>34925</xdr:rowOff>
    </xdr:from>
    <xdr:ext cx="9494138" cy="264560"/>
    <xdr:sp macro="" textlink="">
      <xdr:nvSpPr>
        <xdr:cNvPr id="2" name="TextBox 1"/>
        <xdr:cNvSpPr txBox="1"/>
      </xdr:nvSpPr>
      <xdr:spPr>
        <a:xfrm>
          <a:off x="885825" y="10982325"/>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1196975</xdr:colOff>
      <xdr:row>48</xdr:row>
      <xdr:rowOff>53975</xdr:rowOff>
    </xdr:from>
    <xdr:ext cx="9494138" cy="264560"/>
    <xdr:sp macro="" textlink="">
      <xdr:nvSpPr>
        <xdr:cNvPr id="2" name="TextBox 1"/>
        <xdr:cNvSpPr txBox="1"/>
      </xdr:nvSpPr>
      <xdr:spPr>
        <a:xfrm>
          <a:off x="1196975" y="10899775"/>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1</xdr:col>
      <xdr:colOff>28575</xdr:colOff>
      <xdr:row>49</xdr:row>
      <xdr:rowOff>31750</xdr:rowOff>
    </xdr:from>
    <xdr:ext cx="9494138" cy="264560"/>
    <xdr:sp macro="" textlink="">
      <xdr:nvSpPr>
        <xdr:cNvPr id="2" name="TextBox 1"/>
        <xdr:cNvSpPr txBox="1"/>
      </xdr:nvSpPr>
      <xdr:spPr>
        <a:xfrm>
          <a:off x="936625" y="11061700"/>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1043609</xdr:colOff>
      <xdr:row>49</xdr:row>
      <xdr:rowOff>30369</xdr:rowOff>
    </xdr:from>
    <xdr:ext cx="9494138" cy="264560"/>
    <xdr:sp macro="" textlink="">
      <xdr:nvSpPr>
        <xdr:cNvPr id="2" name="TextBox 1"/>
        <xdr:cNvSpPr txBox="1"/>
      </xdr:nvSpPr>
      <xdr:spPr>
        <a:xfrm>
          <a:off x="1043609" y="11068326"/>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1</xdr:col>
      <xdr:colOff>33299</xdr:colOff>
      <xdr:row>43</xdr:row>
      <xdr:rowOff>156040</xdr:rowOff>
    </xdr:from>
    <xdr:ext cx="9494138" cy="264560"/>
    <xdr:sp macro="" textlink="">
      <xdr:nvSpPr>
        <xdr:cNvPr id="2" name="TextBox 1"/>
        <xdr:cNvSpPr txBox="1"/>
      </xdr:nvSpPr>
      <xdr:spPr>
        <a:xfrm>
          <a:off x="1287424" y="10887540"/>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1008156</xdr:colOff>
      <xdr:row>48</xdr:row>
      <xdr:rowOff>168089</xdr:rowOff>
    </xdr:from>
    <xdr:ext cx="9494138" cy="264560"/>
    <xdr:sp macro="" textlink="">
      <xdr:nvSpPr>
        <xdr:cNvPr id="2" name="TextBox 1"/>
        <xdr:cNvSpPr txBox="1"/>
      </xdr:nvSpPr>
      <xdr:spPr>
        <a:xfrm>
          <a:off x="1008156" y="10353489"/>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7298</xdr:colOff>
      <xdr:row>48</xdr:row>
      <xdr:rowOff>156925</xdr:rowOff>
    </xdr:from>
    <xdr:ext cx="9494138" cy="264560"/>
    <xdr:sp macro="" textlink="">
      <xdr:nvSpPr>
        <xdr:cNvPr id="2" name="TextBox 1"/>
        <xdr:cNvSpPr txBox="1"/>
      </xdr:nvSpPr>
      <xdr:spPr>
        <a:xfrm>
          <a:off x="956149" y="10696465"/>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831205</xdr:colOff>
      <xdr:row>48</xdr:row>
      <xdr:rowOff>178398</xdr:rowOff>
    </xdr:from>
    <xdr:ext cx="9494138" cy="264560"/>
    <xdr:sp macro="" textlink="">
      <xdr:nvSpPr>
        <xdr:cNvPr id="2" name="TextBox 1"/>
        <xdr:cNvSpPr txBox="1"/>
      </xdr:nvSpPr>
      <xdr:spPr>
        <a:xfrm>
          <a:off x="831205" y="11415137"/>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898525</xdr:colOff>
      <xdr:row>48</xdr:row>
      <xdr:rowOff>168275</xdr:rowOff>
    </xdr:from>
    <xdr:ext cx="9494138" cy="264560"/>
    <xdr:sp macro="" textlink="">
      <xdr:nvSpPr>
        <xdr:cNvPr id="2" name="TextBox 1"/>
        <xdr:cNvSpPr txBox="1"/>
      </xdr:nvSpPr>
      <xdr:spPr>
        <a:xfrm>
          <a:off x="898525" y="10690225"/>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885825</xdr:colOff>
      <xdr:row>48</xdr:row>
      <xdr:rowOff>177800</xdr:rowOff>
    </xdr:from>
    <xdr:ext cx="9494138" cy="264560"/>
    <xdr:sp macro="" textlink="">
      <xdr:nvSpPr>
        <xdr:cNvPr id="2" name="TextBox 1"/>
        <xdr:cNvSpPr txBox="1"/>
      </xdr:nvSpPr>
      <xdr:spPr>
        <a:xfrm>
          <a:off x="885825" y="10833100"/>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31750</xdr:colOff>
      <xdr:row>49</xdr:row>
      <xdr:rowOff>50800</xdr:rowOff>
    </xdr:from>
    <xdr:ext cx="9494138" cy="264560"/>
    <xdr:sp macro="" textlink="">
      <xdr:nvSpPr>
        <xdr:cNvPr id="2" name="TextBox 1"/>
        <xdr:cNvSpPr txBox="1"/>
      </xdr:nvSpPr>
      <xdr:spPr>
        <a:xfrm>
          <a:off x="1327150" y="10699750"/>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1123950</xdr:colOff>
      <xdr:row>49</xdr:row>
      <xdr:rowOff>12700</xdr:rowOff>
    </xdr:from>
    <xdr:ext cx="9494138" cy="264560"/>
    <xdr:sp macro="" textlink="">
      <xdr:nvSpPr>
        <xdr:cNvPr id="2" name="TextBox 1"/>
        <xdr:cNvSpPr txBox="1"/>
      </xdr:nvSpPr>
      <xdr:spPr>
        <a:xfrm>
          <a:off x="1123950" y="10852150"/>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974587</xdr:colOff>
      <xdr:row>48</xdr:row>
      <xdr:rowOff>129760</xdr:rowOff>
    </xdr:from>
    <xdr:ext cx="9494138" cy="264560"/>
    <xdr:sp macro="" textlink="">
      <xdr:nvSpPr>
        <xdr:cNvPr id="2" name="TextBox 1"/>
        <xdr:cNvSpPr txBox="1"/>
      </xdr:nvSpPr>
      <xdr:spPr>
        <a:xfrm>
          <a:off x="974587" y="10786717"/>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persons/person.xml><?xml version="1.0" encoding="utf-8"?>
<personList xmlns="http://schemas.microsoft.com/office/spreadsheetml/2018/threadedcomments" xmlns:x="http://schemas.openxmlformats.org/spreadsheetml/2006/main">
  <person displayName="KONSTANTINOS TSAGKARADAKIS" id="{BBC3E951-31AF-4423-BF00-96CDE4ED7858}" userId="aad1a437445880df"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8" dT="2020-09-18T08:36:42.20" personId="{BBC3E951-31AF-4423-BF00-96CDE4ED7858}" id="{8DC8003C-1127-446C-996E-430DCE5A1BEE}">
    <text>N/A</text>
  </threadedComment>
  <threadedComment ref="U14" dT="2020-09-19T21:35:23.46" personId="{BBC3E951-31AF-4423-BF00-96CDE4ED7858}" id="{5E91CA10-4A7E-44B1-8EEB-EA1099DB48E7}">
    <text>not calculated since the data are not reliable</text>
  </threadedComment>
  <threadedComment ref="B20" dT="2020-09-23T09:55:56.80" personId="{BBC3E951-31AF-4423-BF00-96CDE4ED7858}" id="{7A7472DA-B7D1-4A34-A091-49381A90367D}">
    <text>#value</text>
  </threadedComment>
  <threadedComment ref="E26" dT="2020-09-25T07:38:19.35" personId="{BBC3E951-31AF-4423-BF00-96CDE4ED7858}" id="{CD6EF082-A326-40F7-9DA7-00C6CE1527E8}">
    <text>at least</text>
  </threadedComment>
  <threadedComment ref="G26" dT="2020-09-25T07:38:31.29" personId="{BBC3E951-31AF-4423-BF00-96CDE4ED7858}" id="{8FC2658F-E2D0-4247-AF3A-EE19F4DD5523}">
    <text>at least</text>
  </threadedComment>
  <threadedComment ref="I26" dT="2020-09-25T07:39:25.85" personId="{BBC3E951-31AF-4423-BF00-96CDE4ED7858}" id="{EADC7B2A-B4DC-46F0-A635-4BC329016E4B}">
    <text>at least</text>
  </threadedComment>
  <threadedComment ref="K26" dT="2020-09-25T07:39:40.30" personId="{BBC3E951-31AF-4423-BF00-96CDE4ED7858}" id="{C19A1483-4BA3-49EF-91C2-37A4EBF4D58B}">
    <text>at least</text>
  </threadedComment>
  <threadedComment ref="B112" dT="2020-09-23T09:59:11.82" personId="{BBC3E951-31AF-4423-BF00-96CDE4ED7858}" id="{65B3D19E-632C-44F1-AA99-0AA28B22DF12}">
    <text>N/E</text>
  </threadedComment>
</ThreadedComments>
</file>

<file path=xl/threadedComments/threadedComment10.xml><?xml version="1.0" encoding="utf-8"?>
<ThreadedComments xmlns="http://schemas.microsoft.com/office/spreadsheetml/2018/threadedcomments" xmlns:x="http://schemas.openxmlformats.org/spreadsheetml/2006/main">
  <threadedComment ref="E4" dT="2020-09-24T12:47:12.94" personId="{BBC3E951-31AF-4423-BF00-96CDE4ED7858}" id="{08C8DFBE-0A32-4F39-9646-212D79B9E416}">
    <text>N/A</text>
  </threadedComment>
  <threadedComment ref="F4" dT="2020-09-24T12:47:20.57" personId="{BBC3E951-31AF-4423-BF00-96CDE4ED7858}" id="{DC4050AF-391A-4461-9774-462FDF565BEF}">
    <text>N/A</text>
  </threadedComment>
  <threadedComment ref="G4" dT="2020-09-24T12:47:29.16" personId="{BBC3E951-31AF-4423-BF00-96CDE4ED7858}" id="{EDDE71E0-E476-40EE-B1DD-AFEB5BE8BB2A}">
    <text>N/A</text>
  </threadedComment>
  <threadedComment ref="E8" dT="2020-09-18T09:40:06.44" personId="{BBC3E951-31AF-4423-BF00-96CDE4ED7858}" id="{23BCBD0C-1987-44EB-86F1-083CF8582FB8}">
    <text>N/A</text>
  </threadedComment>
  <threadedComment ref="F8" dT="2020-09-18T09:40:14.54" personId="{BBC3E951-31AF-4423-BF00-96CDE4ED7858}" id="{862CD2D9-E009-409C-B7C2-8376DFC7845F}">
    <text>N/A</text>
  </threadedComment>
  <threadedComment ref="G8" dT="2020-09-18T09:40:21.69" personId="{BBC3E951-31AF-4423-BF00-96CDE4ED7858}" id="{92BC33A8-DC80-4654-913B-7AB49110F620}">
    <text>N/A</text>
  </threadedComment>
  <threadedComment ref="E74" dT="2020-09-24T08:03:47.06" personId="{BBC3E951-31AF-4423-BF00-96CDE4ED7858}" id="{9A20DC5F-E309-4CB3-A86C-069EA373F606}">
    <text>NT</text>
  </threadedComment>
  <threadedComment ref="F74" dT="2020-09-24T08:03:53.50" personId="{BBC3E951-31AF-4423-BF00-96CDE4ED7858}" id="{EF84A373-9ED4-4DC6-B85C-352CBDC10BCD}">
    <text>NT</text>
  </threadedComment>
  <threadedComment ref="G74" dT="2020-09-24T08:04:00.49" personId="{BBC3E951-31AF-4423-BF00-96CDE4ED7858}" id="{CCCC16BE-0773-4BF9-B27E-2D147BB3B40B}">
    <text>NT</text>
  </threadedComment>
  <threadedComment ref="E112" dT="2020-09-24T08:09:26.46" personId="{BBC3E951-31AF-4423-BF00-96CDE4ED7858}" id="{A8582BAA-6A6E-4F66-969F-21BA5E960668}">
    <text>NT</text>
  </threadedComment>
  <threadedComment ref="F112" dT="2020-09-24T08:09:33.15" personId="{BBC3E951-31AF-4423-BF00-96CDE4ED7858}" id="{616AB94F-2993-4E3B-B75D-F675E7CABE07}">
    <text>NT</text>
  </threadedComment>
  <threadedComment ref="G112" dT="2020-09-24T08:09:40.56" personId="{BBC3E951-31AF-4423-BF00-96CDE4ED7858}" id="{010215C5-08F5-4B2D-B816-19930204F44C}">
    <text>NT</text>
  </threadedComment>
  <threadedComment ref="E149" dT="2020-09-24T08:10:55.49" personId="{BBC3E951-31AF-4423-BF00-96CDE4ED7858}" id="{17311915-6024-46C6-A5F1-082EC05B653C}">
    <text>NT</text>
  </threadedComment>
  <threadedComment ref="F149" dT="2020-09-24T08:11:01.45" personId="{BBC3E951-31AF-4423-BF00-96CDE4ED7858}" id="{497A7F5D-DC9E-4FE7-BB65-3B7EF0E7C6F0}">
    <text>NT</text>
  </threadedComment>
  <threadedComment ref="G149" dT="2020-09-24T08:11:07.93" personId="{BBC3E951-31AF-4423-BF00-96CDE4ED7858}" id="{0AAB6CC3-0B5A-4FE5-9E9A-E8EDFB80DB69}">
    <text>NT</text>
  </threadedComment>
  <threadedComment ref="E186" dT="2020-09-24T08:11:49.23" personId="{BBC3E951-31AF-4423-BF00-96CDE4ED7858}" id="{559D106E-53B7-4A7B-B0E4-2EB503F32FC3}">
    <text>NT</text>
  </threadedComment>
  <threadedComment ref="F186" dT="2020-09-24T08:11:53.95" personId="{BBC3E951-31AF-4423-BF00-96CDE4ED7858}" id="{2B3CC479-6F03-4BC5-87DB-E8A983028201}">
    <text>NT</text>
  </threadedComment>
  <threadedComment ref="G186" dT="2020-09-24T08:11:59.57" personId="{BBC3E951-31AF-4423-BF00-96CDE4ED7858}" id="{D81E379F-793A-4F8C-B7B7-D1930958DABC}">
    <text>NT</text>
  </threadedComment>
</ThreadedComments>
</file>

<file path=xl/threadedComments/threadedComment11.xml><?xml version="1.0" encoding="utf-8"?>
<ThreadedComments xmlns="http://schemas.microsoft.com/office/spreadsheetml/2018/threadedcomments" xmlns:x="http://schemas.openxmlformats.org/spreadsheetml/2006/main">
  <threadedComment ref="H13" dT="2020-09-24T21:51:01.62" personId="{BBC3E951-31AF-4423-BF00-96CDE4ED7858}" id="{172AB756-46A8-4CE0-9424-8D728F625866}">
    <text>60 is the minimum</text>
  </threadedComment>
  <threadedComment ref="B22" dT="2020-09-24T08:16:12.10" personId="{BBC3E951-31AF-4423-BF00-96CDE4ED7858}" id="{7FF415FC-2D4F-477B-B90B-54DA356E0780}">
    <text>ND</text>
  </threadedComment>
  <threadedComment ref="C22" dT="2020-09-24T08:16:18.93" personId="{BBC3E951-31AF-4423-BF00-96CDE4ED7858}" id="{F9F1D3B9-FEEE-4E21-AE8A-C33CE5C6A8AA}">
    <text>ND</text>
  </threadedComment>
  <threadedComment ref="D22" dT="2020-09-24T08:15:52.91" personId="{BBC3E951-31AF-4423-BF00-96CDE4ED7858}" id="{A0FC03B2-0B21-4BAC-83B9-C0B4B9078FC1}">
    <text>probably more than 280</text>
  </threadedComment>
  <threadedComment ref="E22" dT="2020-09-24T08:16:26.74" personId="{BBC3E951-31AF-4423-BF00-96CDE4ED7858}" id="{DF93DB01-2DA2-4CE5-8724-F00C4A32E092}">
    <text>NT</text>
  </threadedComment>
  <threadedComment ref="J26" dT="2020-09-25T08:30:16.92" personId="{BBC3E951-31AF-4423-BF00-96CDE4ED7858}" id="{BAF94258-7BC8-4DD8-9089-D5E6381B66A3}">
    <text>1 either inland or maritime</text>
  </threadedComment>
  <threadedComment ref="K26" dT="2020-09-25T08:30:32.92" personId="{BBC3E951-31AF-4423-BF00-96CDE4ED7858}" id="{3B4CD2A8-350C-47B9-A1B0-8A973A655E09}">
    <text>6, both inland and maritime</text>
  </threadedComment>
</ThreadedComments>
</file>

<file path=xl/threadedComments/threadedComment12.xml><?xml version="1.0" encoding="utf-8"?>
<ThreadedComments xmlns="http://schemas.microsoft.com/office/spreadsheetml/2018/threadedcomments" xmlns:x="http://schemas.openxmlformats.org/spreadsheetml/2006/main">
  <threadedComment ref="H13" dT="2020-09-24T21:51:45.74" personId="{BBC3E951-31AF-4423-BF00-96CDE4ED7858}" id="{90C34D9F-1071-4C60-847F-1C3A74EADCAE}">
    <text>at least 1</text>
  </threadedComment>
  <threadedComment ref="E22" dT="2020-09-24T08:17:46.14" personId="{BBC3E951-31AF-4423-BF00-96CDE4ED7858}" id="{8CFEDCF2-77C2-48F2-96E0-17D4DE129969}">
    <text>NT</text>
  </threadedComment>
  <threadedComment ref="G22" dT="2020-09-24T08:17:54.74" personId="{BBC3E951-31AF-4423-BF00-96CDE4ED7858}" id="{999D702E-031B-44DB-8BDE-E41EA5B42256}">
    <text>NT</text>
  </threadedComment>
  <threadedComment ref="J26" dT="2020-09-25T08:29:07.45" personId="{BBC3E951-31AF-4423-BF00-96CDE4ED7858}" id="{842B4A32-9287-41E0-8769-E46742B18F87}">
    <text>1 either inland or maritime</text>
  </threadedComment>
  <threadedComment ref="K26" dT="2020-09-25T08:29:54.15" personId="{BBC3E951-31AF-4423-BF00-96CDE4ED7858}" id="{F675CC7F-644E-4189-80D9-B9534D19366F}">
    <text>6, both inland and maritime</text>
  </threadedComment>
</ThreadedComments>
</file>

<file path=xl/threadedComments/threadedComment13.xml><?xml version="1.0" encoding="utf-8"?>
<ThreadedComments xmlns="http://schemas.microsoft.com/office/spreadsheetml/2018/threadedcomments" xmlns:x="http://schemas.openxmlformats.org/spreadsheetml/2006/main">
  <threadedComment ref="E8" dT="2020-09-18T09:48:04.47" personId="{BBC3E951-31AF-4423-BF00-96CDE4ED7858}" id="{E873C18B-1987-450F-B707-D3DE7AE0358B}">
    <text>N/A</text>
  </threadedComment>
  <threadedComment ref="F8" dT="2020-09-18T09:48:11.63" personId="{BBC3E951-31AF-4423-BF00-96CDE4ED7858}" id="{F502E438-980C-4B8B-949C-2A2D87AF34AD}">
    <text>N/A</text>
  </threadedComment>
  <threadedComment ref="G8" dT="2020-09-18T09:48:18.64" personId="{BBC3E951-31AF-4423-BF00-96CDE4ED7858}" id="{8CF4DCAA-4FA0-4D12-89AC-6D0FC17D590A}">
    <text>N/A</text>
  </threadedComment>
  <threadedComment ref="B22" dT="2020-09-24T08:20:54.51" personId="{BBC3E951-31AF-4423-BF00-96CDE4ED7858}" id="{64BFF2F2-91CE-489A-AB78-26B1DF239D8F}">
    <text>ND</text>
  </threadedComment>
  <threadedComment ref="F22" dT="2020-09-24T08:21:02.63" personId="{BBC3E951-31AF-4423-BF00-96CDE4ED7858}" id="{E8EEEB93-3585-443B-B611-81EBC3CAEB64}">
    <text>NT</text>
  </threadedComment>
</ThreadedComments>
</file>

<file path=xl/threadedComments/threadedComment14.xml><?xml version="1.0" encoding="utf-8"?>
<ThreadedComments xmlns="http://schemas.microsoft.com/office/spreadsheetml/2018/threadedcomments" xmlns:x="http://schemas.openxmlformats.org/spreadsheetml/2006/main">
  <threadedComment ref="E8" dT="2020-09-18T09:49:18.80" personId="{BBC3E951-31AF-4423-BF00-96CDE4ED7858}" id="{46AD01FE-A5E0-42FB-AB03-5C1D33B76CFF}">
    <text>N/A</text>
  </threadedComment>
  <threadedComment ref="F8" dT="2020-09-18T09:49:25.08" personId="{BBC3E951-31AF-4423-BF00-96CDE4ED7858}" id="{9B41972B-840B-4EB9-9E33-ABCD8FAE7DF2}">
    <text>N/A</text>
  </threadedComment>
  <threadedComment ref="G8" dT="2020-09-18T09:49:32.23" personId="{BBC3E951-31AF-4423-BF00-96CDE4ED7858}" id="{983AA470-C7D9-464C-A928-1555F98829FB}">
    <text>N/A</text>
  </threadedComment>
  <threadedComment ref="B22" dT="2020-09-24T08:22:16.82" personId="{BBC3E951-31AF-4423-BF00-96CDE4ED7858}" id="{7A473391-EE59-4574-AB0B-2EC517C81F83}">
    <text>ND</text>
  </threadedComment>
  <threadedComment ref="C22" dT="2020-09-24T08:22:24.37" personId="{BBC3E951-31AF-4423-BF00-96CDE4ED7858}" id="{857AF244-3F8B-4F52-8783-0EECB458BF1E}">
    <text>ND</text>
  </threadedComment>
</ThreadedComments>
</file>

<file path=xl/threadedComments/threadedComment15.xml><?xml version="1.0" encoding="utf-8"?>
<ThreadedComments xmlns="http://schemas.microsoft.com/office/spreadsheetml/2018/threadedcomments" xmlns:x="http://schemas.openxmlformats.org/spreadsheetml/2006/main">
  <threadedComment ref="E8" dT="2020-09-18T09:50:27.23" personId="{BBC3E951-31AF-4423-BF00-96CDE4ED7858}" id="{A0122E8A-545E-48AC-B118-05FF34B995D9}">
    <text>N/A</text>
  </threadedComment>
  <threadedComment ref="F8" dT="2020-09-18T09:50:34.12" personId="{BBC3E951-31AF-4423-BF00-96CDE4ED7858}" id="{EC5C8A9F-55E2-4938-86D9-CE61D57ACE99}">
    <text>N/A</text>
  </threadedComment>
  <threadedComment ref="G8" dT="2020-09-18T09:50:41.81" personId="{BBC3E951-31AF-4423-BF00-96CDE4ED7858}" id="{69B438D3-4719-4CE3-929A-0D6308B0E027}">
    <text>N/A</text>
  </threadedComment>
  <threadedComment ref="B22" dT="2020-09-24T08:24:13.56" personId="{BBC3E951-31AF-4423-BF00-96CDE4ED7858}" id="{2CACB63A-2B21-4A5E-86B6-CCD7E5ADF0F1}">
    <text>ND</text>
  </threadedComment>
  <threadedComment ref="E22" dT="2020-09-24T08:24:24.02" personId="{BBC3E951-31AF-4423-BF00-96CDE4ED7858}" id="{EB38D025-F5BD-42AB-8C0E-9BB3F8AAAC91}">
    <text>NT</text>
  </threadedComment>
</ThreadedComments>
</file>

<file path=xl/threadedComments/threadedComment16.xml><?xml version="1.0" encoding="utf-8"?>
<ThreadedComments xmlns="http://schemas.microsoft.com/office/spreadsheetml/2018/threadedcomments" xmlns:x="http://schemas.openxmlformats.org/spreadsheetml/2006/main">
  <threadedComment ref="H8" dT="2020-09-18T09:52:07.69" personId="{BBC3E951-31AF-4423-BF00-96CDE4ED7858}" id="{3E755225-1256-4082-BB23-D2716A7DE975}">
    <text>2 of them operating under DE flag</text>
  </threadedComment>
  <threadedComment ref="B22" dT="2020-09-24T08:25:45.18" personId="{BBC3E951-31AF-4423-BF00-96CDE4ED7858}" id="{5E0688A8-7CD0-4D6A-86CB-DB396BE76334}">
    <text>ND</text>
  </threadedComment>
  <threadedComment ref="C22" dT="2020-09-24T08:25:51.94" personId="{BBC3E951-31AF-4423-BF00-96CDE4ED7858}" id="{C5CA94DE-DDFC-4C86-872C-48CC880D854A}">
    <text>ND</text>
  </threadedComment>
</ThreadedComments>
</file>

<file path=xl/threadedComments/threadedComment17.xml><?xml version="1.0" encoding="utf-8"?>
<ThreadedComments xmlns="http://schemas.microsoft.com/office/spreadsheetml/2018/threadedcomments" xmlns:x="http://schemas.openxmlformats.org/spreadsheetml/2006/main">
  <threadedComment ref="E10" dT="2020-09-22T08:10:38.50" personId="{BBC3E951-31AF-4423-BF00-96CDE4ED7858}" id="{1AB44E68-AD6B-4746-93B1-D570F56C24A4}">
    <text>TBD</text>
  </threadedComment>
  <threadedComment ref="F10" dT="2020-09-22T08:10:48.13" personId="{BBC3E951-31AF-4423-BF00-96CDE4ED7858}" id="{5BE48DD7-1133-47BF-BB75-AE63E80DFB1A}">
    <text>TBD</text>
  </threadedComment>
  <threadedComment ref="G10" dT="2020-09-22T08:10:56.53" personId="{BBC3E951-31AF-4423-BF00-96CDE4ED7858}" id="{9B01605E-2D3E-48A3-A9E2-18E17AA54D0F}">
    <text>TBD</text>
  </threadedComment>
  <threadedComment ref="E20" dT="2020-09-23T20:18:45.06" personId="{BBC3E951-31AF-4423-BF00-96CDE4ED7858}" id="{00FF3541-B423-437D-B632-1B16397FFDD5}">
    <text>NE</text>
  </threadedComment>
  <threadedComment ref="F20" dT="2020-09-23T20:18:53.13" personId="{BBC3E951-31AF-4423-BF00-96CDE4ED7858}" id="{22A821FD-EDE7-4174-A868-22044C09AE4D}">
    <text>NE</text>
  </threadedComment>
  <threadedComment ref="G20" dT="2020-09-23T20:19:00.39" personId="{BBC3E951-31AF-4423-BF00-96CDE4ED7858}" id="{5FA59B10-B6B4-443C-9709-747C0F6C71F3}">
    <text>NE</text>
  </threadedComment>
  <threadedComment ref="B22" dT="2020-09-24T08:26:50.46" personId="{BBC3E951-31AF-4423-BF00-96CDE4ED7858}" id="{4D9B17E8-EA27-4CD3-BE17-E4C8E903CB92}">
    <text>ND</text>
  </threadedComment>
  <threadedComment ref="C22" dT="2020-09-24T08:26:56.71" personId="{BBC3E951-31AF-4423-BF00-96CDE4ED7858}" id="{6DC7C800-3B6F-4BBD-99A1-AB90AC0743A3}">
    <text>ND</text>
  </threadedComment>
  <threadedComment ref="F22" dT="2020-09-24T08:27:04.19" personId="{BBC3E951-31AF-4423-BF00-96CDE4ED7858}" id="{6C8EDD7B-6A13-4306-977A-38975602295A}">
    <text>NT</text>
  </threadedComment>
  <threadedComment ref="G22" dT="2020-09-24T08:27:18.54" personId="{BBC3E951-31AF-4423-BF00-96CDE4ED7858}" id="{98D40EBC-3EB9-4927-999B-58BB88670278}">
    <text>100% ZE</text>
  </threadedComment>
</ThreadedComments>
</file>

<file path=xl/threadedComments/threadedComment18.xml><?xml version="1.0" encoding="utf-8"?>
<ThreadedComments xmlns="http://schemas.microsoft.com/office/spreadsheetml/2018/threadedcomments" xmlns:x="http://schemas.openxmlformats.org/spreadsheetml/2006/main">
  <threadedComment ref="C8" dT="2020-09-18T09:54:23.57" personId="{BBC3E951-31AF-4423-BF00-96CDE4ED7858}" id="{14EE8286-AEF8-4D69-979E-C94B1D8FF6EF}">
    <text>N/A</text>
  </threadedComment>
  <threadedComment ref="B22" dT="2020-09-24T08:28:10.12" personId="{BBC3E951-31AF-4423-BF00-96CDE4ED7858}" id="{0D147521-4048-4D9E-9786-F0856831A04D}">
    <text>ND</text>
  </threadedComment>
  <threadedComment ref="C22" dT="2020-09-24T08:28:15.60" personId="{BBC3E951-31AF-4423-BF00-96CDE4ED7858}" id="{B88BF777-31D1-4916-8D6B-B4BD1B250147}">
    <text>ND</text>
  </threadedComment>
  <threadedComment ref="D22" dT="2020-09-24T08:28:21.96" personId="{BBC3E951-31AF-4423-BF00-96CDE4ED7858}" id="{E9281305-0C3F-4E03-A637-993E7863751D}">
    <text>ND</text>
  </threadedComment>
</ThreadedComments>
</file>

<file path=xl/threadedComments/threadedComment19.xml><?xml version="1.0" encoding="utf-8"?>
<ThreadedComments xmlns="http://schemas.microsoft.com/office/spreadsheetml/2018/threadedcomments" xmlns:x="http://schemas.openxmlformats.org/spreadsheetml/2006/main">
  <threadedComment ref="F22" dT="2020-09-24T08:30:10.37" personId="{BBC3E951-31AF-4423-BF00-96CDE4ED7858}" id="{EC607819-3C17-4E4C-B78C-E8966402EE51}">
    <text>NT</text>
  </threadedComment>
  <threadedComment ref="G22" dT="2020-09-24T08:30:16.92" personId="{BBC3E951-31AF-4423-BF00-96CDE4ED7858}" id="{FC02C329-6860-4CB6-AE56-EC45176934D3}">
    <text>NT</text>
  </threadedComment>
</ThreadedComments>
</file>

<file path=xl/threadedComments/threadedComment2.xml><?xml version="1.0" encoding="utf-8"?>
<ThreadedComments xmlns="http://schemas.microsoft.com/office/spreadsheetml/2018/threadedcomments" xmlns:x="http://schemas.openxmlformats.org/spreadsheetml/2006/main">
  <threadedComment ref="F470" dT="2020-09-17T13:51:57.43" personId="{BBC3E951-31AF-4423-BF00-96CDE4ED7858}" id="{D424AEB7-C89C-4586-B927-3CBE985278BD}">
    <text>zno estimate has been made at this</text>
  </threadedComment>
  <threadedComment ref="G470" dT="2020-09-17T13:52:15.21" personId="{BBC3E951-31AF-4423-BF00-96CDE4ED7858}" id="{20BF6F69-C37B-4275-ACB4-B7F92FCF6012}">
    <text>No estimate has been made</text>
  </threadedComment>
</ThreadedComments>
</file>

<file path=xl/threadedComments/threadedComment3.xml><?xml version="1.0" encoding="utf-8"?>
<ThreadedComments xmlns="http://schemas.microsoft.com/office/spreadsheetml/2018/threadedcomments" xmlns:x="http://schemas.openxmlformats.org/spreadsheetml/2006/main">
  <threadedComment ref="E8" dT="2020-09-18T08:55:51.64" personId="{BBC3E951-31AF-4423-BF00-96CDE4ED7858}" id="{715EA622-9649-47B1-B6AC-A7B6C3FC0D64}">
    <text>N/A</text>
  </threadedComment>
  <threadedComment ref="F8" dT="2020-09-18T08:56:04.03" personId="{BBC3E951-31AF-4423-BF00-96CDE4ED7858}" id="{8068D746-873B-41D2-8C68-88EE7C34EA1E}">
    <text>N/A</text>
  </threadedComment>
  <threadedComment ref="G8" dT="2020-09-18T08:56:17.66" personId="{BBC3E951-31AF-4423-BF00-96CDE4ED7858}" id="{4FCE1477-0E29-4E7D-B6D0-0DC0B1478AA6}">
    <text>N/A</text>
  </threadedComment>
  <threadedComment ref="B22" dT="2020-09-24T07:15:38.72" personId="{BBC3E951-31AF-4423-BF00-96CDE4ED7858}" id="{8662A42C-9719-443D-878E-BBEAD66B417D}">
    <text>ND</text>
  </threadedComment>
  <threadedComment ref="C22" dT="2020-09-24T07:15:51.55" personId="{BBC3E951-31AF-4423-BF00-96CDE4ED7858}" id="{BAB701F8-B15D-4C9F-B9C3-1CA51C4DDD19}">
    <text>ND</text>
  </threadedComment>
</ThreadedComments>
</file>

<file path=xl/threadedComments/threadedComment4.xml><?xml version="1.0" encoding="utf-8"?>
<ThreadedComments xmlns="http://schemas.microsoft.com/office/spreadsheetml/2018/threadedcomments" xmlns:x="http://schemas.openxmlformats.org/spreadsheetml/2006/main">
  <threadedComment ref="E8" dT="2020-09-18T08:59:34.43" personId="{BBC3E951-31AF-4423-BF00-96CDE4ED7858}" id="{0A313D55-09AA-4DEF-ACEB-19C6DF5967D5}">
    <text>N/A</text>
  </threadedComment>
  <threadedComment ref="F8" dT="2020-09-18T08:59:43.63" personId="{BBC3E951-31AF-4423-BF00-96CDE4ED7858}" id="{E35D12B1-E269-4760-B0DA-653AA20F4A5A}">
    <text>N/A</text>
  </threadedComment>
  <threadedComment ref="G8" dT="2020-09-18T08:59:54.17" personId="{BBC3E951-31AF-4423-BF00-96CDE4ED7858}" id="{7F29962F-FB3D-45EC-A36D-80BBEBF3E830}">
    <text>N/A</text>
  </threadedComment>
  <threadedComment ref="H22" dT="2020-09-24T07:25:06.23" personId="{BBC3E951-31AF-4423-BF00-96CDE4ED7858}" id="{111A2EC0-F367-4E37-8387-48F0854EF62F}">
    <text>minimum price the 11000</text>
  </threadedComment>
  <threadedComment ref="F56" dT="2020-09-24T12:35:59.78" personId="{BBC3E951-31AF-4423-BF00-96CDE4ED7858}" id="{62666F89-5FB3-4061-9B53-BE88A5C24391}">
    <text>#VALUE!</text>
  </threadedComment>
  <threadedComment ref="E74" dT="2020-09-24T07:25:53.26" personId="{BBC3E951-31AF-4423-BF00-96CDE4ED7858}" id="{06D1399E-B66B-4106-98FE-319482389C52}">
    <text>NT</text>
  </threadedComment>
  <threadedComment ref="F74" dT="2020-09-24T07:26:02.54" personId="{BBC3E951-31AF-4423-BF00-96CDE4ED7858}" id="{9E8D5BF9-AA53-413A-AD66-5C76D94717CE}">
    <text>NT</text>
  </threadedComment>
  <threadedComment ref="G74" dT="2020-09-24T07:26:08.90" personId="{BBC3E951-31AF-4423-BF00-96CDE4ED7858}" id="{896B0D12-0AF9-420E-815C-61A1C1BD123F}">
    <text>NT</text>
  </threadedComment>
  <threadedComment ref="E112" dT="2020-09-24T07:26:34.51" personId="{BBC3E951-31AF-4423-BF00-96CDE4ED7858}" id="{E9CE2960-1A1A-4DDA-88D7-EDA42CD1C39D}">
    <text>NT</text>
  </threadedComment>
  <threadedComment ref="F112" dT="2020-09-24T07:26:43.12" personId="{BBC3E951-31AF-4423-BF00-96CDE4ED7858}" id="{DD2D5FF5-213E-488F-ABF0-F51B1DE07B0E}">
    <text>NT</text>
  </threadedComment>
  <threadedComment ref="G112" dT="2020-09-24T07:26:50.26" personId="{BBC3E951-31AF-4423-BF00-96CDE4ED7858}" id="{E77A206A-4E00-493C-8276-AFF7C7006E6B}">
    <text>NT</text>
  </threadedComment>
  <threadedComment ref="E149" dT="2020-09-24T07:27:11.97" personId="{BBC3E951-31AF-4423-BF00-96CDE4ED7858}" id="{1089B40D-87D9-4429-B584-6D4A1260E8E7}">
    <text>NT</text>
  </threadedComment>
  <threadedComment ref="F149" dT="2020-09-24T07:27:18.62" personId="{BBC3E951-31AF-4423-BF00-96CDE4ED7858}" id="{4D1718AF-9ED7-401E-B7A2-A591EEB31CDE}">
    <text>NT</text>
  </threadedComment>
  <threadedComment ref="G149" dT="2020-09-24T07:27:25.14" personId="{BBC3E951-31AF-4423-BF00-96CDE4ED7858}" id="{6D00D341-1917-4DDD-8F31-1EEE5195B44C}">
    <text>NT</text>
  </threadedComment>
  <threadedComment ref="E186" dT="2020-09-24T07:29:24.85" personId="{BBC3E951-31AF-4423-BF00-96CDE4ED7858}" id="{4B1A6836-E919-4098-A41C-C1086DB37408}">
    <text>NT</text>
  </threadedComment>
  <threadedComment ref="F186" dT="2020-09-24T07:29:31.48" personId="{BBC3E951-31AF-4423-BF00-96CDE4ED7858}" id="{013EF080-3561-4F85-AACE-358074DDBF24}">
    <text>NT</text>
  </threadedComment>
  <threadedComment ref="G186" dT="2020-09-24T07:29:37.55" personId="{BBC3E951-31AF-4423-BF00-96CDE4ED7858}" id="{30F5F612-FE1D-4534-A9BA-41ACF8BA977F}">
    <text>NT</text>
  </threadedComment>
</ThreadedComments>
</file>

<file path=xl/threadedComments/threadedComment5.xml><?xml version="1.0" encoding="utf-8"?>
<ThreadedComments xmlns="http://schemas.microsoft.com/office/spreadsheetml/2018/threadedcomments" xmlns:x="http://schemas.openxmlformats.org/spreadsheetml/2006/main">
  <threadedComment ref="E8" dT="2020-09-18T09:15:18.62" personId="{BBC3E951-31AF-4423-BF00-96CDE4ED7858}" id="{957050BB-EA51-4018-822A-9298BD1038A9}">
    <text>N/A</text>
  </threadedComment>
  <threadedComment ref="G8" dT="2020-09-18T09:17:24.55" personId="{BBC3E951-31AF-4423-BF00-96CDE4ED7858}" id="{E924AE8A-13FF-41F9-B217-CF75FB53829E}">
    <text>N/A</text>
  </threadedComment>
  <threadedComment ref="B22" dT="2020-09-24T07:31:02.67" personId="{BBC3E951-31AF-4423-BF00-96CDE4ED7858}" id="{B0CF6119-44C5-43EC-B0FF-D10241D8615E}">
    <text>ND</text>
  </threadedComment>
  <threadedComment ref="E22" dT="2020-09-24T07:31:34.05" personId="{BBC3E951-31AF-4423-BF00-96CDE4ED7858}" id="{B8946BDE-0EA6-4923-8CC1-4244FBBA9D40}">
    <text>NT</text>
  </threadedComment>
  <threadedComment ref="G22" dT="2020-09-24T07:31:58.23" personId="{BBC3E951-31AF-4423-BF00-96CDE4ED7858}" id="{BBEF25B3-9DFE-4CF9-86F3-A04A1348E3D3}">
    <text>NT</text>
  </threadedComment>
</ThreadedComments>
</file>

<file path=xl/threadedComments/threadedComment6.xml><?xml version="1.0" encoding="utf-8"?>
<ThreadedComments xmlns="http://schemas.microsoft.com/office/spreadsheetml/2018/threadedcomments" xmlns:x="http://schemas.openxmlformats.org/spreadsheetml/2006/main">
  <threadedComment ref="E8" dT="2020-09-18T09:17:39.46" personId="{BBC3E951-31AF-4423-BF00-96CDE4ED7858}" id="{7B5BD9FB-1427-4F55-93DF-7B81B6F66B9B}">
    <text>N/A</text>
  </threadedComment>
  <threadedComment ref="F8" dT="2020-09-18T09:17:50.39" personId="{BBC3E951-31AF-4423-BF00-96CDE4ED7858}" id="{14381290-6DCB-4CFF-AB3C-B2CEF3037339}">
    <text>N/A</text>
  </threadedComment>
  <threadedComment ref="G8" dT="2020-09-18T09:18:49.98" personId="{BBC3E951-31AF-4423-BF00-96CDE4ED7858}" id="{78FDDA06-9A9E-4EAF-B8CB-EE498060C16F}">
    <text>N/A</text>
  </threadedComment>
  <threadedComment ref="B60" dT="2020-09-18T09:19:07.02" personId="{BBC3E951-31AF-4423-BF00-96CDE4ED7858}" id="{4D389BBF-3BCC-4D7B-9DF3-DA47A0E24C19}">
    <text>N/A</text>
  </threadedComment>
  <threadedComment ref="C60" dT="2020-09-18T09:19:16.30" personId="{BBC3E951-31AF-4423-BF00-96CDE4ED7858}" id="{D7918226-9667-493B-98C5-0DACC87850F2}">
    <text>N/A</text>
  </threadedComment>
  <threadedComment ref="D60" dT="2020-09-18T09:31:57.30" personId="{BBC3E951-31AF-4423-BF00-96CDE4ED7858}" id="{9DC7C3CD-DE41-4DBB-ADBB-935AB3EF8F8E}">
    <text>N/AN/A</text>
  </threadedComment>
  <threadedComment ref="E74" dT="2020-09-24T07:40:54.05" personId="{BBC3E951-31AF-4423-BF00-96CDE4ED7858}" id="{6FC43A7E-7AF9-42A6-AB21-BB8C12D1C67A}">
    <text>NT</text>
  </threadedComment>
  <threadedComment ref="F74" dT="2020-09-24T07:41:00.59" personId="{BBC3E951-31AF-4423-BF00-96CDE4ED7858}" id="{E5D5D18B-A12D-41D6-8B48-41CB649FABC9}">
    <text>NT</text>
  </threadedComment>
  <threadedComment ref="G74" dT="2020-09-24T07:41:06.31" personId="{BBC3E951-31AF-4423-BF00-96CDE4ED7858}" id="{934B1A81-3782-4B55-89BF-D4BA20A5D844}">
    <text>NT</text>
  </threadedComment>
  <threadedComment ref="E112" dT="2020-09-24T07:41:59.60" personId="{BBC3E951-31AF-4423-BF00-96CDE4ED7858}" id="{1918E034-9ACC-4BA4-A1DC-5798EFD561F4}">
    <text>NT</text>
  </threadedComment>
  <threadedComment ref="F112" dT="2020-09-24T07:42:07.69" personId="{BBC3E951-31AF-4423-BF00-96CDE4ED7858}" id="{9D26287B-E768-4F18-A328-0A9E8E273F5C}">
    <text>NT</text>
  </threadedComment>
  <threadedComment ref="G112" dT="2020-09-24T07:42:14.53" personId="{BBC3E951-31AF-4423-BF00-96CDE4ED7858}" id="{D040F5D6-1A09-4A79-BF39-E9F86217F85F}">
    <text>NT</text>
  </threadedComment>
  <threadedComment ref="B149" dT="2020-09-24T07:48:17.27" personId="{BBC3E951-31AF-4423-BF00-96CDE4ED7858}" id="{7D5FF408-7543-49D8-8C7D-E7820CFA22BC}">
    <text>ND</text>
  </threadedComment>
  <threadedComment ref="C149" dT="2020-09-24T07:48:24.25" personId="{BBC3E951-31AF-4423-BF00-96CDE4ED7858}" id="{B0AB41B2-83B6-4037-8117-C7736523B782}">
    <text>ND</text>
  </threadedComment>
  <threadedComment ref="B186" dT="2020-09-24T07:48:43.85" personId="{BBC3E951-31AF-4423-BF00-96CDE4ED7858}" id="{F9D6DE23-2D8B-4623-A517-10A6DA7BC312}">
    <text>ND</text>
  </threadedComment>
  <threadedComment ref="C186" dT="2020-09-24T07:48:50.97" personId="{BBC3E951-31AF-4423-BF00-96CDE4ED7858}" id="{A1CFC240-7469-4E38-A30D-3FB6B487B85D}">
    <text>ND</text>
  </threadedComment>
  <threadedComment ref="D186" dT="2020-09-24T07:49:14.98" personId="{BBC3E951-31AF-4423-BF00-96CDE4ED7858}" id="{27366314-4157-439A-B8A6-B43FBB621DB8}">
    <text>ND</text>
  </threadedComment>
  <threadedComment ref="E186" dT="2020-09-24T07:49:21.78" personId="{BBC3E951-31AF-4423-BF00-96CDE4ED7858}" id="{6A5C86AB-B301-48E8-B4F6-5BD6844C6FBB}">
    <text>NT</text>
  </threadedComment>
  <threadedComment ref="F186" dT="2020-09-24T07:49:28.29" personId="{BBC3E951-31AF-4423-BF00-96CDE4ED7858}" id="{52268C62-A9F0-4268-AA5C-9421245553AA}">
    <text>NT</text>
  </threadedComment>
  <threadedComment ref="G186" dT="2020-09-24T07:49:34.18" personId="{BBC3E951-31AF-4423-BF00-96CDE4ED7858}" id="{37A8E325-7B3F-4174-95FC-A4C4756E0DEE}">
    <text>NT</text>
  </threadedComment>
</ThreadedComments>
</file>

<file path=xl/threadedComments/threadedComment7.xml><?xml version="1.0" encoding="utf-8"?>
<ThreadedComments xmlns="http://schemas.microsoft.com/office/spreadsheetml/2018/threadedcomments" xmlns:x="http://schemas.openxmlformats.org/spreadsheetml/2006/main">
  <threadedComment ref="G8" dT="2020-09-18T09:32:19.57" personId="{BBC3E951-31AF-4423-BF00-96CDE4ED7858}" id="{1F9CA7A3-2E05-4E6B-8306-39EDD764ACB2}">
    <text>N/A</text>
  </threadedComment>
</ThreadedComments>
</file>

<file path=xl/threadedComments/threadedComment8.xml><?xml version="1.0" encoding="utf-8"?>
<ThreadedComments xmlns="http://schemas.microsoft.com/office/spreadsheetml/2018/threadedcomments" xmlns:x="http://schemas.openxmlformats.org/spreadsheetml/2006/main">
  <threadedComment ref="F4" dT="2020-09-24T12:42:14.85" personId="{BBC3E951-31AF-4423-BF00-96CDE4ED7858}" id="{E7D39276-A6DB-45B2-AF9D-468183555C74}">
    <text>N/A</text>
  </threadedComment>
  <threadedComment ref="E8" dT="2020-09-18T09:33:35.38" personId="{BBC3E951-31AF-4423-BF00-96CDE4ED7858}" id="{B5B95D4B-025A-49EA-9410-0DDFDB34BF59}">
    <text>N/A</text>
  </threadedComment>
  <threadedComment ref="F8" dT="2020-09-18T09:33:42.53" personId="{BBC3E951-31AF-4423-BF00-96CDE4ED7858}" id="{51FDFABA-AC18-4375-8F99-F4E3DFFB63E9}">
    <text>N/A</text>
  </threadedComment>
  <threadedComment ref="G8" dT="2020-09-18T09:33:48.95" personId="{BBC3E951-31AF-4423-BF00-96CDE4ED7858}" id="{0151CEE8-B2B7-4864-B62D-95362080565B}">
    <text>N/A</text>
  </threadedComment>
  <threadedComment ref="B149" dT="2020-09-24T08:00:08.62" personId="{BBC3E951-31AF-4423-BF00-96CDE4ED7858}" id="{218516A1-11C3-4DB0-BC1A-F97EC15ECEF4}">
    <text>ND</text>
  </threadedComment>
</ThreadedComments>
</file>

<file path=xl/threadedComments/threadedComment9.xml><?xml version="1.0" encoding="utf-8"?>
<ThreadedComments xmlns="http://schemas.microsoft.com/office/spreadsheetml/2018/threadedcomments" xmlns:x="http://schemas.openxmlformats.org/spreadsheetml/2006/main">
  <threadedComment ref="C8" dT="2020-09-18T09:37:54.88" personId="{BBC3E951-31AF-4423-BF00-96CDE4ED7858}" id="{6EAF8979-1166-4552-BD67-72CC85A0A292}">
    <text>No data</text>
  </threadedComment>
  <threadedComment ref="E8" dT="2020-09-18T09:38:02.63" personId="{BBC3E951-31AF-4423-BF00-96CDE4ED7858}" id="{4DF7B340-9C3C-4CDD-AE64-C842FA2D407E}">
    <text>N/A</text>
  </threadedComment>
  <threadedComment ref="F8" dT="2020-09-18T09:38:10.35" personId="{BBC3E951-31AF-4423-BF00-96CDE4ED7858}" id="{E520D5A0-9B8B-4934-82D8-585B08FF0B78}">
    <text>N/A</text>
  </threadedComment>
  <threadedComment ref="G8" dT="2020-09-18T09:38:16.41" personId="{BBC3E951-31AF-4423-BF00-96CDE4ED7858}" id="{4CFB9736-7389-4AB6-ABAD-DB18A14C0ADA}">
    <text>N/A</text>
  </threadedComment>
  <threadedComment ref="I16" dT="2020-09-17T14:19:04.64" personId="{BBC3E951-31AF-4423-BF00-96CDE4ED7858}" id="{78655F0F-688D-4942-BEFE-D4F02C3212FC}">
    <text>&gt;20 in the NPF</text>
  </threadedComment>
  <threadedComment ref="H26" dT="2020-09-25T08:23:20.61" personId="{BBC3E951-31AF-4423-BF00-96CDE4ED7858}" id="{8F85779B-B9E0-4B87-AB08-6CF4BC529804}">
    <text>at least</text>
  </threadedComment>
  <threadedComment ref="E27" dT="2020-09-24T09:47:46.58" personId="{BBC3E951-31AF-4423-BF00-96CDE4ED7858}" id="{F6CF7CC7-9DAF-4B90-A6D4-5963D8A7292B}">
    <text>N/A</text>
  </threadedComment>
  <threadedComment ref="F27" dT="2020-09-24T09:47:52.26" personId="{BBC3E951-31AF-4423-BF00-96CDE4ED7858}" id="{661B9E86-F5D5-4512-B8A2-77E4502C31F7}">
    <text>N/A</text>
  </threadedComment>
  <threadedComment ref="G27" dT="2020-09-24T09:47:58.04" personId="{BBC3E951-31AF-4423-BF00-96CDE4ED7858}" id="{2C92302A-6054-4919-A4A2-3FB83F3A49BA}">
    <text>N/A</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0.bin"/><Relationship Id="rId5" Type="http://schemas.microsoft.com/office/2017/10/relationships/threadedComment" Target="../threadedComments/threadedComment6.xml"/><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1.bin"/><Relationship Id="rId5" Type="http://schemas.microsoft.com/office/2017/10/relationships/threadedComment" Target="../threadedComments/threadedComment7.xml"/><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2.bin"/><Relationship Id="rId5" Type="http://schemas.microsoft.com/office/2017/10/relationships/threadedComment" Target="../threadedComments/threadedComment8.xml"/><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3.bin"/><Relationship Id="rId5" Type="http://schemas.microsoft.com/office/2017/10/relationships/threadedComment" Target="../threadedComments/threadedComment9.xml"/><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4.bin"/><Relationship Id="rId5" Type="http://schemas.microsoft.com/office/2017/10/relationships/threadedComment" Target="../threadedComments/threadedComment10.xml"/><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5.bin"/><Relationship Id="rId5" Type="http://schemas.microsoft.com/office/2017/10/relationships/threadedComment" Target="../threadedComments/threadedComment11.xml"/><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6.bin"/><Relationship Id="rId5" Type="http://schemas.microsoft.com/office/2017/10/relationships/threadedComment" Target="../threadedComments/threadedComment12.xml"/><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7.bin"/><Relationship Id="rId5" Type="http://schemas.microsoft.com/office/2017/10/relationships/threadedComment" Target="../threadedComments/threadedComment13.xm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8.bin"/><Relationship Id="rId5" Type="http://schemas.microsoft.com/office/2017/10/relationships/threadedComment" Target="../threadedComments/threadedComment14.xml"/><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9.bin"/><Relationship Id="rId5" Type="http://schemas.microsoft.com/office/2017/10/relationships/threadedComment" Target="../threadedComments/threadedComment15.xml"/><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20.bin"/><Relationship Id="rId5" Type="http://schemas.microsoft.com/office/2017/10/relationships/threadedComment" Target="../threadedComments/threadedComment16.xml"/><Relationship Id="rId4" Type="http://schemas.openxmlformats.org/officeDocument/2006/relationships/comments" Target="../comments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21.bin"/><Relationship Id="rId5" Type="http://schemas.microsoft.com/office/2017/10/relationships/threadedComment" Target="../threadedComments/threadedComment17.xml"/><Relationship Id="rId4" Type="http://schemas.openxmlformats.org/officeDocument/2006/relationships/comments" Target="../comments18.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 Id="rId4" Type="http://schemas.microsoft.com/office/2017/10/relationships/threadedComment" Target="../threadedComments/threadedComment18.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23.bin"/><Relationship Id="rId5" Type="http://schemas.microsoft.com/office/2017/10/relationships/threadedComment" Target="../threadedComments/threadedComment19.xml"/><Relationship Id="rId4" Type="http://schemas.openxmlformats.org/officeDocument/2006/relationships/comments" Target="../comments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microsoft.com/office/2017/10/relationships/threadedComment" Target="../threadedComments/threadedComment2.xm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microsoft.com/office/2017/10/relationships/threadedComment" Target="../threadedComments/threadedComment3.xml"/><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microsoft.com/office/2017/10/relationships/threadedComment" Target="../threadedComments/threadedComment4.xml"/><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microsoft.com/office/2017/10/relationships/threadedComment" Target="../threadedComments/threadedComment5.xml"/><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sqref="A1:K9"/>
    </sheetView>
  </sheetViews>
  <sheetFormatPr defaultRowHeight="14.4" x14ac:dyDescent="0.3"/>
  <sheetData>
    <row r="1" spans="1:11" x14ac:dyDescent="0.3">
      <c r="A1" s="497" t="s">
        <v>143</v>
      </c>
      <c r="B1" s="498"/>
      <c r="C1" s="498"/>
      <c r="D1" s="498"/>
      <c r="E1" s="498"/>
      <c r="F1" s="498"/>
      <c r="G1" s="498"/>
      <c r="H1" s="498"/>
      <c r="I1" s="498"/>
      <c r="J1" s="498"/>
      <c r="K1" s="499"/>
    </row>
    <row r="2" spans="1:11" x14ac:dyDescent="0.3">
      <c r="A2" s="500"/>
      <c r="B2" s="501"/>
      <c r="C2" s="501"/>
      <c r="D2" s="501"/>
      <c r="E2" s="501"/>
      <c r="F2" s="501"/>
      <c r="G2" s="501"/>
      <c r="H2" s="501"/>
      <c r="I2" s="501"/>
      <c r="J2" s="501"/>
      <c r="K2" s="502"/>
    </row>
    <row r="3" spans="1:11" x14ac:dyDescent="0.3">
      <c r="A3" s="500"/>
      <c r="B3" s="501"/>
      <c r="C3" s="501"/>
      <c r="D3" s="501"/>
      <c r="E3" s="501"/>
      <c r="F3" s="501"/>
      <c r="G3" s="501"/>
      <c r="H3" s="501"/>
      <c r="I3" s="501"/>
      <c r="J3" s="501"/>
      <c r="K3" s="502"/>
    </row>
    <row r="4" spans="1:11" x14ac:dyDescent="0.3">
      <c r="A4" s="500"/>
      <c r="B4" s="501"/>
      <c r="C4" s="501"/>
      <c r="D4" s="501"/>
      <c r="E4" s="501"/>
      <c r="F4" s="501"/>
      <c r="G4" s="501"/>
      <c r="H4" s="501"/>
      <c r="I4" s="501"/>
      <c r="J4" s="501"/>
      <c r="K4" s="502"/>
    </row>
    <row r="5" spans="1:11" x14ac:dyDescent="0.3">
      <c r="A5" s="500"/>
      <c r="B5" s="501"/>
      <c r="C5" s="501"/>
      <c r="D5" s="501"/>
      <c r="E5" s="501"/>
      <c r="F5" s="501"/>
      <c r="G5" s="501"/>
      <c r="H5" s="501"/>
      <c r="I5" s="501"/>
      <c r="J5" s="501"/>
      <c r="K5" s="502"/>
    </row>
    <row r="6" spans="1:11" x14ac:dyDescent="0.3">
      <c r="A6" s="500"/>
      <c r="B6" s="501"/>
      <c r="C6" s="501"/>
      <c r="D6" s="501"/>
      <c r="E6" s="501"/>
      <c r="F6" s="501"/>
      <c r="G6" s="501"/>
      <c r="H6" s="501"/>
      <c r="I6" s="501"/>
      <c r="J6" s="501"/>
      <c r="K6" s="502"/>
    </row>
    <row r="7" spans="1:11" x14ac:dyDescent="0.3">
      <c r="A7" s="500"/>
      <c r="B7" s="501"/>
      <c r="C7" s="501"/>
      <c r="D7" s="501"/>
      <c r="E7" s="501"/>
      <c r="F7" s="501"/>
      <c r="G7" s="501"/>
      <c r="H7" s="501"/>
      <c r="I7" s="501"/>
      <c r="J7" s="501"/>
      <c r="K7" s="502"/>
    </row>
    <row r="8" spans="1:11" x14ac:dyDescent="0.3">
      <c r="A8" s="500"/>
      <c r="B8" s="501"/>
      <c r="C8" s="501"/>
      <c r="D8" s="501"/>
      <c r="E8" s="501"/>
      <c r="F8" s="501"/>
      <c r="G8" s="501"/>
      <c r="H8" s="501"/>
      <c r="I8" s="501"/>
      <c r="J8" s="501"/>
      <c r="K8" s="502"/>
    </row>
    <row r="9" spans="1:11" x14ac:dyDescent="0.3">
      <c r="A9" s="503"/>
      <c r="B9" s="504"/>
      <c r="C9" s="504"/>
      <c r="D9" s="504"/>
      <c r="E9" s="504"/>
      <c r="F9" s="504"/>
      <c r="G9" s="504"/>
      <c r="H9" s="504"/>
      <c r="I9" s="504"/>
      <c r="J9" s="504"/>
      <c r="K9" s="505"/>
    </row>
    <row r="11" spans="1:11" x14ac:dyDescent="0.3">
      <c r="A11" s="316" t="s">
        <v>132</v>
      </c>
      <c r="B11" s="317"/>
      <c r="C11" s="317"/>
      <c r="D11" s="318"/>
      <c r="E11" s="318"/>
      <c r="F11" s="318"/>
      <c r="G11" s="318"/>
      <c r="H11" s="318"/>
      <c r="I11" s="318"/>
      <c r="J11" s="318"/>
      <c r="K11" s="319"/>
    </row>
    <row r="12" spans="1:11" x14ac:dyDescent="0.3">
      <c r="A12" s="320" t="s">
        <v>133</v>
      </c>
      <c r="B12" s="315"/>
      <c r="C12" s="315"/>
      <c r="D12" s="315"/>
      <c r="E12" s="315"/>
      <c r="F12" s="315"/>
      <c r="G12" s="315"/>
      <c r="H12" s="315"/>
      <c r="I12" s="315"/>
      <c r="J12" s="315"/>
      <c r="K12" s="321"/>
    </row>
    <row r="13" spans="1:11" x14ac:dyDescent="0.3">
      <c r="A13" s="320" t="s">
        <v>134</v>
      </c>
      <c r="B13" s="315"/>
      <c r="C13" s="315"/>
      <c r="D13" s="315"/>
      <c r="E13" s="315"/>
      <c r="F13" s="315"/>
      <c r="G13" s="315"/>
      <c r="H13" s="315"/>
      <c r="I13" s="315"/>
      <c r="J13" s="315"/>
      <c r="K13" s="321"/>
    </row>
    <row r="14" spans="1:11" x14ac:dyDescent="0.3">
      <c r="A14" s="320" t="s">
        <v>129</v>
      </c>
      <c r="B14" s="315"/>
      <c r="C14" s="315"/>
      <c r="D14" s="315"/>
      <c r="E14" s="315"/>
      <c r="F14" s="315"/>
      <c r="G14" s="315"/>
      <c r="H14" s="315"/>
      <c r="I14" s="315"/>
      <c r="J14" s="315"/>
      <c r="K14" s="321"/>
    </row>
    <row r="15" spans="1:11" x14ac:dyDescent="0.3">
      <c r="A15" s="320" t="s">
        <v>131</v>
      </c>
      <c r="B15" s="315"/>
      <c r="C15" s="315"/>
      <c r="D15" s="315"/>
      <c r="E15" s="315"/>
      <c r="F15" s="315"/>
      <c r="G15" s="315"/>
      <c r="H15" s="315"/>
      <c r="I15" s="315"/>
      <c r="J15" s="315"/>
      <c r="K15" s="321"/>
    </row>
    <row r="16" spans="1:11" x14ac:dyDescent="0.3">
      <c r="A16" s="320" t="s">
        <v>128</v>
      </c>
      <c r="B16" s="315"/>
      <c r="C16" s="315"/>
      <c r="D16" s="315"/>
      <c r="E16" s="315"/>
      <c r="F16" s="315"/>
      <c r="G16" s="315"/>
      <c r="H16" s="315"/>
      <c r="I16" s="315"/>
      <c r="J16" s="315"/>
      <c r="K16" s="321"/>
    </row>
    <row r="17" spans="1:11" x14ac:dyDescent="0.3">
      <c r="A17" s="322" t="s">
        <v>130</v>
      </c>
      <c r="B17" s="323"/>
      <c r="C17" s="323"/>
      <c r="D17" s="323"/>
      <c r="E17" s="323"/>
      <c r="F17" s="323"/>
      <c r="G17" s="323"/>
      <c r="H17" s="323"/>
      <c r="I17" s="323"/>
      <c r="J17" s="323"/>
      <c r="K17" s="324"/>
    </row>
  </sheetData>
  <mergeCells count="1">
    <mergeCell ref="A1:K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D48"/>
  <sheetViews>
    <sheetView zoomScale="60" zoomScaleNormal="60" workbookViewId="0">
      <pane xSplit="1" ySplit="3" topLeftCell="B19" activePane="bottomRight" state="frozen"/>
      <selection pane="topRight" activeCell="B1" sqref="B1"/>
      <selection pane="bottomLeft" activeCell="A4" sqref="A4"/>
      <selection pane="bottomRight" activeCell="A46" sqref="A46"/>
    </sheetView>
  </sheetViews>
  <sheetFormatPr defaultRowHeight="14.4" x14ac:dyDescent="0.3"/>
  <cols>
    <col min="1" max="1" width="16.109375" customWidth="1"/>
    <col min="12" max="12" width="11.6640625" customWidth="1"/>
    <col min="14" max="14" width="11" customWidth="1"/>
    <col min="16" max="16" width="11.6640625" customWidth="1"/>
    <col min="18" max="18" width="10.44140625" customWidth="1"/>
    <col min="19" max="19" width="10.109375" customWidth="1"/>
    <col min="20" max="20" width="10.5546875" customWidth="1"/>
    <col min="21" max="21" width="20.109375" customWidth="1"/>
  </cols>
  <sheetData>
    <row r="1" spans="1:22" ht="15" customHeight="1" thickBot="1" x14ac:dyDescent="0.35">
      <c r="A1" s="532" t="s">
        <v>41</v>
      </c>
      <c r="B1" s="525" t="s">
        <v>29</v>
      </c>
      <c r="C1" s="526"/>
      <c r="D1" s="526"/>
      <c r="E1" s="526"/>
      <c r="F1" s="526"/>
      <c r="G1" s="526"/>
      <c r="H1" s="525" t="s">
        <v>0</v>
      </c>
      <c r="I1" s="526"/>
      <c r="J1" s="526"/>
      <c r="K1" s="527"/>
      <c r="L1" s="521" t="s">
        <v>30</v>
      </c>
      <c r="M1" s="522"/>
      <c r="N1" s="522"/>
      <c r="O1" s="522"/>
      <c r="P1" s="522"/>
      <c r="Q1" s="528"/>
      <c r="R1" s="521" t="s">
        <v>33</v>
      </c>
      <c r="S1" s="522"/>
      <c r="T1" s="522"/>
      <c r="U1" s="523" t="s">
        <v>34</v>
      </c>
      <c r="V1" s="18"/>
    </row>
    <row r="2" spans="1:22" ht="15" customHeight="1" thickBot="1" x14ac:dyDescent="0.35">
      <c r="A2" s="532"/>
      <c r="B2" s="525"/>
      <c r="C2" s="526"/>
      <c r="D2" s="526"/>
      <c r="E2" s="526"/>
      <c r="F2" s="526"/>
      <c r="G2" s="527"/>
      <c r="H2" s="525"/>
      <c r="I2" s="526"/>
      <c r="J2" s="526"/>
      <c r="K2" s="527"/>
      <c r="L2" s="10" t="s">
        <v>31</v>
      </c>
      <c r="M2" s="78" t="s">
        <v>32</v>
      </c>
      <c r="N2" s="10" t="s">
        <v>31</v>
      </c>
      <c r="O2" s="78" t="s">
        <v>32</v>
      </c>
      <c r="P2" s="10" t="s">
        <v>31</v>
      </c>
      <c r="Q2" s="78" t="s">
        <v>32</v>
      </c>
      <c r="R2" s="521" t="s">
        <v>32</v>
      </c>
      <c r="S2" s="522"/>
      <c r="T2" s="522"/>
      <c r="U2" s="524"/>
    </row>
    <row r="3" spans="1:22" ht="25.5" customHeight="1" thickBot="1" x14ac:dyDescent="0.35">
      <c r="A3" s="533"/>
      <c r="B3" s="90">
        <v>2016</v>
      </c>
      <c r="C3" s="77">
        <v>2017</v>
      </c>
      <c r="D3" s="45">
        <v>2018</v>
      </c>
      <c r="E3" s="46">
        <v>2020</v>
      </c>
      <c r="F3" s="47">
        <v>2025</v>
      </c>
      <c r="G3" s="46">
        <v>2030</v>
      </c>
      <c r="H3" s="48">
        <v>2016</v>
      </c>
      <c r="I3" s="49">
        <v>2020</v>
      </c>
      <c r="J3" s="47">
        <v>2025</v>
      </c>
      <c r="K3" s="50">
        <v>2030</v>
      </c>
      <c r="L3" s="531">
        <v>2020</v>
      </c>
      <c r="M3" s="530"/>
      <c r="N3" s="531">
        <v>2025</v>
      </c>
      <c r="O3" s="530"/>
      <c r="P3" s="531">
        <v>2030</v>
      </c>
      <c r="Q3" s="530"/>
      <c r="R3" s="75">
        <v>2020</v>
      </c>
      <c r="S3" s="20">
        <v>2025</v>
      </c>
      <c r="T3" s="102">
        <v>2030</v>
      </c>
      <c r="U3" s="524"/>
    </row>
    <row r="4" spans="1:22" ht="21" x14ac:dyDescent="0.4">
      <c r="A4" s="1" t="s">
        <v>2</v>
      </c>
      <c r="B4" s="65"/>
      <c r="C4" s="112"/>
      <c r="D4" s="112"/>
      <c r="E4" s="112"/>
      <c r="F4" s="112"/>
      <c r="G4" s="66"/>
      <c r="H4" s="87"/>
      <c r="I4" s="81"/>
      <c r="J4" s="81"/>
      <c r="K4" s="107"/>
      <c r="L4" s="284" t="str">
        <f>IF(AND(E4&lt;&gt;0,I4&lt;&gt;0),E4-I4, " ")</f>
        <v xml:space="preserve"> </v>
      </c>
      <c r="M4" s="285" t="str">
        <f>IF(AND(E4&lt;&gt;0,I4&lt;&gt;0),(E4-I4)/I4, " ")</f>
        <v xml:space="preserve"> </v>
      </c>
      <c r="N4" s="286" t="str">
        <f>IF(AND(F4&lt;&gt;0,J4&lt;&gt;0),F4-J4, " ")</f>
        <v xml:space="preserve"> </v>
      </c>
      <c r="O4" s="285" t="str">
        <f>IF(AND(F4&lt;&gt;0,J4&lt;&gt;0),(F4-J4)/J4, " ")</f>
        <v xml:space="preserve"> </v>
      </c>
      <c r="P4" s="286" t="str">
        <f>IF(AND(G4&lt;&gt;0,K4&lt;&gt;0),G4-K4, " ")</f>
        <v xml:space="preserve"> </v>
      </c>
      <c r="Q4" s="287" t="str">
        <f>IF(AND(G4&lt;&gt;0,K4&lt;&gt;0),(G4-K4)/K4, " ")</f>
        <v xml:space="preserve"> </v>
      </c>
      <c r="R4" s="288" t="str">
        <f>IFERROR(D4/E4,"")</f>
        <v/>
      </c>
      <c r="S4" s="289" t="str">
        <f>IFERROR(D4/F4,"")</f>
        <v/>
      </c>
      <c r="T4" s="290" t="str">
        <f>IFERROR(D4/G4,"")</f>
        <v/>
      </c>
      <c r="U4" s="291" t="str">
        <f>IF(G4&gt;0,IFERROR((D4-B4)/(G4-B4)," ")," ")</f>
        <v xml:space="preserve"> </v>
      </c>
    </row>
    <row r="5" spans="1:22" ht="21" x14ac:dyDescent="0.4">
      <c r="A5" s="3" t="s">
        <v>3</v>
      </c>
      <c r="B5" s="86"/>
      <c r="C5" s="68"/>
      <c r="D5" s="68"/>
      <c r="E5" s="68"/>
      <c r="F5" s="68"/>
      <c r="G5" s="63"/>
      <c r="H5" s="86">
        <v>3</v>
      </c>
      <c r="I5" s="68"/>
      <c r="J5" s="68"/>
      <c r="K5" s="69"/>
      <c r="L5" s="292" t="str">
        <f t="shared" ref="L5:L31" si="0">IF(AND(E5&lt;&gt;0,I5&lt;&gt;0),E5-I5, " ")</f>
        <v xml:space="preserve"> </v>
      </c>
      <c r="M5" s="293" t="str">
        <f t="shared" ref="M5:M31" si="1">IF(AND(E5&lt;&gt;0,I5&lt;&gt;0),(E5-I5)/I5, " ")</f>
        <v xml:space="preserve"> </v>
      </c>
      <c r="N5" s="294" t="str">
        <f t="shared" ref="N5:N31" si="2">IF(AND(F5&lt;&gt;0,J5&lt;&gt;0),F5-J5, " ")</f>
        <v xml:space="preserve"> </v>
      </c>
      <c r="O5" s="293" t="str">
        <f t="shared" ref="O5:O31" si="3">IF(AND(F5&lt;&gt;0,J5&lt;&gt;0),(F5-J5)/J5, " ")</f>
        <v xml:space="preserve"> </v>
      </c>
      <c r="P5" s="294" t="str">
        <f t="shared" ref="P5:P31" si="4">IF(AND(G5&lt;&gt;0,K5&lt;&gt;0),G5-K5, " ")</f>
        <v xml:space="preserve"> </v>
      </c>
      <c r="Q5" s="295" t="str">
        <f t="shared" ref="Q5:Q31" si="5">IF(AND(G5&lt;&gt;0,K5&lt;&gt;0),(G5-K5)/K5, " ")</f>
        <v xml:space="preserve"> </v>
      </c>
      <c r="R5" s="296" t="str">
        <f t="shared" ref="R5:R31" si="6">IFERROR(D5/E5,"")</f>
        <v/>
      </c>
      <c r="S5" s="297" t="str">
        <f t="shared" ref="S5:S31" si="7">IFERROR(D5/F5,"")</f>
        <v/>
      </c>
      <c r="T5" s="298" t="str">
        <f t="shared" ref="T5:T31" si="8">IFERROR(D5/G5,"")</f>
        <v/>
      </c>
      <c r="U5" s="299" t="str">
        <f t="shared" ref="U5:U31" si="9">IF(G5&gt;0,IFERROR((D5-B5)/(G5-B5)," ")," ")</f>
        <v xml:space="preserve"> </v>
      </c>
    </row>
    <row r="6" spans="1:22" ht="21" x14ac:dyDescent="0.4">
      <c r="A6" s="3" t="s">
        <v>5</v>
      </c>
      <c r="B6" s="86">
        <v>0</v>
      </c>
      <c r="C6" s="68">
        <v>0</v>
      </c>
      <c r="D6" s="68">
        <v>2</v>
      </c>
      <c r="E6" s="68">
        <v>80</v>
      </c>
      <c r="F6" s="68">
        <v>2300</v>
      </c>
      <c r="G6" s="63">
        <v>6900</v>
      </c>
      <c r="H6" s="67">
        <v>0</v>
      </c>
      <c r="I6" s="68">
        <v>180</v>
      </c>
      <c r="J6" s="68">
        <v>500</v>
      </c>
      <c r="K6" s="69">
        <v>1300</v>
      </c>
      <c r="L6" s="292">
        <f t="shared" si="0"/>
        <v>-100</v>
      </c>
      <c r="M6" s="293">
        <f t="shared" si="1"/>
        <v>-0.55555555555555558</v>
      </c>
      <c r="N6" s="294">
        <f t="shared" si="2"/>
        <v>1800</v>
      </c>
      <c r="O6" s="293">
        <f t="shared" si="3"/>
        <v>3.6</v>
      </c>
      <c r="P6" s="294">
        <f t="shared" si="4"/>
        <v>5600</v>
      </c>
      <c r="Q6" s="295">
        <f t="shared" si="5"/>
        <v>4.3076923076923075</v>
      </c>
      <c r="R6" s="296">
        <f t="shared" si="6"/>
        <v>2.5000000000000001E-2</v>
      </c>
      <c r="S6" s="297">
        <f t="shared" si="7"/>
        <v>8.6956521739130438E-4</v>
      </c>
      <c r="T6" s="298">
        <f t="shared" si="8"/>
        <v>2.8985507246376811E-4</v>
      </c>
      <c r="U6" s="299">
        <f t="shared" si="9"/>
        <v>2.8985507246376811E-4</v>
      </c>
    </row>
    <row r="7" spans="1:22" ht="21" x14ac:dyDescent="0.4">
      <c r="A7" s="3" t="s">
        <v>7</v>
      </c>
      <c r="B7" s="86"/>
      <c r="C7" s="68"/>
      <c r="D7" s="68"/>
      <c r="E7" s="68"/>
      <c r="F7" s="68"/>
      <c r="G7" s="63"/>
      <c r="H7" s="86"/>
      <c r="I7" s="68"/>
      <c r="J7" s="68"/>
      <c r="K7" s="69"/>
      <c r="L7" s="292" t="str">
        <f t="shared" si="0"/>
        <v xml:space="preserve"> </v>
      </c>
      <c r="M7" s="293" t="str">
        <f>IF(AND(E7&lt;&gt;0,I7&lt;&gt;0),(E7-I7)/I7, " ")</f>
        <v xml:space="preserve"> </v>
      </c>
      <c r="N7" s="294" t="str">
        <f t="shared" si="2"/>
        <v xml:space="preserve"> </v>
      </c>
      <c r="O7" s="293" t="str">
        <f t="shared" si="3"/>
        <v xml:space="preserve"> </v>
      </c>
      <c r="P7" s="294" t="str">
        <f t="shared" si="4"/>
        <v xml:space="preserve"> </v>
      </c>
      <c r="Q7" s="295" t="str">
        <f t="shared" si="5"/>
        <v xml:space="preserve"> </v>
      </c>
      <c r="R7" s="296" t="str">
        <f t="shared" si="6"/>
        <v/>
      </c>
      <c r="S7" s="297" t="str">
        <f t="shared" si="7"/>
        <v/>
      </c>
      <c r="T7" s="298" t="str">
        <f t="shared" si="8"/>
        <v/>
      </c>
      <c r="U7" s="299" t="str">
        <f t="shared" si="9"/>
        <v xml:space="preserve"> </v>
      </c>
    </row>
    <row r="8" spans="1:22" ht="21" x14ac:dyDescent="0.4">
      <c r="A8" s="3" t="s">
        <v>6</v>
      </c>
      <c r="B8" s="86"/>
      <c r="C8" s="68"/>
      <c r="D8" s="68">
        <v>7</v>
      </c>
      <c r="E8" s="68"/>
      <c r="F8" s="68"/>
      <c r="G8" s="63"/>
      <c r="H8" s="86"/>
      <c r="I8" s="68"/>
      <c r="J8" s="68"/>
      <c r="K8" s="69"/>
      <c r="L8" s="292" t="str">
        <f t="shared" si="0"/>
        <v xml:space="preserve"> </v>
      </c>
      <c r="M8" s="293" t="str">
        <f t="shared" ref="M8" si="10">IF(AND(E8&lt;&gt;0,I8&lt;&gt;0),(E8-I8)/I8, " ")</f>
        <v xml:space="preserve"> </v>
      </c>
      <c r="N8" s="294" t="str">
        <f t="shared" si="2"/>
        <v xml:space="preserve"> </v>
      </c>
      <c r="O8" s="293" t="str">
        <f t="shared" si="3"/>
        <v xml:space="preserve"> </v>
      </c>
      <c r="P8" s="294" t="str">
        <f t="shared" si="4"/>
        <v xml:space="preserve"> </v>
      </c>
      <c r="Q8" s="295" t="str">
        <f t="shared" si="5"/>
        <v xml:space="preserve"> </v>
      </c>
      <c r="R8" s="296" t="str">
        <f t="shared" si="6"/>
        <v/>
      </c>
      <c r="S8" s="297" t="str">
        <f t="shared" si="7"/>
        <v/>
      </c>
      <c r="T8" s="298" t="str">
        <f t="shared" si="8"/>
        <v/>
      </c>
      <c r="U8" s="299" t="str">
        <f t="shared" si="9"/>
        <v xml:space="preserve"> </v>
      </c>
    </row>
    <row r="9" spans="1:22" ht="21" x14ac:dyDescent="0.4">
      <c r="A9" s="3" t="s">
        <v>8</v>
      </c>
      <c r="B9" s="86"/>
      <c r="C9" s="68"/>
      <c r="D9" s="68"/>
      <c r="E9" s="68"/>
      <c r="F9" s="68"/>
      <c r="G9" s="63"/>
      <c r="H9" s="86"/>
      <c r="I9" s="68"/>
      <c r="J9" s="68"/>
      <c r="K9" s="69"/>
      <c r="L9" s="292" t="str">
        <f t="shared" si="0"/>
        <v xml:space="preserve"> </v>
      </c>
      <c r="M9" s="293" t="str">
        <f t="shared" si="1"/>
        <v xml:space="preserve"> </v>
      </c>
      <c r="N9" s="294" t="str">
        <f t="shared" si="2"/>
        <v xml:space="preserve"> </v>
      </c>
      <c r="O9" s="293" t="str">
        <f t="shared" si="3"/>
        <v xml:space="preserve"> </v>
      </c>
      <c r="P9" s="294" t="str">
        <f t="shared" si="4"/>
        <v xml:space="preserve"> </v>
      </c>
      <c r="Q9" s="295" t="str">
        <f t="shared" si="5"/>
        <v xml:space="preserve"> </v>
      </c>
      <c r="R9" s="296" t="str">
        <f t="shared" si="6"/>
        <v/>
      </c>
      <c r="S9" s="297" t="str">
        <f t="shared" si="7"/>
        <v/>
      </c>
      <c r="T9" s="298" t="str">
        <f t="shared" si="8"/>
        <v/>
      </c>
      <c r="U9" s="299" t="str">
        <f t="shared" si="9"/>
        <v xml:space="preserve"> </v>
      </c>
    </row>
    <row r="10" spans="1:22" ht="21" x14ac:dyDescent="0.4">
      <c r="A10" s="3" t="s">
        <v>15</v>
      </c>
      <c r="B10" s="86"/>
      <c r="C10" s="68"/>
      <c r="D10" s="68"/>
      <c r="E10" s="68"/>
      <c r="F10" s="68"/>
      <c r="G10" s="63"/>
      <c r="H10" s="86"/>
      <c r="I10" s="68"/>
      <c r="J10" s="68"/>
      <c r="K10" s="69"/>
      <c r="L10" s="292" t="str">
        <f t="shared" si="0"/>
        <v xml:space="preserve"> </v>
      </c>
      <c r="M10" s="293" t="str">
        <f t="shared" si="1"/>
        <v xml:space="preserve"> </v>
      </c>
      <c r="N10" s="294" t="str">
        <f t="shared" si="2"/>
        <v xml:space="preserve"> </v>
      </c>
      <c r="O10" s="293" t="str">
        <f t="shared" si="3"/>
        <v xml:space="preserve"> </v>
      </c>
      <c r="P10" s="294" t="str">
        <f t="shared" si="4"/>
        <v xml:space="preserve"> </v>
      </c>
      <c r="Q10" s="295" t="str">
        <f t="shared" si="5"/>
        <v xml:space="preserve"> </v>
      </c>
      <c r="R10" s="296" t="str">
        <f t="shared" si="6"/>
        <v/>
      </c>
      <c r="S10" s="297" t="str">
        <f t="shared" si="7"/>
        <v/>
      </c>
      <c r="T10" s="298" t="str">
        <f t="shared" si="8"/>
        <v/>
      </c>
      <c r="U10" s="299" t="str">
        <f t="shared" si="9"/>
        <v xml:space="preserve"> </v>
      </c>
    </row>
    <row r="11" spans="1:22" ht="21" x14ac:dyDescent="0.4">
      <c r="A11" s="3" t="s">
        <v>9</v>
      </c>
      <c r="B11" s="86"/>
      <c r="C11" s="68"/>
      <c r="D11" s="68"/>
      <c r="E11" s="68"/>
      <c r="F11" s="68">
        <v>250</v>
      </c>
      <c r="G11" s="63">
        <v>900</v>
      </c>
      <c r="H11" s="86"/>
      <c r="I11" s="68"/>
      <c r="J11" s="68">
        <v>250</v>
      </c>
      <c r="K11" s="69">
        <v>900</v>
      </c>
      <c r="L11" s="292" t="str">
        <f t="shared" si="0"/>
        <v xml:space="preserve"> </v>
      </c>
      <c r="M11" s="293" t="str">
        <f t="shared" si="1"/>
        <v xml:space="preserve"> </v>
      </c>
      <c r="N11" s="294">
        <f t="shared" si="2"/>
        <v>0</v>
      </c>
      <c r="O11" s="293">
        <f t="shared" si="3"/>
        <v>0</v>
      </c>
      <c r="P11" s="294">
        <f t="shared" si="4"/>
        <v>0</v>
      </c>
      <c r="Q11" s="295">
        <f t="shared" si="5"/>
        <v>0</v>
      </c>
      <c r="R11" s="296" t="str">
        <f t="shared" si="6"/>
        <v/>
      </c>
      <c r="S11" s="297"/>
      <c r="T11" s="298"/>
      <c r="U11" s="299"/>
    </row>
    <row r="12" spans="1:22" ht="21" x14ac:dyDescent="0.4">
      <c r="A12" s="3" t="s">
        <v>10</v>
      </c>
      <c r="B12" s="86">
        <v>318</v>
      </c>
      <c r="C12" s="68">
        <v>431</v>
      </c>
      <c r="D12" s="68">
        <v>960</v>
      </c>
      <c r="E12" s="68">
        <v>2000</v>
      </c>
      <c r="F12" s="68">
        <v>7000</v>
      </c>
      <c r="G12" s="63">
        <v>25000</v>
      </c>
      <c r="H12" s="86">
        <v>250</v>
      </c>
      <c r="I12" s="68">
        <v>800</v>
      </c>
      <c r="J12" s="68"/>
      <c r="K12" s="69"/>
      <c r="L12" s="292">
        <f t="shared" si="0"/>
        <v>1200</v>
      </c>
      <c r="M12" s="293">
        <f t="shared" si="1"/>
        <v>1.5</v>
      </c>
      <c r="N12" s="302" t="str">
        <f t="shared" si="2"/>
        <v xml:space="preserve"> </v>
      </c>
      <c r="O12" s="301" t="str">
        <f t="shared" si="3"/>
        <v xml:space="preserve"> </v>
      </c>
      <c r="P12" s="302" t="str">
        <f t="shared" si="4"/>
        <v xml:space="preserve"> </v>
      </c>
      <c r="Q12" s="303" t="str">
        <f t="shared" si="5"/>
        <v xml:space="preserve"> </v>
      </c>
      <c r="R12" s="296">
        <f t="shared" si="6"/>
        <v>0.48</v>
      </c>
      <c r="S12" s="297">
        <f t="shared" si="7"/>
        <v>0.13714285714285715</v>
      </c>
      <c r="T12" s="298">
        <f t="shared" si="8"/>
        <v>3.8399999999999997E-2</v>
      </c>
      <c r="U12" s="299">
        <f t="shared" si="9"/>
        <v>2.6010858115225671E-2</v>
      </c>
    </row>
    <row r="13" spans="1:22" ht="21" x14ac:dyDescent="0.4">
      <c r="A13" s="148" t="s">
        <v>12</v>
      </c>
      <c r="B13" s="86"/>
      <c r="C13" s="68"/>
      <c r="D13" s="68"/>
      <c r="E13" s="68"/>
      <c r="F13" s="68"/>
      <c r="G13" s="63"/>
      <c r="H13" s="86"/>
      <c r="I13" s="68"/>
      <c r="J13" s="68"/>
      <c r="K13" s="69"/>
      <c r="L13" s="292" t="str">
        <f t="shared" si="0"/>
        <v xml:space="preserve"> </v>
      </c>
      <c r="M13" s="293" t="str">
        <f t="shared" si="1"/>
        <v xml:space="preserve"> </v>
      </c>
      <c r="N13" s="294" t="str">
        <f t="shared" si="2"/>
        <v xml:space="preserve"> </v>
      </c>
      <c r="O13" s="293" t="str">
        <f t="shared" si="3"/>
        <v xml:space="preserve"> </v>
      </c>
      <c r="P13" s="294" t="str">
        <f t="shared" si="4"/>
        <v xml:space="preserve"> </v>
      </c>
      <c r="Q13" s="295" t="str">
        <f t="shared" si="5"/>
        <v xml:space="preserve"> </v>
      </c>
      <c r="R13" s="296" t="str">
        <f t="shared" si="6"/>
        <v/>
      </c>
      <c r="S13" s="297" t="str">
        <f t="shared" si="7"/>
        <v/>
      </c>
      <c r="T13" s="298" t="str">
        <f t="shared" si="8"/>
        <v/>
      </c>
      <c r="U13" s="299" t="str">
        <f t="shared" si="9"/>
        <v xml:space="preserve"> </v>
      </c>
    </row>
    <row r="14" spans="1:22" ht="21" x14ac:dyDescent="0.4">
      <c r="A14" s="3" t="s">
        <v>13</v>
      </c>
      <c r="B14" s="484"/>
      <c r="C14" s="485"/>
      <c r="D14" s="485"/>
      <c r="E14" s="486"/>
      <c r="F14" s="486"/>
      <c r="G14" s="487"/>
      <c r="H14" s="86"/>
      <c r="I14" s="68"/>
      <c r="J14" s="68"/>
      <c r="K14" s="69"/>
      <c r="L14" s="292" t="str">
        <f t="shared" si="0"/>
        <v xml:space="preserve"> </v>
      </c>
      <c r="M14" s="293" t="str">
        <f t="shared" si="1"/>
        <v xml:space="preserve"> </v>
      </c>
      <c r="N14" s="294" t="str">
        <f t="shared" si="2"/>
        <v xml:space="preserve"> </v>
      </c>
      <c r="O14" s="293" t="str">
        <f t="shared" si="3"/>
        <v xml:space="preserve"> </v>
      </c>
      <c r="P14" s="294" t="str">
        <f t="shared" si="4"/>
        <v xml:space="preserve"> </v>
      </c>
      <c r="Q14" s="295" t="str">
        <f t="shared" si="5"/>
        <v xml:space="preserve"> </v>
      </c>
      <c r="R14" s="296" t="str">
        <f t="shared" si="6"/>
        <v/>
      </c>
      <c r="S14" s="297" t="str">
        <f>IFERROR(D14/F14,"")</f>
        <v/>
      </c>
      <c r="T14" s="298" t="str">
        <f t="shared" si="8"/>
        <v/>
      </c>
      <c r="U14" s="299" t="str">
        <f t="shared" si="9"/>
        <v xml:space="preserve"> </v>
      </c>
    </row>
    <row r="15" spans="1:22" ht="21" x14ac:dyDescent="0.4">
      <c r="A15" s="3" t="s">
        <v>16</v>
      </c>
      <c r="B15" s="86">
        <v>56</v>
      </c>
      <c r="C15" s="68"/>
      <c r="D15" s="68">
        <v>1111</v>
      </c>
      <c r="E15" s="68">
        <v>2000</v>
      </c>
      <c r="F15" s="68"/>
      <c r="G15" s="63">
        <f>AVERAGE(30000,35000)</f>
        <v>32500</v>
      </c>
      <c r="H15" s="86">
        <v>56</v>
      </c>
      <c r="I15" s="68"/>
      <c r="J15" s="68"/>
      <c r="K15" s="69">
        <f>AVERAGE(30000,35000)</f>
        <v>32500</v>
      </c>
      <c r="L15" s="300" t="str">
        <f t="shared" si="0"/>
        <v xml:space="preserve"> </v>
      </c>
      <c r="M15" s="301" t="str">
        <f t="shared" si="1"/>
        <v xml:space="preserve"> </v>
      </c>
      <c r="N15" s="294" t="str">
        <f t="shared" si="2"/>
        <v xml:space="preserve"> </v>
      </c>
      <c r="O15" s="293" t="str">
        <f t="shared" si="3"/>
        <v xml:space="preserve"> </v>
      </c>
      <c r="P15" s="294">
        <f t="shared" si="4"/>
        <v>0</v>
      </c>
      <c r="Q15" s="305">
        <f t="shared" si="5"/>
        <v>0</v>
      </c>
      <c r="R15" s="296">
        <f t="shared" si="6"/>
        <v>0.55549999999999999</v>
      </c>
      <c r="S15" s="297" t="str">
        <f t="shared" ref="S15" si="11">IFERROR(D15/F15,"")</f>
        <v/>
      </c>
      <c r="T15" s="298">
        <f t="shared" si="8"/>
        <v>3.4184615384615383E-2</v>
      </c>
      <c r="U15" s="299">
        <f t="shared" si="9"/>
        <v>3.2517568733818274E-2</v>
      </c>
    </row>
    <row r="16" spans="1:22" ht="21" x14ac:dyDescent="0.4">
      <c r="A16" s="3" t="s">
        <v>4</v>
      </c>
      <c r="B16" s="86">
        <v>0</v>
      </c>
      <c r="C16" s="68">
        <v>0</v>
      </c>
      <c r="D16" s="68">
        <v>0</v>
      </c>
      <c r="E16" s="68"/>
      <c r="F16" s="68"/>
      <c r="G16" s="63"/>
      <c r="H16" s="86">
        <v>0</v>
      </c>
      <c r="I16" s="68"/>
      <c r="J16" s="68"/>
      <c r="K16" s="69"/>
      <c r="L16" s="292" t="str">
        <f t="shared" si="0"/>
        <v xml:space="preserve"> </v>
      </c>
      <c r="M16" s="293" t="str">
        <f t="shared" si="1"/>
        <v xml:space="preserve"> </v>
      </c>
      <c r="N16" s="294" t="str">
        <f t="shared" si="2"/>
        <v xml:space="preserve"> </v>
      </c>
      <c r="O16" s="293" t="str">
        <f t="shared" si="3"/>
        <v xml:space="preserve"> </v>
      </c>
      <c r="P16" s="294" t="str">
        <f t="shared" si="4"/>
        <v xml:space="preserve"> </v>
      </c>
      <c r="Q16" s="295" t="str">
        <f t="shared" si="5"/>
        <v xml:space="preserve"> </v>
      </c>
      <c r="R16" s="296" t="str">
        <f t="shared" si="6"/>
        <v/>
      </c>
      <c r="S16" s="297" t="str">
        <f t="shared" si="7"/>
        <v/>
      </c>
      <c r="T16" s="298" t="str">
        <f t="shared" si="8"/>
        <v/>
      </c>
      <c r="U16" s="299" t="str">
        <f t="shared" si="9"/>
        <v xml:space="preserve"> </v>
      </c>
    </row>
    <row r="17" spans="1:30" ht="21" x14ac:dyDescent="0.4">
      <c r="A17" s="3" t="s">
        <v>19</v>
      </c>
      <c r="B17" s="86">
        <v>3</v>
      </c>
      <c r="C17" s="68">
        <v>7</v>
      </c>
      <c r="D17" s="68">
        <v>11</v>
      </c>
      <c r="E17" s="68"/>
      <c r="F17" s="68"/>
      <c r="G17" s="63"/>
      <c r="H17" s="86"/>
      <c r="I17" s="68"/>
      <c r="J17" s="68"/>
      <c r="K17" s="69"/>
      <c r="L17" s="292" t="str">
        <f t="shared" si="0"/>
        <v xml:space="preserve"> </v>
      </c>
      <c r="M17" s="293" t="str">
        <f t="shared" si="1"/>
        <v xml:space="preserve"> </v>
      </c>
      <c r="N17" s="294" t="str">
        <f t="shared" si="2"/>
        <v xml:space="preserve"> </v>
      </c>
      <c r="O17" s="293" t="str">
        <f t="shared" si="3"/>
        <v xml:space="preserve"> </v>
      </c>
      <c r="P17" s="294" t="str">
        <f t="shared" si="4"/>
        <v xml:space="preserve"> </v>
      </c>
      <c r="Q17" s="295" t="str">
        <f t="shared" si="5"/>
        <v xml:space="preserve"> </v>
      </c>
      <c r="R17" s="296" t="str">
        <f t="shared" si="6"/>
        <v/>
      </c>
      <c r="S17" s="297" t="str">
        <f t="shared" si="7"/>
        <v/>
      </c>
      <c r="T17" s="298" t="str">
        <f t="shared" si="8"/>
        <v/>
      </c>
      <c r="U17" s="299" t="str">
        <f t="shared" si="9"/>
        <v xml:space="preserve"> </v>
      </c>
    </row>
    <row r="18" spans="1:30" ht="21" x14ac:dyDescent="0.4">
      <c r="A18" s="3" t="s">
        <v>17</v>
      </c>
      <c r="B18" s="86">
        <v>176</v>
      </c>
      <c r="C18" s="68">
        <v>188</v>
      </c>
      <c r="D18" s="68">
        <v>207</v>
      </c>
      <c r="E18" s="68">
        <v>207</v>
      </c>
      <c r="F18" s="68">
        <v>482</v>
      </c>
      <c r="G18" s="63">
        <v>1252</v>
      </c>
      <c r="H18" s="86"/>
      <c r="I18" s="88"/>
      <c r="J18" s="88"/>
      <c r="K18" s="103"/>
      <c r="L18" s="300" t="str">
        <f t="shared" si="0"/>
        <v xml:space="preserve"> </v>
      </c>
      <c r="M18" s="301" t="str">
        <f t="shared" si="1"/>
        <v xml:space="preserve"> </v>
      </c>
      <c r="N18" s="302" t="str">
        <f t="shared" si="2"/>
        <v xml:space="preserve"> </v>
      </c>
      <c r="O18" s="301" t="str">
        <f t="shared" si="3"/>
        <v xml:space="preserve"> </v>
      </c>
      <c r="P18" s="302" t="str">
        <f t="shared" si="4"/>
        <v xml:space="preserve"> </v>
      </c>
      <c r="Q18" s="303" t="str">
        <f t="shared" si="5"/>
        <v xml:space="preserve"> </v>
      </c>
      <c r="R18" s="296">
        <f t="shared" si="6"/>
        <v>1</v>
      </c>
      <c r="S18" s="297">
        <f t="shared" si="7"/>
        <v>0.42946058091286304</v>
      </c>
      <c r="T18" s="298">
        <f t="shared" si="8"/>
        <v>0.16533546325878595</v>
      </c>
      <c r="U18" s="299">
        <f t="shared" si="9"/>
        <v>2.8810408921933085E-2</v>
      </c>
    </row>
    <row r="19" spans="1:30" ht="21" x14ac:dyDescent="0.4">
      <c r="A19" s="3" t="s">
        <v>18</v>
      </c>
      <c r="B19" s="86">
        <v>1</v>
      </c>
      <c r="C19" s="68">
        <v>6</v>
      </c>
      <c r="D19" s="68">
        <v>13</v>
      </c>
      <c r="E19" s="68">
        <v>50</v>
      </c>
      <c r="F19" s="68">
        <v>150</v>
      </c>
      <c r="G19" s="63">
        <v>150</v>
      </c>
      <c r="H19" s="86">
        <v>0</v>
      </c>
      <c r="I19" s="68">
        <v>30</v>
      </c>
      <c r="J19" s="68"/>
      <c r="K19" s="69"/>
      <c r="L19" s="292">
        <f t="shared" si="0"/>
        <v>20</v>
      </c>
      <c r="M19" s="293">
        <f t="shared" si="1"/>
        <v>0.66666666666666663</v>
      </c>
      <c r="N19" s="302" t="str">
        <f t="shared" si="2"/>
        <v xml:space="preserve"> </v>
      </c>
      <c r="O19" s="301" t="str">
        <f t="shared" si="3"/>
        <v xml:space="preserve"> </v>
      </c>
      <c r="P19" s="302" t="str">
        <f t="shared" si="4"/>
        <v xml:space="preserve"> </v>
      </c>
      <c r="Q19" s="303" t="str">
        <f t="shared" si="5"/>
        <v xml:space="preserve"> </v>
      </c>
      <c r="R19" s="296">
        <f t="shared" si="6"/>
        <v>0.26</v>
      </c>
      <c r="S19" s="297">
        <f t="shared" si="7"/>
        <v>8.666666666666667E-2</v>
      </c>
      <c r="T19" s="298">
        <f t="shared" si="8"/>
        <v>8.666666666666667E-2</v>
      </c>
      <c r="U19" s="299">
        <f t="shared" si="9"/>
        <v>8.0536912751677847E-2</v>
      </c>
    </row>
    <row r="20" spans="1:30" ht="21" x14ac:dyDescent="0.4">
      <c r="A20" s="3" t="s">
        <v>14</v>
      </c>
      <c r="B20" s="86">
        <v>0</v>
      </c>
      <c r="C20" s="68">
        <v>0</v>
      </c>
      <c r="D20" s="68">
        <v>0</v>
      </c>
      <c r="E20" s="68">
        <v>0</v>
      </c>
      <c r="F20" s="68">
        <v>2020</v>
      </c>
      <c r="G20" s="63">
        <v>8030</v>
      </c>
      <c r="H20" s="86">
        <v>0</v>
      </c>
      <c r="I20" s="68">
        <v>2550</v>
      </c>
      <c r="J20" s="68">
        <v>6300</v>
      </c>
      <c r="K20" s="69">
        <v>14200</v>
      </c>
      <c r="L20" s="292" t="str">
        <f t="shared" si="0"/>
        <v xml:space="preserve"> </v>
      </c>
      <c r="M20" s="293" t="str">
        <f t="shared" si="1"/>
        <v xml:space="preserve"> </v>
      </c>
      <c r="N20" s="294">
        <f t="shared" si="2"/>
        <v>-4280</v>
      </c>
      <c r="O20" s="293">
        <f t="shared" si="3"/>
        <v>-0.67936507936507939</v>
      </c>
      <c r="P20" s="294">
        <f t="shared" si="4"/>
        <v>-6170</v>
      </c>
      <c r="Q20" s="295">
        <f t="shared" si="5"/>
        <v>-0.4345070422535211</v>
      </c>
      <c r="R20" s="296" t="str">
        <f t="shared" si="6"/>
        <v/>
      </c>
      <c r="S20" s="297"/>
      <c r="T20" s="298"/>
      <c r="U20" s="299"/>
    </row>
    <row r="21" spans="1:30" ht="21" x14ac:dyDescent="0.4">
      <c r="A21" s="3" t="s">
        <v>20</v>
      </c>
      <c r="B21" s="86">
        <v>0</v>
      </c>
      <c r="C21" s="68">
        <v>0</v>
      </c>
      <c r="D21" s="68">
        <v>0</v>
      </c>
      <c r="E21" s="68">
        <v>0</v>
      </c>
      <c r="F21" s="68">
        <v>0</v>
      </c>
      <c r="G21" s="63">
        <v>22</v>
      </c>
      <c r="H21" s="86"/>
      <c r="I21" s="68"/>
      <c r="J21" s="68"/>
      <c r="K21" s="69"/>
      <c r="L21" s="292" t="str">
        <f t="shared" si="0"/>
        <v xml:space="preserve"> </v>
      </c>
      <c r="M21" s="293" t="str">
        <f t="shared" si="1"/>
        <v xml:space="preserve"> </v>
      </c>
      <c r="N21" s="294" t="str">
        <f t="shared" si="2"/>
        <v xml:space="preserve"> </v>
      </c>
      <c r="O21" s="293" t="str">
        <f t="shared" si="3"/>
        <v xml:space="preserve"> </v>
      </c>
      <c r="P21" s="302" t="str">
        <f t="shared" si="4"/>
        <v xml:space="preserve"> </v>
      </c>
      <c r="Q21" s="303" t="str">
        <f t="shared" si="5"/>
        <v xml:space="preserve"> </v>
      </c>
      <c r="R21" s="296" t="str">
        <f t="shared" si="6"/>
        <v/>
      </c>
      <c r="S21" s="297" t="str">
        <f t="shared" si="7"/>
        <v/>
      </c>
      <c r="T21" s="298"/>
      <c r="U21" s="299"/>
    </row>
    <row r="22" spans="1:30" ht="21" x14ac:dyDescent="0.4">
      <c r="A22" s="3" t="s">
        <v>21</v>
      </c>
      <c r="B22" s="86">
        <v>350</v>
      </c>
      <c r="C22" s="68"/>
      <c r="D22" s="68">
        <v>457</v>
      </c>
      <c r="E22" s="68">
        <v>600</v>
      </c>
      <c r="F22" s="68">
        <v>2925</v>
      </c>
      <c r="G22" s="63">
        <v>5250</v>
      </c>
      <c r="H22" s="86">
        <v>350</v>
      </c>
      <c r="I22" s="68"/>
      <c r="J22" s="68"/>
      <c r="K22" s="69"/>
      <c r="L22" s="300" t="str">
        <f t="shared" si="0"/>
        <v xml:space="preserve"> </v>
      </c>
      <c r="M22" s="301" t="str">
        <f t="shared" si="1"/>
        <v xml:space="preserve"> </v>
      </c>
      <c r="N22" s="302" t="str">
        <f t="shared" si="2"/>
        <v xml:space="preserve"> </v>
      </c>
      <c r="O22" s="301" t="str">
        <f t="shared" si="3"/>
        <v xml:space="preserve"> </v>
      </c>
      <c r="P22" s="302" t="str">
        <f t="shared" si="4"/>
        <v xml:space="preserve"> </v>
      </c>
      <c r="Q22" s="303" t="str">
        <f t="shared" si="5"/>
        <v xml:space="preserve"> </v>
      </c>
      <c r="R22" s="296">
        <f t="shared" si="6"/>
        <v>0.76166666666666671</v>
      </c>
      <c r="S22" s="297">
        <f t="shared" si="7"/>
        <v>0.15623931623931625</v>
      </c>
      <c r="T22" s="298">
        <f t="shared" si="8"/>
        <v>8.7047619047619054E-2</v>
      </c>
      <c r="U22" s="299">
        <f t="shared" si="9"/>
        <v>2.1836734693877553E-2</v>
      </c>
    </row>
    <row r="23" spans="1:30" ht="21" x14ac:dyDescent="0.4">
      <c r="A23" s="3" t="s">
        <v>1</v>
      </c>
      <c r="B23" s="86"/>
      <c r="C23" s="68"/>
      <c r="D23" s="68"/>
      <c r="E23" s="68"/>
      <c r="F23" s="68"/>
      <c r="G23" s="63"/>
      <c r="H23" s="86"/>
      <c r="I23" s="68"/>
      <c r="J23" s="68"/>
      <c r="K23" s="69"/>
      <c r="L23" s="292" t="str">
        <f t="shared" si="0"/>
        <v xml:space="preserve"> </v>
      </c>
      <c r="M23" s="293" t="str">
        <f t="shared" si="1"/>
        <v xml:space="preserve"> </v>
      </c>
      <c r="N23" s="294" t="str">
        <f t="shared" si="2"/>
        <v xml:space="preserve"> </v>
      </c>
      <c r="O23" s="293" t="str">
        <f t="shared" si="3"/>
        <v xml:space="preserve"> </v>
      </c>
      <c r="P23" s="294" t="str">
        <f t="shared" si="4"/>
        <v xml:space="preserve"> </v>
      </c>
      <c r="Q23" s="295" t="str">
        <f t="shared" si="5"/>
        <v xml:space="preserve"> </v>
      </c>
      <c r="R23" s="296" t="str">
        <f t="shared" si="6"/>
        <v/>
      </c>
      <c r="S23" s="297" t="str">
        <f t="shared" si="7"/>
        <v/>
      </c>
      <c r="T23" s="298" t="str">
        <f t="shared" si="8"/>
        <v/>
      </c>
      <c r="U23" s="299" t="str">
        <f t="shared" si="9"/>
        <v xml:space="preserve"> </v>
      </c>
    </row>
    <row r="24" spans="1:30" ht="21" x14ac:dyDescent="0.4">
      <c r="A24" s="3" t="s">
        <v>22</v>
      </c>
      <c r="B24" s="86">
        <v>57</v>
      </c>
      <c r="C24" s="68"/>
      <c r="D24" s="68">
        <v>235</v>
      </c>
      <c r="E24" s="68">
        <v>492</v>
      </c>
      <c r="F24" s="68">
        <v>2745</v>
      </c>
      <c r="G24" s="63">
        <v>4023</v>
      </c>
      <c r="H24" s="86"/>
      <c r="I24" s="68">
        <v>492</v>
      </c>
      <c r="J24" s="68">
        <v>3000</v>
      </c>
      <c r="K24" s="69"/>
      <c r="L24" s="292">
        <f t="shared" si="0"/>
        <v>0</v>
      </c>
      <c r="M24" s="293">
        <f t="shared" si="1"/>
        <v>0</v>
      </c>
      <c r="N24" s="294">
        <f t="shared" si="2"/>
        <v>-255</v>
      </c>
      <c r="O24" s="293">
        <f t="shared" si="3"/>
        <v>-8.5000000000000006E-2</v>
      </c>
      <c r="P24" s="302" t="str">
        <f t="shared" si="4"/>
        <v xml:space="preserve"> </v>
      </c>
      <c r="Q24" s="303" t="str">
        <f t="shared" si="5"/>
        <v xml:space="preserve"> </v>
      </c>
      <c r="R24" s="296">
        <f t="shared" si="6"/>
        <v>0.47764227642276424</v>
      </c>
      <c r="S24" s="297">
        <f t="shared" si="7"/>
        <v>8.5610200364298727E-2</v>
      </c>
      <c r="T24" s="298">
        <f t="shared" si="8"/>
        <v>5.8414118816803383E-2</v>
      </c>
      <c r="U24" s="299">
        <f t="shared" si="9"/>
        <v>4.4881492687846698E-2</v>
      </c>
    </row>
    <row r="25" spans="1:30" ht="21" x14ac:dyDescent="0.4">
      <c r="A25" s="3" t="s">
        <v>23</v>
      </c>
      <c r="B25" s="86">
        <v>2</v>
      </c>
      <c r="C25" s="68">
        <v>2</v>
      </c>
      <c r="D25" s="68">
        <v>4</v>
      </c>
      <c r="E25" s="68">
        <v>163</v>
      </c>
      <c r="F25" s="68">
        <v>700</v>
      </c>
      <c r="G25" s="63">
        <v>1400</v>
      </c>
      <c r="H25" s="86">
        <v>0</v>
      </c>
      <c r="I25" s="68"/>
      <c r="J25" s="68">
        <v>200</v>
      </c>
      <c r="K25" s="69"/>
      <c r="L25" s="300" t="str">
        <f t="shared" si="0"/>
        <v xml:space="preserve"> </v>
      </c>
      <c r="M25" s="301" t="str">
        <f t="shared" si="1"/>
        <v xml:space="preserve"> </v>
      </c>
      <c r="N25" s="294">
        <f t="shared" si="2"/>
        <v>500</v>
      </c>
      <c r="O25" s="304">
        <f t="shared" si="3"/>
        <v>2.5</v>
      </c>
      <c r="P25" s="302" t="str">
        <f t="shared" si="4"/>
        <v xml:space="preserve"> </v>
      </c>
      <c r="Q25" s="303" t="str">
        <f t="shared" si="5"/>
        <v xml:space="preserve"> </v>
      </c>
      <c r="R25" s="296">
        <f t="shared" si="6"/>
        <v>2.4539877300613498E-2</v>
      </c>
      <c r="S25" s="297">
        <f t="shared" si="7"/>
        <v>5.7142857142857143E-3</v>
      </c>
      <c r="T25" s="298">
        <f t="shared" si="8"/>
        <v>2.8571428571428571E-3</v>
      </c>
      <c r="U25" s="299">
        <f t="shared" si="9"/>
        <v>1.4306151645207439E-3</v>
      </c>
    </row>
    <row r="26" spans="1:30" ht="21" x14ac:dyDescent="0.4">
      <c r="A26" s="3" t="s">
        <v>24</v>
      </c>
      <c r="B26" s="118">
        <v>0</v>
      </c>
      <c r="C26" s="93"/>
      <c r="D26" s="122">
        <v>0</v>
      </c>
      <c r="E26" s="68"/>
      <c r="F26" s="68"/>
      <c r="G26" s="63"/>
      <c r="H26" s="86">
        <v>1</v>
      </c>
      <c r="I26" s="68"/>
      <c r="J26" s="68"/>
      <c r="K26" s="69"/>
      <c r="L26" s="292" t="str">
        <f t="shared" si="0"/>
        <v xml:space="preserve"> </v>
      </c>
      <c r="M26" s="293" t="str">
        <f t="shared" si="1"/>
        <v xml:space="preserve"> </v>
      </c>
      <c r="N26" s="294" t="str">
        <f t="shared" si="2"/>
        <v xml:space="preserve"> </v>
      </c>
      <c r="O26" s="293" t="str">
        <f t="shared" si="3"/>
        <v xml:space="preserve"> </v>
      </c>
      <c r="P26" s="294" t="str">
        <f t="shared" si="4"/>
        <v xml:space="preserve"> </v>
      </c>
      <c r="Q26" s="295" t="str">
        <f t="shared" si="5"/>
        <v xml:space="preserve"> </v>
      </c>
      <c r="R26" s="296" t="str">
        <f t="shared" si="6"/>
        <v/>
      </c>
      <c r="S26" s="297" t="str">
        <f t="shared" si="7"/>
        <v/>
      </c>
      <c r="T26" s="298" t="str">
        <f t="shared" si="8"/>
        <v/>
      </c>
      <c r="U26" s="299" t="str">
        <f t="shared" si="9"/>
        <v xml:space="preserve"> </v>
      </c>
    </row>
    <row r="27" spans="1:30" ht="21" x14ac:dyDescent="0.4">
      <c r="A27" s="3" t="s">
        <v>26</v>
      </c>
      <c r="B27" s="86">
        <v>8</v>
      </c>
      <c r="C27" s="68">
        <v>8</v>
      </c>
      <c r="D27" s="68">
        <v>8</v>
      </c>
      <c r="E27" s="68">
        <v>179</v>
      </c>
      <c r="F27" s="68">
        <v>1906</v>
      </c>
      <c r="G27" s="63">
        <v>4337</v>
      </c>
      <c r="H27" s="86">
        <v>8</v>
      </c>
      <c r="I27" s="68">
        <v>179</v>
      </c>
      <c r="J27" s="68">
        <v>1906</v>
      </c>
      <c r="K27" s="69">
        <v>4337</v>
      </c>
      <c r="L27" s="292">
        <f t="shared" si="0"/>
        <v>0</v>
      </c>
      <c r="M27" s="293">
        <f t="shared" si="1"/>
        <v>0</v>
      </c>
      <c r="N27" s="294">
        <f t="shared" si="2"/>
        <v>0</v>
      </c>
      <c r="O27" s="293">
        <f t="shared" si="3"/>
        <v>0</v>
      </c>
      <c r="P27" s="294">
        <f t="shared" si="4"/>
        <v>0</v>
      </c>
      <c r="Q27" s="295">
        <f t="shared" si="5"/>
        <v>0</v>
      </c>
      <c r="R27" s="296">
        <f t="shared" si="6"/>
        <v>4.4692737430167599E-2</v>
      </c>
      <c r="S27" s="297">
        <f t="shared" si="7"/>
        <v>4.1972717733473244E-3</v>
      </c>
      <c r="T27" s="298">
        <f t="shared" si="8"/>
        <v>1.8445930366612867E-3</v>
      </c>
      <c r="U27" s="299">
        <f>IF(G27&gt;0,IFERROR((D27-B27)/(G27-B27)," ")," ")</f>
        <v>0</v>
      </c>
    </row>
    <row r="28" spans="1:30" ht="21" x14ac:dyDescent="0.4">
      <c r="A28" s="3" t="s">
        <v>27</v>
      </c>
      <c r="B28" s="86">
        <v>0</v>
      </c>
      <c r="C28" s="68">
        <v>0</v>
      </c>
      <c r="D28" s="68">
        <v>15</v>
      </c>
      <c r="E28" s="68">
        <v>100</v>
      </c>
      <c r="F28" s="68">
        <v>397</v>
      </c>
      <c r="G28" s="63">
        <v>1888</v>
      </c>
      <c r="H28" s="86"/>
      <c r="I28" s="68"/>
      <c r="J28" s="68"/>
      <c r="K28" s="69"/>
      <c r="L28" s="300" t="str">
        <f t="shared" si="0"/>
        <v xml:space="preserve"> </v>
      </c>
      <c r="M28" s="301" t="str">
        <f t="shared" si="1"/>
        <v xml:space="preserve"> </v>
      </c>
      <c r="N28" s="302" t="str">
        <f t="shared" si="2"/>
        <v xml:space="preserve"> </v>
      </c>
      <c r="O28" s="301" t="str">
        <f t="shared" si="3"/>
        <v xml:space="preserve"> </v>
      </c>
      <c r="P28" s="302" t="str">
        <f t="shared" si="4"/>
        <v xml:space="preserve"> </v>
      </c>
      <c r="Q28" s="303" t="str">
        <f t="shared" si="5"/>
        <v xml:space="preserve"> </v>
      </c>
      <c r="R28" s="296">
        <f t="shared" si="6"/>
        <v>0.15</v>
      </c>
      <c r="S28" s="297">
        <f t="shared" si="7"/>
        <v>3.7783375314861464E-2</v>
      </c>
      <c r="T28" s="298">
        <f t="shared" si="8"/>
        <v>7.9449152542372878E-3</v>
      </c>
      <c r="U28" s="299">
        <f t="shared" si="9"/>
        <v>7.9449152542372878E-3</v>
      </c>
    </row>
    <row r="29" spans="1:30" ht="21" x14ac:dyDescent="0.4">
      <c r="A29" s="3" t="s">
        <v>11</v>
      </c>
      <c r="B29" s="86"/>
      <c r="C29" s="68"/>
      <c r="D29" s="68">
        <v>25</v>
      </c>
      <c r="E29" s="68"/>
      <c r="F29" s="68"/>
      <c r="G29" s="63"/>
      <c r="H29" s="86">
        <v>8</v>
      </c>
      <c r="I29" s="68"/>
      <c r="J29" s="68"/>
      <c r="K29" s="69"/>
      <c r="L29" s="292" t="str">
        <f t="shared" si="0"/>
        <v xml:space="preserve"> </v>
      </c>
      <c r="M29" s="293" t="str">
        <f t="shared" si="1"/>
        <v xml:space="preserve"> </v>
      </c>
      <c r="N29" s="294" t="str">
        <f t="shared" si="2"/>
        <v xml:space="preserve"> </v>
      </c>
      <c r="O29" s="293" t="str">
        <f t="shared" si="3"/>
        <v xml:space="preserve"> </v>
      </c>
      <c r="P29" s="294" t="str">
        <f t="shared" si="4"/>
        <v xml:space="preserve"> </v>
      </c>
      <c r="Q29" s="295" t="str">
        <f t="shared" si="5"/>
        <v xml:space="preserve"> </v>
      </c>
      <c r="R29" s="296" t="str">
        <f t="shared" si="6"/>
        <v/>
      </c>
      <c r="S29" s="297" t="str">
        <f t="shared" si="7"/>
        <v/>
      </c>
      <c r="T29" s="298" t="str">
        <f t="shared" si="8"/>
        <v/>
      </c>
      <c r="U29" s="299" t="str">
        <f t="shared" si="9"/>
        <v xml:space="preserve"> </v>
      </c>
      <c r="W29" s="149"/>
      <c r="X29" s="149"/>
      <c r="Y29" s="149"/>
      <c r="Z29" s="149"/>
      <c r="AA29" s="149"/>
      <c r="AB29" s="149"/>
      <c r="AC29" s="149"/>
      <c r="AD29" s="149"/>
    </row>
    <row r="30" spans="1:30" ht="21" x14ac:dyDescent="0.4">
      <c r="A30" s="3" t="s">
        <v>25</v>
      </c>
      <c r="B30" s="86"/>
      <c r="C30" s="68"/>
      <c r="D30" s="68"/>
      <c r="E30" s="68"/>
      <c r="F30" s="68"/>
      <c r="G30" s="63"/>
      <c r="H30" s="86"/>
      <c r="I30" s="68"/>
      <c r="J30" s="68"/>
      <c r="K30" s="69"/>
      <c r="L30" s="292" t="str">
        <f t="shared" si="0"/>
        <v xml:space="preserve"> </v>
      </c>
      <c r="M30" s="293" t="str">
        <f t="shared" si="1"/>
        <v xml:space="preserve"> </v>
      </c>
      <c r="N30" s="294" t="str">
        <f t="shared" si="2"/>
        <v xml:space="preserve"> </v>
      </c>
      <c r="O30" s="293" t="str">
        <f t="shared" si="3"/>
        <v xml:space="preserve"> </v>
      </c>
      <c r="P30" s="294" t="str">
        <f t="shared" si="4"/>
        <v xml:space="preserve"> </v>
      </c>
      <c r="Q30" s="295" t="str">
        <f t="shared" si="5"/>
        <v xml:space="preserve"> </v>
      </c>
      <c r="R30" s="296" t="str">
        <f t="shared" si="6"/>
        <v/>
      </c>
      <c r="S30" s="297" t="str">
        <f t="shared" si="7"/>
        <v/>
      </c>
      <c r="T30" s="298" t="str">
        <f t="shared" si="8"/>
        <v/>
      </c>
      <c r="U30" s="299" t="str">
        <f t="shared" si="9"/>
        <v xml:space="preserve"> </v>
      </c>
    </row>
    <row r="31" spans="1:30" ht="21.6" thickBot="1" x14ac:dyDescent="0.45">
      <c r="A31" s="243" t="s">
        <v>28</v>
      </c>
      <c r="B31" s="438">
        <v>1521</v>
      </c>
      <c r="C31" s="439"/>
      <c r="D31" s="439">
        <v>1521</v>
      </c>
      <c r="E31" s="439"/>
      <c r="F31" s="439"/>
      <c r="G31" s="442"/>
      <c r="H31" s="438"/>
      <c r="I31" s="439"/>
      <c r="J31" s="439"/>
      <c r="K31" s="440"/>
      <c r="L31" s="420" t="str">
        <f t="shared" si="0"/>
        <v xml:space="preserve"> </v>
      </c>
      <c r="M31" s="435" t="str">
        <f t="shared" si="1"/>
        <v xml:space="preserve"> </v>
      </c>
      <c r="N31" s="436" t="str">
        <f t="shared" si="2"/>
        <v xml:space="preserve"> </v>
      </c>
      <c r="O31" s="435" t="str">
        <f t="shared" si="3"/>
        <v xml:space="preserve"> </v>
      </c>
      <c r="P31" s="436" t="str">
        <f t="shared" si="4"/>
        <v xml:space="preserve"> </v>
      </c>
      <c r="Q31" s="488" t="str">
        <f t="shared" si="5"/>
        <v xml:space="preserve"> </v>
      </c>
      <c r="R31" s="422" t="str">
        <f t="shared" si="6"/>
        <v/>
      </c>
      <c r="S31" s="423" t="str">
        <f t="shared" si="7"/>
        <v/>
      </c>
      <c r="T31" s="424" t="str">
        <f t="shared" si="8"/>
        <v/>
      </c>
      <c r="U31" s="489" t="str">
        <f t="shared" si="9"/>
        <v xml:space="preserve"> </v>
      </c>
    </row>
    <row r="35" spans="1:2" x14ac:dyDescent="0.3">
      <c r="A35" s="34" t="s">
        <v>36</v>
      </c>
    </row>
    <row r="36" spans="1:2" ht="15" thickBot="1" x14ac:dyDescent="0.35"/>
    <row r="37" spans="1:2" ht="15" thickBot="1" x14ac:dyDescent="0.35">
      <c r="A37" s="21"/>
      <c r="B37" t="s">
        <v>119</v>
      </c>
    </row>
    <row r="38" spans="1:2" ht="15" thickBot="1" x14ac:dyDescent="0.35">
      <c r="A38" s="193"/>
      <c r="B38" t="s">
        <v>37</v>
      </c>
    </row>
    <row r="39" spans="1:2" x14ac:dyDescent="0.3">
      <c r="A39" s="363"/>
      <c r="B39" s="363"/>
    </row>
    <row r="40" spans="1:2" ht="15" thickBot="1" x14ac:dyDescent="0.35">
      <c r="A40" t="s">
        <v>123</v>
      </c>
    </row>
    <row r="41" spans="1:2" ht="15" thickBot="1" x14ac:dyDescent="0.35">
      <c r="A41" s="278"/>
      <c r="B41" s="277" t="s">
        <v>120</v>
      </c>
    </row>
    <row r="42" spans="1:2" ht="15" thickBot="1" x14ac:dyDescent="0.35">
      <c r="A42" s="279"/>
      <c r="B42" t="s">
        <v>121</v>
      </c>
    </row>
    <row r="43" spans="1:2" ht="15" thickBot="1" x14ac:dyDescent="0.35">
      <c r="A43" s="280"/>
      <c r="B43" t="s">
        <v>122</v>
      </c>
    </row>
    <row r="44" spans="1:2" ht="15" thickBot="1" x14ac:dyDescent="0.35">
      <c r="A44" s="25"/>
      <c r="B44" t="s">
        <v>124</v>
      </c>
    </row>
    <row r="46" spans="1:2" x14ac:dyDescent="0.3">
      <c r="A46" s="35" t="s">
        <v>136</v>
      </c>
    </row>
    <row r="47" spans="1:2" x14ac:dyDescent="0.3">
      <c r="A47" s="64" t="s">
        <v>99</v>
      </c>
    </row>
    <row r="48" spans="1:2" x14ac:dyDescent="0.3">
      <c r="A48" s="35" t="s">
        <v>105</v>
      </c>
    </row>
  </sheetData>
  <mergeCells count="12">
    <mergeCell ref="U1:U3"/>
    <mergeCell ref="B2:G2"/>
    <mergeCell ref="H2:K2"/>
    <mergeCell ref="R2:T2"/>
    <mergeCell ref="L3:M3"/>
    <mergeCell ref="N3:O3"/>
    <mergeCell ref="P3:Q3"/>
    <mergeCell ref="A1:A3"/>
    <mergeCell ref="B1:G1"/>
    <mergeCell ref="H1:K1"/>
    <mergeCell ref="L1:Q1"/>
    <mergeCell ref="R1:T1"/>
  </mergeCells>
  <conditionalFormatting sqref="M4:M6 M9:M14 M24 M17:M22 M26:M29">
    <cfRule type="cellIs" dxfId="1044" priority="91" operator="between">
      <formula>0.15</formula>
      <formula>1000</formula>
    </cfRule>
    <cfRule type="cellIs" dxfId="1043" priority="92" operator="between">
      <formula>-0.15</formula>
      <formula>0.15</formula>
    </cfRule>
    <cfRule type="cellIs" dxfId="1042" priority="93" operator="lessThan">
      <formula>-0.15</formula>
    </cfRule>
  </conditionalFormatting>
  <conditionalFormatting sqref="O4:O6 O9:O14 O24 O17:O22 O26:O29">
    <cfRule type="cellIs" dxfId="1041" priority="88" operator="between">
      <formula>0.15</formula>
      <formula>1000</formula>
    </cfRule>
    <cfRule type="cellIs" dxfId="1040" priority="89" operator="between">
      <formula>-0.15</formula>
      <formula>0.15</formula>
    </cfRule>
    <cfRule type="cellIs" dxfId="1039" priority="90" operator="lessThan">
      <formula>-0.15</formula>
    </cfRule>
  </conditionalFormatting>
  <conditionalFormatting sqref="Q4:Q6 Q9:Q14 Q24 Q17:Q22 Q26:Q29">
    <cfRule type="cellIs" dxfId="1038" priority="85" operator="between">
      <formula>0.15</formula>
      <formula>1000</formula>
    </cfRule>
    <cfRule type="cellIs" dxfId="1037" priority="86" operator="between">
      <formula>-0.15</formula>
      <formula>0.15</formula>
    </cfRule>
    <cfRule type="cellIs" dxfId="1036" priority="87" operator="lessThan">
      <formula>-0.15</formula>
    </cfRule>
  </conditionalFormatting>
  <conditionalFormatting sqref="M7">
    <cfRule type="cellIs" dxfId="1035" priority="82" operator="between">
      <formula>0.15</formula>
      <formula>1000</formula>
    </cfRule>
    <cfRule type="cellIs" dxfId="1034" priority="83" operator="between">
      <formula>-0.15</formula>
      <formula>0.15</formula>
    </cfRule>
    <cfRule type="cellIs" dxfId="1033" priority="84" operator="lessThan">
      <formula>-0.15</formula>
    </cfRule>
  </conditionalFormatting>
  <conditionalFormatting sqref="O7">
    <cfRule type="cellIs" dxfId="1032" priority="79" operator="between">
      <formula>0.15</formula>
      <formula>1000</formula>
    </cfRule>
    <cfRule type="cellIs" dxfId="1031" priority="80" operator="between">
      <formula>-0.15</formula>
      <formula>0.15</formula>
    </cfRule>
    <cfRule type="cellIs" dxfId="1030" priority="81" operator="lessThan">
      <formula>-0.15</formula>
    </cfRule>
  </conditionalFormatting>
  <conditionalFormatting sqref="Q7">
    <cfRule type="cellIs" dxfId="1029" priority="76" operator="between">
      <formula>0.15</formula>
      <formula>1000</formula>
    </cfRule>
    <cfRule type="cellIs" dxfId="1028" priority="77" operator="between">
      <formula>-0.15</formula>
      <formula>0.15</formula>
    </cfRule>
    <cfRule type="cellIs" dxfId="1027" priority="78" operator="lessThan">
      <formula>-0.15</formula>
    </cfRule>
  </conditionalFormatting>
  <conditionalFormatting sqref="M8">
    <cfRule type="cellIs" dxfId="1026" priority="73" operator="between">
      <formula>0.15</formula>
      <formula>1000</formula>
    </cfRule>
    <cfRule type="cellIs" dxfId="1025" priority="74" operator="between">
      <formula>-0.15</formula>
      <formula>0.15</formula>
    </cfRule>
    <cfRule type="cellIs" dxfId="1024" priority="75" operator="lessThan">
      <formula>-0.15</formula>
    </cfRule>
  </conditionalFormatting>
  <conditionalFormatting sqref="O8">
    <cfRule type="cellIs" dxfId="1023" priority="70" operator="between">
      <formula>0.15</formula>
      <formula>1000</formula>
    </cfRule>
    <cfRule type="cellIs" dxfId="1022" priority="71" operator="between">
      <formula>-0.15</formula>
      <formula>0.15</formula>
    </cfRule>
    <cfRule type="cellIs" dxfId="1021" priority="72" operator="lessThan">
      <formula>-0.15</formula>
    </cfRule>
  </conditionalFormatting>
  <conditionalFormatting sqref="Q8">
    <cfRule type="cellIs" dxfId="1020" priority="67" operator="between">
      <formula>0.15</formula>
      <formula>1000</formula>
    </cfRule>
    <cfRule type="cellIs" dxfId="1019" priority="68" operator="between">
      <formula>-0.15</formula>
      <formula>0.15</formula>
    </cfRule>
    <cfRule type="cellIs" dxfId="1018" priority="69" operator="lessThan">
      <formula>-0.15</formula>
    </cfRule>
  </conditionalFormatting>
  <conditionalFormatting sqref="M23">
    <cfRule type="cellIs" dxfId="1017" priority="64" operator="between">
      <formula>0.15</formula>
      <formula>1000</formula>
    </cfRule>
    <cfRule type="cellIs" dxfId="1016" priority="65" operator="between">
      <formula>-0.15</formula>
      <formula>0.15</formula>
    </cfRule>
    <cfRule type="cellIs" dxfId="1015" priority="66" operator="lessThan">
      <formula>-0.15</formula>
    </cfRule>
  </conditionalFormatting>
  <conditionalFormatting sqref="O23">
    <cfRule type="cellIs" dxfId="1014" priority="61" operator="between">
      <formula>0.15</formula>
      <formula>1000</formula>
    </cfRule>
    <cfRule type="cellIs" dxfId="1013" priority="62" operator="between">
      <formula>-0.15</formula>
      <formula>0.15</formula>
    </cfRule>
    <cfRule type="cellIs" dxfId="1012" priority="63" operator="lessThan">
      <formula>-0.15</formula>
    </cfRule>
  </conditionalFormatting>
  <conditionalFormatting sqref="Q23">
    <cfRule type="cellIs" dxfId="1011" priority="58" operator="between">
      <formula>0.15</formula>
      <formula>1000</formula>
    </cfRule>
    <cfRule type="cellIs" dxfId="1010" priority="59" operator="between">
      <formula>-0.15</formula>
      <formula>0.15</formula>
    </cfRule>
    <cfRule type="cellIs" dxfId="1009" priority="60" operator="lessThan">
      <formula>-0.15</formula>
    </cfRule>
  </conditionalFormatting>
  <conditionalFormatting sqref="M30">
    <cfRule type="cellIs" dxfId="1008" priority="55" operator="between">
      <formula>0.15</formula>
      <formula>1000</formula>
    </cfRule>
    <cfRule type="cellIs" dxfId="1007" priority="56" operator="between">
      <formula>-0.15</formula>
      <formula>0.15</formula>
    </cfRule>
    <cfRule type="cellIs" dxfId="1006" priority="57" operator="lessThan">
      <formula>-0.15</formula>
    </cfRule>
  </conditionalFormatting>
  <conditionalFormatting sqref="O30">
    <cfRule type="cellIs" dxfId="1005" priority="52" operator="between">
      <formula>0.15</formula>
      <formula>1000</formula>
    </cfRule>
    <cfRule type="cellIs" dxfId="1004" priority="53" operator="between">
      <formula>-0.15</formula>
      <formula>0.15</formula>
    </cfRule>
    <cfRule type="cellIs" dxfId="1003" priority="54" operator="lessThan">
      <formula>-0.15</formula>
    </cfRule>
  </conditionalFormatting>
  <conditionalFormatting sqref="Q30">
    <cfRule type="cellIs" dxfId="1002" priority="49" operator="between">
      <formula>0.15</formula>
      <formula>1000</formula>
    </cfRule>
    <cfRule type="cellIs" dxfId="1001" priority="50" operator="between">
      <formula>-0.15</formula>
      <formula>0.15</formula>
    </cfRule>
    <cfRule type="cellIs" dxfId="1000" priority="51" operator="lessThan">
      <formula>-0.15</formula>
    </cfRule>
  </conditionalFormatting>
  <conditionalFormatting sqref="M16">
    <cfRule type="cellIs" dxfId="999" priority="46" operator="between">
      <formula>0.15</formula>
      <formula>1000</formula>
    </cfRule>
    <cfRule type="cellIs" dxfId="998" priority="47" operator="between">
      <formula>-0.15</formula>
      <formula>0.15</formula>
    </cfRule>
    <cfRule type="cellIs" dxfId="997" priority="48" operator="lessThan">
      <formula>-0.15</formula>
    </cfRule>
  </conditionalFormatting>
  <conditionalFormatting sqref="O16">
    <cfRule type="cellIs" dxfId="996" priority="43" operator="between">
      <formula>0.15</formula>
      <formula>1000</formula>
    </cfRule>
    <cfRule type="cellIs" dxfId="995" priority="44" operator="between">
      <formula>-0.15</formula>
      <formula>0.15</formula>
    </cfRule>
    <cfRule type="cellIs" dxfId="994" priority="45" operator="lessThan">
      <formula>-0.15</formula>
    </cfRule>
  </conditionalFormatting>
  <conditionalFormatting sqref="Q16">
    <cfRule type="cellIs" dxfId="993" priority="40" operator="between">
      <formula>0.15</formula>
      <formula>1000</formula>
    </cfRule>
    <cfRule type="cellIs" dxfId="992" priority="41" operator="between">
      <formula>-0.15</formula>
      <formula>0.15</formula>
    </cfRule>
    <cfRule type="cellIs" dxfId="991" priority="42" operator="lessThan">
      <formula>-0.15</formula>
    </cfRule>
  </conditionalFormatting>
  <conditionalFormatting sqref="Q31">
    <cfRule type="cellIs" dxfId="990" priority="1" operator="between">
      <formula>0.15</formula>
      <formula>1000</formula>
    </cfRule>
    <cfRule type="cellIs" dxfId="989" priority="2" operator="between">
      <formula>-0.15</formula>
      <formula>0.15</formula>
    </cfRule>
    <cfRule type="cellIs" dxfId="988" priority="3" operator="lessThan">
      <formula>-0.15</formula>
    </cfRule>
  </conditionalFormatting>
  <conditionalFormatting sqref="Q15">
    <cfRule type="cellIs" dxfId="987" priority="25" operator="between">
      <formula>0.15</formula>
      <formula>1000</formula>
    </cfRule>
    <cfRule type="cellIs" dxfId="986" priority="26" operator="between">
      <formula>-0.15</formula>
      <formula>0.15</formula>
    </cfRule>
    <cfRule type="cellIs" dxfId="985" priority="27" operator="lessThan">
      <formula>-0.15</formula>
    </cfRule>
  </conditionalFormatting>
  <conditionalFormatting sqref="M15">
    <cfRule type="cellIs" dxfId="984" priority="22" operator="between">
      <formula>0.15</formula>
      <formula>1000</formula>
    </cfRule>
    <cfRule type="cellIs" dxfId="983" priority="23" operator="between">
      <formula>-0.15</formula>
      <formula>0.15</formula>
    </cfRule>
    <cfRule type="cellIs" dxfId="982" priority="24" operator="lessThan">
      <formula>-0.15</formula>
    </cfRule>
  </conditionalFormatting>
  <conditionalFormatting sqref="O15">
    <cfRule type="cellIs" dxfId="981" priority="19" operator="between">
      <formula>0.15</formula>
      <formula>1000</formula>
    </cfRule>
    <cfRule type="cellIs" dxfId="980" priority="20" operator="between">
      <formula>-0.15</formula>
      <formula>0.15</formula>
    </cfRule>
    <cfRule type="cellIs" dxfId="979" priority="21" operator="lessThan">
      <formula>-0.15</formula>
    </cfRule>
  </conditionalFormatting>
  <conditionalFormatting sqref="O25">
    <cfRule type="cellIs" dxfId="978" priority="16" operator="between">
      <formula>0.15</formula>
      <formula>1000</formula>
    </cfRule>
    <cfRule type="cellIs" dxfId="977" priority="17" operator="between">
      <formula>-0.15</formula>
      <formula>0.15</formula>
    </cfRule>
    <cfRule type="cellIs" dxfId="976" priority="18" operator="lessThan">
      <formula>-0.15</formula>
    </cfRule>
  </conditionalFormatting>
  <conditionalFormatting sqref="M25">
    <cfRule type="cellIs" dxfId="975" priority="13" operator="between">
      <formula>0.15</formula>
      <formula>1000</formula>
    </cfRule>
    <cfRule type="cellIs" dxfId="974" priority="14" operator="between">
      <formula>-0.15</formula>
      <formula>0.15</formula>
    </cfRule>
    <cfRule type="cellIs" dxfId="973" priority="15" operator="lessThan">
      <formula>-0.15</formula>
    </cfRule>
  </conditionalFormatting>
  <conditionalFormatting sqref="Q25">
    <cfRule type="cellIs" dxfId="972" priority="10" operator="between">
      <formula>0.15</formula>
      <formula>1000</formula>
    </cfRule>
    <cfRule type="cellIs" dxfId="971" priority="11" operator="between">
      <formula>-0.15</formula>
      <formula>0.15</formula>
    </cfRule>
    <cfRule type="cellIs" dxfId="970" priority="12" operator="lessThan">
      <formula>-0.15</formula>
    </cfRule>
  </conditionalFormatting>
  <conditionalFormatting sqref="M31">
    <cfRule type="cellIs" dxfId="969" priority="7" operator="between">
      <formula>0.15</formula>
      <formula>1000</formula>
    </cfRule>
    <cfRule type="cellIs" dxfId="968" priority="8" operator="between">
      <formula>-0.15</formula>
      <formula>0.15</formula>
    </cfRule>
    <cfRule type="cellIs" dxfId="967" priority="9" operator="lessThan">
      <formula>-0.15</formula>
    </cfRule>
  </conditionalFormatting>
  <conditionalFormatting sqref="O31">
    <cfRule type="cellIs" dxfId="966" priority="4" operator="between">
      <formula>0.15</formula>
      <formula>1000</formula>
    </cfRule>
    <cfRule type="cellIs" dxfId="965" priority="5" operator="between">
      <formula>-0.15</formula>
      <formula>0.15</formula>
    </cfRule>
    <cfRule type="cellIs" dxfId="964" priority="6" operator="lessThan">
      <formula>-0.15</formula>
    </cfRule>
  </conditionalFormatting>
  <pageMargins left="0.7" right="0.7" top="0.75" bottom="0.75" header="0.3" footer="0.3"/>
  <pageSetup paperSize="9" orientation="portrait" verticalDpi="90"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C48"/>
  <sheetViews>
    <sheetView zoomScale="60" zoomScaleNormal="60" workbookViewId="0">
      <pane xSplit="1" ySplit="3" topLeftCell="B31" activePane="bottomRight" state="frozen"/>
      <selection pane="topRight" activeCell="B1" sqref="B1"/>
      <selection pane="bottomLeft" activeCell="A4" sqref="A4"/>
      <selection pane="bottomRight" activeCell="A46" sqref="A46"/>
    </sheetView>
  </sheetViews>
  <sheetFormatPr defaultRowHeight="14.4" x14ac:dyDescent="0.3"/>
  <cols>
    <col min="1" max="1" width="18.5546875" customWidth="1"/>
    <col min="12" max="12" width="12" customWidth="1"/>
    <col min="14" max="14" width="13.44140625" customWidth="1"/>
    <col min="16" max="16" width="12.33203125" customWidth="1"/>
    <col min="21" max="21" width="17.6640625" customWidth="1"/>
  </cols>
  <sheetData>
    <row r="1" spans="1:22" ht="15" customHeight="1" thickBot="1" x14ac:dyDescent="0.35">
      <c r="A1" s="532" t="s">
        <v>117</v>
      </c>
      <c r="B1" s="525" t="s">
        <v>29</v>
      </c>
      <c r="C1" s="526"/>
      <c r="D1" s="526"/>
      <c r="E1" s="526"/>
      <c r="F1" s="526"/>
      <c r="G1" s="526"/>
      <c r="H1" s="525" t="s">
        <v>0</v>
      </c>
      <c r="I1" s="526"/>
      <c r="J1" s="526"/>
      <c r="K1" s="527"/>
      <c r="L1" s="521" t="s">
        <v>30</v>
      </c>
      <c r="M1" s="522"/>
      <c r="N1" s="522"/>
      <c r="O1" s="522"/>
      <c r="P1" s="522"/>
      <c r="Q1" s="528"/>
      <c r="R1" s="521" t="s">
        <v>33</v>
      </c>
      <c r="S1" s="522"/>
      <c r="T1" s="522"/>
      <c r="U1" s="523" t="s">
        <v>34</v>
      </c>
      <c r="V1" s="18"/>
    </row>
    <row r="2" spans="1:22" ht="15" customHeight="1" thickBot="1" x14ac:dyDescent="0.35">
      <c r="A2" s="532"/>
      <c r="B2" s="525"/>
      <c r="C2" s="526"/>
      <c r="D2" s="526"/>
      <c r="E2" s="526"/>
      <c r="F2" s="526"/>
      <c r="G2" s="527"/>
      <c r="H2" s="525"/>
      <c r="I2" s="526"/>
      <c r="J2" s="526"/>
      <c r="K2" s="527"/>
      <c r="L2" s="10" t="s">
        <v>31</v>
      </c>
      <c r="M2" s="11" t="s">
        <v>32</v>
      </c>
      <c r="N2" s="10" t="s">
        <v>31</v>
      </c>
      <c r="O2" s="11" t="s">
        <v>32</v>
      </c>
      <c r="P2" s="10" t="s">
        <v>31</v>
      </c>
      <c r="Q2" s="11" t="s">
        <v>32</v>
      </c>
      <c r="R2" s="521" t="s">
        <v>32</v>
      </c>
      <c r="S2" s="522"/>
      <c r="T2" s="522"/>
      <c r="U2" s="524"/>
    </row>
    <row r="3" spans="1:22" ht="39.75" customHeight="1" thickBot="1" x14ac:dyDescent="0.35">
      <c r="A3" s="533"/>
      <c r="B3" s="90">
        <v>2016</v>
      </c>
      <c r="C3" s="71">
        <v>2017</v>
      </c>
      <c r="D3" s="45">
        <v>2018</v>
      </c>
      <c r="E3" s="46">
        <v>2020</v>
      </c>
      <c r="F3" s="47">
        <v>2025</v>
      </c>
      <c r="G3" s="46">
        <v>2030</v>
      </c>
      <c r="H3" s="48">
        <v>2016</v>
      </c>
      <c r="I3" s="49">
        <v>2020</v>
      </c>
      <c r="J3" s="47">
        <v>2025</v>
      </c>
      <c r="K3" s="50">
        <v>2030</v>
      </c>
      <c r="L3" s="531">
        <v>2020</v>
      </c>
      <c r="M3" s="530"/>
      <c r="N3" s="531">
        <v>2025</v>
      </c>
      <c r="O3" s="530"/>
      <c r="P3" s="531">
        <v>2030</v>
      </c>
      <c r="Q3" s="530"/>
      <c r="R3" s="19">
        <v>2020</v>
      </c>
      <c r="S3" s="20">
        <v>2025</v>
      </c>
      <c r="T3" s="22">
        <v>2030</v>
      </c>
      <c r="U3" s="524"/>
    </row>
    <row r="4" spans="1:22" ht="21" x14ac:dyDescent="0.4">
      <c r="A4" s="1" t="s">
        <v>2</v>
      </c>
      <c r="B4" s="124">
        <v>2</v>
      </c>
      <c r="C4" s="125"/>
      <c r="D4" s="125">
        <v>2</v>
      </c>
      <c r="E4" s="125"/>
      <c r="F4" s="125"/>
      <c r="G4" s="126"/>
      <c r="H4" s="87">
        <v>3</v>
      </c>
      <c r="I4" s="81">
        <v>22</v>
      </c>
      <c r="J4" s="81"/>
      <c r="K4" s="107"/>
      <c r="L4" s="26" t="str">
        <f>IF(AND(E4&lt;&gt;0,I4&lt;&gt;0),E4-I4, " ")</f>
        <v xml:space="preserve"> </v>
      </c>
      <c r="M4" s="27" t="str">
        <f>IF(AND(E4&lt;&gt;0,I4&lt;&gt;0),(E4-I4)/I4, " ")</f>
        <v xml:space="preserve"> </v>
      </c>
      <c r="N4" s="28" t="str">
        <f>IF(AND(F4&lt;&gt;0,J4&lt;&gt;0),F4-J4, " ")</f>
        <v xml:space="preserve"> </v>
      </c>
      <c r="O4" s="27" t="str">
        <f>IF(AND(F4&lt;&gt;0,J4&lt;&gt;0),(F4-J4)/J4, " ")</f>
        <v xml:space="preserve"> </v>
      </c>
      <c r="P4" s="28" t="str">
        <f>IF(AND(G4&lt;&gt;0,K4&lt;&gt;0),G4-K4, " ")</f>
        <v xml:space="preserve"> </v>
      </c>
      <c r="Q4" s="29" t="str">
        <f>IF(AND(G4&lt;&gt;0,K4&lt;&gt;0),(G4-K4)/K4, " ")</f>
        <v xml:space="preserve"> </v>
      </c>
      <c r="R4" s="53" t="str">
        <f>IFERROR(D4/E4,"")</f>
        <v/>
      </c>
      <c r="S4" s="54" t="str">
        <f>IFERROR(D4/F4,"")</f>
        <v/>
      </c>
      <c r="T4" s="55" t="str">
        <f>IFERROR(D4/G4,"")</f>
        <v/>
      </c>
      <c r="U4" s="60" t="str">
        <f>IF(G4&gt;0,IFERROR((D4-B4)/(G4-B4)," ")," ")</f>
        <v xml:space="preserve"> </v>
      </c>
    </row>
    <row r="5" spans="1:22" ht="21" x14ac:dyDescent="0.4">
      <c r="A5" s="3" t="s">
        <v>3</v>
      </c>
      <c r="B5" s="100"/>
      <c r="C5" s="95"/>
      <c r="D5" s="95"/>
      <c r="E5" s="95"/>
      <c r="F5" s="95">
        <v>2</v>
      </c>
      <c r="G5" s="111">
        <v>4</v>
      </c>
      <c r="H5" s="100"/>
      <c r="I5" s="95">
        <v>4</v>
      </c>
      <c r="J5" s="95">
        <v>10</v>
      </c>
      <c r="K5" s="101">
        <v>50</v>
      </c>
      <c r="L5" s="30" t="str">
        <f t="shared" ref="L5:L31" si="0">IF(AND(E5&lt;&gt;0,I5&lt;&gt;0),E5-I5, " ")</f>
        <v xml:space="preserve"> </v>
      </c>
      <c r="M5" s="31" t="str">
        <f t="shared" ref="M5:M31" si="1">IF(AND(E5&lt;&gt;0,I5&lt;&gt;0),(E5-I5)/I5, " ")</f>
        <v xml:space="preserve"> </v>
      </c>
      <c r="N5" s="32">
        <f t="shared" ref="N5:N31" si="2">IF(AND(F5&lt;&gt;0,J5&lt;&gt;0),F5-J5, " ")</f>
        <v>-8</v>
      </c>
      <c r="O5" s="31">
        <f t="shared" ref="O5:O31" si="3">IF(AND(F5&lt;&gt;0,J5&lt;&gt;0),(F5-J5)/J5, " ")</f>
        <v>-0.8</v>
      </c>
      <c r="P5" s="32">
        <f t="shared" ref="P5:P31" si="4">IF(AND(G5&lt;&gt;0,K5&lt;&gt;0),G5-K5, " ")</f>
        <v>-46</v>
      </c>
      <c r="Q5" s="33">
        <f t="shared" ref="Q5:Q31" si="5">IF(AND(G5&lt;&gt;0,K5&lt;&gt;0),(G5-K5)/K5, " ")</f>
        <v>-0.92</v>
      </c>
      <c r="R5" s="56" t="str">
        <f t="shared" ref="R5:R31" si="6">IFERROR(D5/E5,"")</f>
        <v/>
      </c>
      <c r="S5" s="57"/>
      <c r="T5" s="58"/>
      <c r="U5" s="62"/>
    </row>
    <row r="6" spans="1:22" ht="21" x14ac:dyDescent="0.4">
      <c r="A6" s="3" t="s">
        <v>5</v>
      </c>
      <c r="B6" s="100"/>
      <c r="C6" s="95"/>
      <c r="D6" s="95"/>
      <c r="E6" s="95">
        <v>4</v>
      </c>
      <c r="F6" s="95">
        <v>20</v>
      </c>
      <c r="G6" s="111">
        <v>95</v>
      </c>
      <c r="H6" s="67"/>
      <c r="I6" s="95"/>
      <c r="J6" s="95">
        <v>4</v>
      </c>
      <c r="K6" s="101"/>
      <c r="L6" s="240" t="str">
        <f t="shared" si="0"/>
        <v xml:space="preserve"> </v>
      </c>
      <c r="M6" s="239" t="str">
        <f t="shared" si="1"/>
        <v xml:space="preserve"> </v>
      </c>
      <c r="N6" s="32">
        <f t="shared" si="2"/>
        <v>16</v>
      </c>
      <c r="O6" s="31">
        <f t="shared" si="3"/>
        <v>4</v>
      </c>
      <c r="P6" s="238" t="str">
        <f t="shared" si="4"/>
        <v xml:space="preserve"> </v>
      </c>
      <c r="Q6" s="241" t="str">
        <f t="shared" si="5"/>
        <v xml:space="preserve"> </v>
      </c>
      <c r="R6" s="56"/>
      <c r="S6" s="57"/>
      <c r="T6" s="58"/>
      <c r="U6" s="62"/>
    </row>
    <row r="7" spans="1:22" ht="21" x14ac:dyDescent="0.4">
      <c r="A7" s="3" t="s">
        <v>7</v>
      </c>
      <c r="B7" s="100">
        <v>10</v>
      </c>
      <c r="C7" s="95">
        <v>8</v>
      </c>
      <c r="D7" s="95">
        <v>8</v>
      </c>
      <c r="E7" s="95">
        <v>7</v>
      </c>
      <c r="F7" s="95">
        <v>7</v>
      </c>
      <c r="G7" s="111">
        <v>7</v>
      </c>
      <c r="H7" s="100">
        <v>10</v>
      </c>
      <c r="I7" s="95"/>
      <c r="J7" s="95"/>
      <c r="K7" s="101"/>
      <c r="L7" s="240" t="str">
        <f t="shared" si="0"/>
        <v xml:space="preserve"> </v>
      </c>
      <c r="M7" s="239" t="str">
        <f>IF(AND(E7&lt;&gt;0,I7&lt;&gt;0),(E7-I7)/I7, " ")</f>
        <v xml:space="preserve"> </v>
      </c>
      <c r="N7" s="238" t="str">
        <f t="shared" si="2"/>
        <v xml:space="preserve"> </v>
      </c>
      <c r="O7" s="239" t="str">
        <f t="shared" si="3"/>
        <v xml:space="preserve"> </v>
      </c>
      <c r="P7" s="238" t="str">
        <f t="shared" si="4"/>
        <v xml:space="preserve"> </v>
      </c>
      <c r="Q7" s="241" t="str">
        <f t="shared" si="5"/>
        <v xml:space="preserve"> </v>
      </c>
      <c r="R7" s="56"/>
      <c r="S7" s="57"/>
      <c r="T7" s="58"/>
      <c r="U7" s="62"/>
    </row>
    <row r="8" spans="1:22" ht="21" x14ac:dyDescent="0.4">
      <c r="A8" s="3" t="s">
        <v>6</v>
      </c>
      <c r="B8" s="100">
        <v>23</v>
      </c>
      <c r="C8" s="95">
        <v>50</v>
      </c>
      <c r="D8" s="95">
        <v>66</v>
      </c>
      <c r="E8" s="95">
        <v>100</v>
      </c>
      <c r="F8" s="95">
        <v>400</v>
      </c>
      <c r="G8" s="111"/>
      <c r="H8" s="100">
        <v>50</v>
      </c>
      <c r="I8" s="95">
        <v>100</v>
      </c>
      <c r="J8" s="95">
        <v>400</v>
      </c>
      <c r="K8" s="101">
        <v>1000</v>
      </c>
      <c r="L8" s="30">
        <f t="shared" si="0"/>
        <v>0</v>
      </c>
      <c r="M8" s="31">
        <f t="shared" ref="M8:M9" si="7">IF(AND(E8&lt;&gt;0,I8&lt;&gt;0),(E8-I8)/I8, " ")</f>
        <v>0</v>
      </c>
      <c r="N8" s="32">
        <f t="shared" si="2"/>
        <v>0</v>
      </c>
      <c r="O8" s="31">
        <f t="shared" si="3"/>
        <v>0</v>
      </c>
      <c r="P8" s="32" t="str">
        <f t="shared" si="4"/>
        <v xml:space="preserve"> </v>
      </c>
      <c r="Q8" s="33" t="str">
        <f t="shared" si="5"/>
        <v xml:space="preserve"> </v>
      </c>
      <c r="R8" s="56">
        <f t="shared" si="6"/>
        <v>0.66</v>
      </c>
      <c r="S8" s="57">
        <f t="shared" ref="S8:S31" si="8">IFERROR(D8/F8,"")</f>
        <v>0.16500000000000001</v>
      </c>
      <c r="T8" s="58" t="str">
        <f t="shared" ref="T8:T31" si="9">IFERROR(D8/G8,"")</f>
        <v/>
      </c>
      <c r="U8" s="62" t="str">
        <f t="shared" ref="U8:U31" si="10">IF(G8&gt;0,IFERROR((D8-B8)/(G8-B8)," ")," ")</f>
        <v xml:space="preserve"> </v>
      </c>
    </row>
    <row r="9" spans="1:22" ht="21" x14ac:dyDescent="0.4">
      <c r="A9" s="3" t="s">
        <v>8</v>
      </c>
      <c r="B9" s="100"/>
      <c r="C9" s="95"/>
      <c r="D9" s="95"/>
      <c r="E9" s="95"/>
      <c r="F9" s="95"/>
      <c r="G9" s="111"/>
      <c r="H9" s="100">
        <v>0</v>
      </c>
      <c r="I9" s="95">
        <v>1</v>
      </c>
      <c r="J9" s="95"/>
      <c r="K9" s="101"/>
      <c r="L9" s="30" t="str">
        <f t="shared" si="0"/>
        <v xml:space="preserve"> </v>
      </c>
      <c r="M9" s="31" t="str">
        <f t="shared" si="7"/>
        <v xml:space="preserve"> </v>
      </c>
      <c r="N9" s="32" t="str">
        <f t="shared" si="2"/>
        <v xml:space="preserve"> </v>
      </c>
      <c r="O9" s="31" t="str">
        <f t="shared" si="3"/>
        <v xml:space="preserve"> </v>
      </c>
      <c r="P9" s="32" t="str">
        <f t="shared" si="4"/>
        <v xml:space="preserve"> </v>
      </c>
      <c r="Q9" s="33" t="str">
        <f t="shared" si="5"/>
        <v xml:space="preserve"> </v>
      </c>
      <c r="R9" s="56" t="str">
        <f t="shared" si="6"/>
        <v/>
      </c>
      <c r="S9" s="57" t="str">
        <f t="shared" si="8"/>
        <v/>
      </c>
      <c r="T9" s="58" t="str">
        <f t="shared" si="9"/>
        <v/>
      </c>
      <c r="U9" s="62" t="str">
        <f t="shared" si="10"/>
        <v xml:space="preserve"> </v>
      </c>
    </row>
    <row r="10" spans="1:22" ht="21" x14ac:dyDescent="0.4">
      <c r="A10" s="3" t="s">
        <v>15</v>
      </c>
      <c r="B10" s="100"/>
      <c r="C10" s="95"/>
      <c r="D10" s="95"/>
      <c r="E10" s="95"/>
      <c r="F10" s="95"/>
      <c r="G10" s="111"/>
      <c r="H10" s="100"/>
      <c r="I10" s="95"/>
      <c r="J10" s="95"/>
      <c r="K10" s="101"/>
      <c r="L10" s="30" t="str">
        <f t="shared" si="0"/>
        <v xml:space="preserve"> </v>
      </c>
      <c r="M10" s="31" t="str">
        <f t="shared" si="1"/>
        <v xml:space="preserve"> </v>
      </c>
      <c r="N10" s="32" t="str">
        <f t="shared" si="2"/>
        <v xml:space="preserve"> </v>
      </c>
      <c r="O10" s="31" t="str">
        <f t="shared" si="3"/>
        <v xml:space="preserve"> </v>
      </c>
      <c r="P10" s="32" t="str">
        <f t="shared" si="4"/>
        <v xml:space="preserve"> </v>
      </c>
      <c r="Q10" s="33" t="str">
        <f t="shared" si="5"/>
        <v xml:space="preserve"> </v>
      </c>
      <c r="R10" s="56" t="str">
        <f t="shared" si="6"/>
        <v/>
      </c>
      <c r="S10" s="57" t="str">
        <f t="shared" si="8"/>
        <v/>
      </c>
      <c r="T10" s="58" t="str">
        <f t="shared" si="9"/>
        <v/>
      </c>
      <c r="U10" s="62" t="str">
        <f t="shared" si="10"/>
        <v xml:space="preserve"> </v>
      </c>
    </row>
    <row r="11" spans="1:22" ht="21" x14ac:dyDescent="0.4">
      <c r="A11" s="3" t="s">
        <v>9</v>
      </c>
      <c r="B11" s="100">
        <v>0</v>
      </c>
      <c r="C11" s="95">
        <v>0</v>
      </c>
      <c r="D11" s="95">
        <v>0</v>
      </c>
      <c r="E11" s="95">
        <v>0</v>
      </c>
      <c r="F11" s="95">
        <v>0</v>
      </c>
      <c r="G11" s="111">
        <v>0</v>
      </c>
      <c r="H11" s="100">
        <v>0</v>
      </c>
      <c r="I11" s="95">
        <v>0</v>
      </c>
      <c r="J11" s="95">
        <v>0</v>
      </c>
      <c r="K11" s="101">
        <v>0</v>
      </c>
      <c r="L11" s="30" t="str">
        <f t="shared" si="0"/>
        <v xml:space="preserve"> </v>
      </c>
      <c r="M11" s="31" t="str">
        <f t="shared" si="1"/>
        <v xml:space="preserve"> </v>
      </c>
      <c r="N11" s="32" t="str">
        <f t="shared" si="2"/>
        <v xml:space="preserve"> </v>
      </c>
      <c r="O11" s="31" t="str">
        <f t="shared" si="3"/>
        <v xml:space="preserve"> </v>
      </c>
      <c r="P11" s="32" t="str">
        <f t="shared" si="4"/>
        <v xml:space="preserve"> </v>
      </c>
      <c r="Q11" s="33" t="str">
        <f t="shared" si="5"/>
        <v xml:space="preserve"> </v>
      </c>
      <c r="R11" s="56" t="str">
        <f t="shared" si="6"/>
        <v/>
      </c>
      <c r="S11" s="57" t="str">
        <f t="shared" si="8"/>
        <v/>
      </c>
      <c r="T11" s="58" t="str">
        <f t="shared" si="9"/>
        <v/>
      </c>
      <c r="U11" s="62" t="str">
        <f t="shared" si="10"/>
        <v xml:space="preserve"> </v>
      </c>
    </row>
    <row r="12" spans="1:22" ht="21" x14ac:dyDescent="0.4">
      <c r="A12" s="3" t="s">
        <v>10</v>
      </c>
      <c r="B12" s="100">
        <v>6</v>
      </c>
      <c r="C12" s="95">
        <v>5</v>
      </c>
      <c r="D12" s="95">
        <v>4</v>
      </c>
      <c r="E12" s="95">
        <v>6</v>
      </c>
      <c r="F12" s="95">
        <v>15</v>
      </c>
      <c r="G12" s="111"/>
      <c r="H12" s="100">
        <v>4</v>
      </c>
      <c r="I12" s="95">
        <v>20</v>
      </c>
      <c r="J12" s="95"/>
      <c r="K12" s="101"/>
      <c r="L12" s="30">
        <f t="shared" si="0"/>
        <v>-14</v>
      </c>
      <c r="M12" s="31">
        <f t="shared" si="1"/>
        <v>-0.7</v>
      </c>
      <c r="N12" s="238" t="str">
        <f t="shared" si="2"/>
        <v xml:space="preserve"> </v>
      </c>
      <c r="O12" s="239" t="str">
        <f t="shared" si="3"/>
        <v xml:space="preserve"> </v>
      </c>
      <c r="P12" s="32" t="str">
        <f t="shared" si="4"/>
        <v xml:space="preserve"> </v>
      </c>
      <c r="Q12" s="33" t="str">
        <f t="shared" si="5"/>
        <v xml:space="preserve"> </v>
      </c>
      <c r="R12" s="56">
        <f t="shared" si="6"/>
        <v>0.66666666666666663</v>
      </c>
      <c r="S12" s="57">
        <f t="shared" si="8"/>
        <v>0.26666666666666666</v>
      </c>
      <c r="T12" s="58" t="str">
        <f t="shared" si="9"/>
        <v/>
      </c>
      <c r="U12" s="62" t="str">
        <f t="shared" si="10"/>
        <v xml:space="preserve"> </v>
      </c>
    </row>
    <row r="13" spans="1:22" ht="21" x14ac:dyDescent="0.4">
      <c r="A13" s="3" t="s">
        <v>12</v>
      </c>
      <c r="B13" s="80">
        <v>11</v>
      </c>
      <c r="C13" s="151"/>
      <c r="D13" s="151">
        <v>20</v>
      </c>
      <c r="E13" s="151"/>
      <c r="F13" s="151">
        <v>100</v>
      </c>
      <c r="G13" s="150">
        <v>400</v>
      </c>
      <c r="H13" s="100">
        <v>11</v>
      </c>
      <c r="I13" s="151"/>
      <c r="J13" s="151">
        <v>30</v>
      </c>
      <c r="K13" s="101"/>
      <c r="L13" s="30" t="str">
        <f>IF(AND(E13&lt;&gt;0,I13&lt;&gt;0),E13-I13, " ")</f>
        <v xml:space="preserve"> </v>
      </c>
      <c r="M13" s="31" t="str">
        <f>IF(AND(E13&lt;&gt;0,I13&lt;&gt;0),(E13-I13)/I13, " ")</f>
        <v xml:space="preserve"> </v>
      </c>
      <c r="N13" s="32">
        <f>IF(AND(F13&lt;&gt;0,J13&lt;&gt;0),F13-J13, " ")</f>
        <v>70</v>
      </c>
      <c r="O13" s="31">
        <f>IF(AND(F13&lt;&gt;0,J13&lt;&gt;0),(F13-J13)/J13, " ")</f>
        <v>2.3333333333333335</v>
      </c>
      <c r="P13" s="238" t="str">
        <f t="shared" si="4"/>
        <v xml:space="preserve"> </v>
      </c>
      <c r="Q13" s="241" t="str">
        <f t="shared" si="5"/>
        <v xml:space="preserve"> </v>
      </c>
      <c r="R13" s="56" t="str">
        <f t="shared" si="6"/>
        <v/>
      </c>
      <c r="S13" s="57">
        <f t="shared" si="8"/>
        <v>0.2</v>
      </c>
      <c r="T13" s="58">
        <f t="shared" si="9"/>
        <v>0.05</v>
      </c>
      <c r="U13" s="62">
        <f t="shared" si="10"/>
        <v>2.313624678663239E-2</v>
      </c>
    </row>
    <row r="14" spans="1:22" ht="21" x14ac:dyDescent="0.4">
      <c r="A14" s="3" t="s">
        <v>13</v>
      </c>
      <c r="B14" s="100">
        <v>0</v>
      </c>
      <c r="C14" s="95">
        <v>0</v>
      </c>
      <c r="D14" s="95">
        <v>1</v>
      </c>
      <c r="E14" s="95">
        <v>2</v>
      </c>
      <c r="F14" s="95"/>
      <c r="G14" s="111"/>
      <c r="H14" s="100">
        <v>0</v>
      </c>
      <c r="I14" s="95">
        <v>0</v>
      </c>
      <c r="J14" s="95">
        <v>0</v>
      </c>
      <c r="K14" s="101" t="s">
        <v>88</v>
      </c>
      <c r="L14" s="240" t="str">
        <f t="shared" si="0"/>
        <v xml:space="preserve"> </v>
      </c>
      <c r="M14" s="239" t="str">
        <f t="shared" si="1"/>
        <v xml:space="preserve"> </v>
      </c>
      <c r="N14" s="32" t="str">
        <f t="shared" si="2"/>
        <v xml:space="preserve"> </v>
      </c>
      <c r="O14" s="31" t="str">
        <f t="shared" si="3"/>
        <v xml:space="preserve"> </v>
      </c>
      <c r="P14" s="32" t="str">
        <f t="shared" si="4"/>
        <v xml:space="preserve"> </v>
      </c>
      <c r="Q14" s="33" t="str">
        <f t="shared" si="5"/>
        <v xml:space="preserve"> </v>
      </c>
      <c r="R14" s="56">
        <f t="shared" si="6"/>
        <v>0.5</v>
      </c>
      <c r="S14" s="57" t="str">
        <f>IFERROR(D14/F14,"")</f>
        <v/>
      </c>
      <c r="T14" s="58" t="str">
        <f t="shared" si="9"/>
        <v/>
      </c>
      <c r="U14" s="62" t="str">
        <f t="shared" si="10"/>
        <v xml:space="preserve"> </v>
      </c>
    </row>
    <row r="15" spans="1:22" ht="21" x14ac:dyDescent="0.4">
      <c r="A15" s="3" t="s">
        <v>16</v>
      </c>
      <c r="B15" s="100">
        <v>4</v>
      </c>
      <c r="C15" s="95"/>
      <c r="D15" s="95">
        <v>3</v>
      </c>
      <c r="E15" s="95">
        <v>20</v>
      </c>
      <c r="F15" s="95">
        <v>196</v>
      </c>
      <c r="G15" s="111">
        <v>446</v>
      </c>
      <c r="H15" s="100">
        <v>4</v>
      </c>
      <c r="I15" s="95">
        <v>20</v>
      </c>
      <c r="J15" s="95">
        <v>196</v>
      </c>
      <c r="K15" s="101">
        <v>446</v>
      </c>
      <c r="L15" s="44">
        <f t="shared" si="0"/>
        <v>0</v>
      </c>
      <c r="M15" s="195">
        <f t="shared" si="1"/>
        <v>0</v>
      </c>
      <c r="N15" s="44">
        <f t="shared" si="2"/>
        <v>0</v>
      </c>
      <c r="O15" s="195">
        <f t="shared" si="3"/>
        <v>0</v>
      </c>
      <c r="P15" s="44">
        <f t="shared" si="4"/>
        <v>0</v>
      </c>
      <c r="Q15" s="197">
        <f t="shared" si="5"/>
        <v>0</v>
      </c>
      <c r="R15" s="56">
        <f t="shared" si="6"/>
        <v>0.15</v>
      </c>
      <c r="S15" s="57">
        <f t="shared" ref="S15" si="11">IFERROR(D15/F15,"")</f>
        <v>1.5306122448979591E-2</v>
      </c>
      <c r="T15" s="58">
        <f t="shared" si="9"/>
        <v>6.7264573991031393E-3</v>
      </c>
      <c r="U15" s="62">
        <f t="shared" si="10"/>
        <v>-2.2624434389140274E-3</v>
      </c>
    </row>
    <row r="16" spans="1:22" ht="21" x14ac:dyDescent="0.4">
      <c r="A16" s="3" t="s">
        <v>4</v>
      </c>
      <c r="B16" s="100"/>
      <c r="C16" s="95"/>
      <c r="D16" s="95"/>
      <c r="E16" s="95"/>
      <c r="F16" s="95"/>
      <c r="G16" s="111"/>
      <c r="H16" s="100"/>
      <c r="I16" s="95"/>
      <c r="J16" s="95"/>
      <c r="K16" s="101"/>
      <c r="L16" s="30" t="str">
        <f t="shared" si="0"/>
        <v xml:space="preserve"> </v>
      </c>
      <c r="M16" s="31" t="str">
        <f t="shared" si="1"/>
        <v xml:space="preserve"> </v>
      </c>
      <c r="N16" s="32" t="str">
        <f t="shared" si="2"/>
        <v xml:space="preserve"> </v>
      </c>
      <c r="O16" s="31" t="str">
        <f t="shared" si="3"/>
        <v xml:space="preserve"> </v>
      </c>
      <c r="P16" s="32" t="str">
        <f t="shared" si="4"/>
        <v xml:space="preserve"> </v>
      </c>
      <c r="Q16" s="33" t="str">
        <f t="shared" si="5"/>
        <v xml:space="preserve"> </v>
      </c>
      <c r="R16" s="56" t="str">
        <f t="shared" si="6"/>
        <v/>
      </c>
      <c r="S16" s="57" t="str">
        <f t="shared" si="8"/>
        <v/>
      </c>
      <c r="T16" s="58" t="str">
        <f t="shared" si="9"/>
        <v/>
      </c>
      <c r="U16" s="62" t="str">
        <f t="shared" si="10"/>
        <v xml:space="preserve"> </v>
      </c>
    </row>
    <row r="17" spans="1:29" ht="21" x14ac:dyDescent="0.4">
      <c r="A17" s="3" t="s">
        <v>19</v>
      </c>
      <c r="B17" s="100">
        <v>0</v>
      </c>
      <c r="C17" s="95">
        <v>0</v>
      </c>
      <c r="D17" s="95">
        <v>0</v>
      </c>
      <c r="E17" s="95">
        <v>0</v>
      </c>
      <c r="F17" s="95">
        <v>0</v>
      </c>
      <c r="G17" s="111">
        <v>0</v>
      </c>
      <c r="H17" s="100">
        <v>0</v>
      </c>
      <c r="I17" s="95">
        <v>0</v>
      </c>
      <c r="J17" s="95">
        <v>0</v>
      </c>
      <c r="K17" s="101">
        <v>0</v>
      </c>
      <c r="L17" s="30" t="str">
        <f t="shared" si="0"/>
        <v xml:space="preserve"> </v>
      </c>
      <c r="M17" s="31" t="str">
        <f t="shared" si="1"/>
        <v xml:space="preserve"> </v>
      </c>
      <c r="N17" s="32" t="str">
        <f t="shared" si="2"/>
        <v xml:space="preserve"> </v>
      </c>
      <c r="O17" s="31" t="str">
        <f t="shared" si="3"/>
        <v xml:space="preserve"> </v>
      </c>
      <c r="P17" s="32" t="str">
        <f t="shared" si="4"/>
        <v xml:space="preserve"> </v>
      </c>
      <c r="Q17" s="33" t="str">
        <f t="shared" si="5"/>
        <v xml:space="preserve"> </v>
      </c>
      <c r="R17" s="56" t="str">
        <f t="shared" si="6"/>
        <v/>
      </c>
      <c r="S17" s="57" t="str">
        <f t="shared" si="8"/>
        <v/>
      </c>
      <c r="T17" s="58" t="str">
        <f t="shared" si="9"/>
        <v/>
      </c>
      <c r="U17" s="62" t="str">
        <f t="shared" si="10"/>
        <v xml:space="preserve"> </v>
      </c>
    </row>
    <row r="18" spans="1:29" ht="21" x14ac:dyDescent="0.4">
      <c r="A18" s="3" t="s">
        <v>17</v>
      </c>
      <c r="B18" s="100">
        <v>0</v>
      </c>
      <c r="C18" s="95">
        <v>0</v>
      </c>
      <c r="D18" s="95">
        <v>0</v>
      </c>
      <c r="E18" s="95">
        <v>0</v>
      </c>
      <c r="F18" s="95">
        <v>2</v>
      </c>
      <c r="G18" s="111">
        <v>10</v>
      </c>
      <c r="H18" s="100">
        <v>0</v>
      </c>
      <c r="I18" s="88"/>
      <c r="J18" s="88"/>
      <c r="K18" s="103"/>
      <c r="L18" s="30" t="str">
        <f t="shared" si="0"/>
        <v xml:space="preserve"> </v>
      </c>
      <c r="M18" s="31" t="str">
        <f t="shared" si="1"/>
        <v xml:space="preserve"> </v>
      </c>
      <c r="N18" s="238" t="str">
        <f t="shared" si="2"/>
        <v xml:space="preserve"> </v>
      </c>
      <c r="O18" s="239" t="str">
        <f t="shared" si="3"/>
        <v xml:space="preserve"> </v>
      </c>
      <c r="P18" s="238" t="str">
        <f t="shared" si="4"/>
        <v xml:space="preserve"> </v>
      </c>
      <c r="Q18" s="241" t="str">
        <f t="shared" si="5"/>
        <v xml:space="preserve"> </v>
      </c>
      <c r="R18" s="56" t="str">
        <f t="shared" si="6"/>
        <v/>
      </c>
      <c r="S18" s="57"/>
      <c r="T18" s="58"/>
      <c r="U18" s="62"/>
    </row>
    <row r="19" spans="1:29" ht="21" x14ac:dyDescent="0.4">
      <c r="A19" s="3" t="s">
        <v>18</v>
      </c>
      <c r="B19" s="100">
        <v>0</v>
      </c>
      <c r="C19" s="95">
        <v>0</v>
      </c>
      <c r="D19" s="95">
        <v>0</v>
      </c>
      <c r="E19" s="95">
        <v>0</v>
      </c>
      <c r="F19" s="95">
        <v>1</v>
      </c>
      <c r="G19" s="111">
        <v>1</v>
      </c>
      <c r="H19" s="100">
        <v>0</v>
      </c>
      <c r="I19" s="95">
        <v>0</v>
      </c>
      <c r="J19" s="95">
        <v>0</v>
      </c>
      <c r="K19" s="101">
        <v>0</v>
      </c>
      <c r="L19" s="30" t="str">
        <f t="shared" si="0"/>
        <v xml:space="preserve"> </v>
      </c>
      <c r="M19" s="31" t="str">
        <f t="shared" si="1"/>
        <v xml:space="preserve"> </v>
      </c>
      <c r="N19" s="238" t="str">
        <f t="shared" si="2"/>
        <v xml:space="preserve"> </v>
      </c>
      <c r="O19" s="239" t="str">
        <f t="shared" si="3"/>
        <v xml:space="preserve"> </v>
      </c>
      <c r="P19" s="238" t="str">
        <f t="shared" si="4"/>
        <v xml:space="preserve"> </v>
      </c>
      <c r="Q19" s="241" t="str">
        <f t="shared" si="5"/>
        <v xml:space="preserve"> </v>
      </c>
      <c r="R19" s="56" t="str">
        <f t="shared" si="6"/>
        <v/>
      </c>
      <c r="S19" s="57"/>
      <c r="T19" s="58"/>
      <c r="U19" s="62"/>
    </row>
    <row r="20" spans="1:29" ht="21" x14ac:dyDescent="0.4">
      <c r="A20" s="3" t="s">
        <v>14</v>
      </c>
      <c r="B20" s="100">
        <v>0</v>
      </c>
      <c r="C20" s="95">
        <v>0</v>
      </c>
      <c r="D20" s="95">
        <v>0</v>
      </c>
      <c r="E20" s="95">
        <v>0</v>
      </c>
      <c r="F20" s="95">
        <v>6</v>
      </c>
      <c r="G20" s="111">
        <v>26</v>
      </c>
      <c r="H20" s="100">
        <v>0</v>
      </c>
      <c r="I20" s="95">
        <v>2</v>
      </c>
      <c r="J20" s="95">
        <v>5</v>
      </c>
      <c r="K20" s="101">
        <v>14</v>
      </c>
      <c r="L20" s="30" t="str">
        <f t="shared" si="0"/>
        <v xml:space="preserve"> </v>
      </c>
      <c r="M20" s="31" t="str">
        <f t="shared" si="1"/>
        <v xml:space="preserve"> </v>
      </c>
      <c r="N20" s="32">
        <f t="shared" si="2"/>
        <v>1</v>
      </c>
      <c r="O20" s="31">
        <f t="shared" si="3"/>
        <v>0.2</v>
      </c>
      <c r="P20" s="32">
        <f t="shared" si="4"/>
        <v>12</v>
      </c>
      <c r="Q20" s="33">
        <f t="shared" si="5"/>
        <v>0.8571428571428571</v>
      </c>
      <c r="R20" s="56" t="str">
        <f t="shared" si="6"/>
        <v/>
      </c>
      <c r="S20" s="57"/>
      <c r="T20" s="58"/>
      <c r="U20" s="62"/>
    </row>
    <row r="21" spans="1:29" ht="21" x14ac:dyDescent="0.4">
      <c r="A21" s="3" t="s">
        <v>20</v>
      </c>
      <c r="B21" s="100">
        <v>0</v>
      </c>
      <c r="C21" s="95">
        <v>0</v>
      </c>
      <c r="D21" s="95">
        <v>0</v>
      </c>
      <c r="E21" s="95"/>
      <c r="F21" s="95"/>
      <c r="G21" s="111"/>
      <c r="H21" s="100">
        <v>0</v>
      </c>
      <c r="I21" s="95"/>
      <c r="J21" s="95"/>
      <c r="K21" s="101"/>
      <c r="L21" s="30" t="str">
        <f t="shared" si="0"/>
        <v xml:space="preserve"> </v>
      </c>
      <c r="M21" s="31" t="str">
        <f t="shared" si="1"/>
        <v xml:space="preserve"> </v>
      </c>
      <c r="N21" s="32" t="str">
        <f t="shared" si="2"/>
        <v xml:space="preserve"> </v>
      </c>
      <c r="O21" s="31" t="str">
        <f t="shared" si="3"/>
        <v xml:space="preserve"> </v>
      </c>
      <c r="P21" s="32" t="str">
        <f t="shared" si="4"/>
        <v xml:space="preserve"> </v>
      </c>
      <c r="Q21" s="33" t="str">
        <f t="shared" si="5"/>
        <v xml:space="preserve"> </v>
      </c>
      <c r="R21" s="56" t="str">
        <f t="shared" si="6"/>
        <v/>
      </c>
      <c r="S21" s="57" t="str">
        <f t="shared" si="8"/>
        <v/>
      </c>
      <c r="T21" s="58" t="str">
        <f t="shared" si="9"/>
        <v/>
      </c>
      <c r="U21" s="62" t="str">
        <f t="shared" si="10"/>
        <v xml:space="preserve"> </v>
      </c>
    </row>
    <row r="22" spans="1:29" ht="21" x14ac:dyDescent="0.4">
      <c r="A22" s="3" t="s">
        <v>21</v>
      </c>
      <c r="B22" s="100">
        <v>2</v>
      </c>
      <c r="C22" s="95"/>
      <c r="D22" s="95">
        <v>8</v>
      </c>
      <c r="E22" s="95">
        <v>20</v>
      </c>
      <c r="F22" s="95">
        <v>50</v>
      </c>
      <c r="G22" s="111"/>
      <c r="H22" s="100">
        <v>2</v>
      </c>
      <c r="I22" s="95">
        <v>4</v>
      </c>
      <c r="J22" s="95"/>
      <c r="K22" s="101"/>
      <c r="L22" s="30">
        <f t="shared" si="0"/>
        <v>16</v>
      </c>
      <c r="M22" s="31">
        <f t="shared" si="1"/>
        <v>4</v>
      </c>
      <c r="N22" s="238" t="str">
        <f t="shared" si="2"/>
        <v xml:space="preserve"> </v>
      </c>
      <c r="O22" s="239" t="str">
        <f t="shared" si="3"/>
        <v xml:space="preserve"> </v>
      </c>
      <c r="P22" s="32" t="str">
        <f t="shared" si="4"/>
        <v xml:space="preserve"> </v>
      </c>
      <c r="Q22" s="33" t="str">
        <f t="shared" si="5"/>
        <v xml:space="preserve"> </v>
      </c>
      <c r="R22" s="56">
        <f t="shared" si="6"/>
        <v>0.4</v>
      </c>
      <c r="S22" s="57">
        <f t="shared" si="8"/>
        <v>0.16</v>
      </c>
      <c r="T22" s="58" t="str">
        <f t="shared" si="9"/>
        <v/>
      </c>
      <c r="U22" s="62" t="str">
        <f t="shared" si="10"/>
        <v xml:space="preserve"> </v>
      </c>
    </row>
    <row r="23" spans="1:29" ht="21" x14ac:dyDescent="0.4">
      <c r="A23" s="3" t="s">
        <v>1</v>
      </c>
      <c r="B23" s="100">
        <v>3</v>
      </c>
      <c r="C23" s="95">
        <v>4</v>
      </c>
      <c r="D23" s="95">
        <v>5</v>
      </c>
      <c r="E23" s="95">
        <v>5</v>
      </c>
      <c r="F23" s="95"/>
      <c r="G23" s="111"/>
      <c r="H23" s="100">
        <v>3</v>
      </c>
      <c r="I23" s="95">
        <v>5</v>
      </c>
      <c r="J23" s="95">
        <v>5</v>
      </c>
      <c r="K23" s="101"/>
      <c r="L23" s="30">
        <f t="shared" si="0"/>
        <v>0</v>
      </c>
      <c r="M23" s="31">
        <f t="shared" si="1"/>
        <v>0</v>
      </c>
      <c r="N23" s="32" t="str">
        <f t="shared" si="2"/>
        <v xml:space="preserve"> </v>
      </c>
      <c r="O23" s="31" t="str">
        <f t="shared" si="3"/>
        <v xml:space="preserve"> </v>
      </c>
      <c r="P23" s="32" t="str">
        <f t="shared" si="4"/>
        <v xml:space="preserve"> </v>
      </c>
      <c r="Q23" s="33" t="str">
        <f t="shared" si="5"/>
        <v xml:space="preserve"> </v>
      </c>
      <c r="R23" s="56">
        <f t="shared" si="6"/>
        <v>1</v>
      </c>
      <c r="S23" s="57" t="str">
        <f t="shared" si="8"/>
        <v/>
      </c>
      <c r="T23" s="58" t="str">
        <f t="shared" si="9"/>
        <v/>
      </c>
      <c r="U23" s="62" t="str">
        <f t="shared" si="10"/>
        <v xml:space="preserve"> </v>
      </c>
    </row>
    <row r="24" spans="1:29" ht="21" x14ac:dyDescent="0.4">
      <c r="A24" s="3" t="s">
        <v>22</v>
      </c>
      <c r="B24" s="100">
        <v>0</v>
      </c>
      <c r="C24" s="95">
        <v>0</v>
      </c>
      <c r="D24" s="95">
        <v>0</v>
      </c>
      <c r="E24" s="95"/>
      <c r="F24" s="95"/>
      <c r="G24" s="111"/>
      <c r="H24" s="100">
        <v>0</v>
      </c>
      <c r="I24" s="95">
        <v>0</v>
      </c>
      <c r="J24" s="95">
        <v>0</v>
      </c>
      <c r="K24" s="101">
        <v>0</v>
      </c>
      <c r="L24" s="30" t="str">
        <f t="shared" si="0"/>
        <v xml:space="preserve"> </v>
      </c>
      <c r="M24" s="31" t="str">
        <f t="shared" si="1"/>
        <v xml:space="preserve"> </v>
      </c>
      <c r="N24" s="32" t="str">
        <f t="shared" si="2"/>
        <v xml:space="preserve"> </v>
      </c>
      <c r="O24" s="31" t="str">
        <f t="shared" si="3"/>
        <v xml:space="preserve"> </v>
      </c>
      <c r="P24" s="32" t="str">
        <f t="shared" si="4"/>
        <v xml:space="preserve"> </v>
      </c>
      <c r="Q24" s="33" t="str">
        <f t="shared" si="5"/>
        <v xml:space="preserve"> </v>
      </c>
      <c r="R24" s="56" t="str">
        <f t="shared" si="6"/>
        <v/>
      </c>
      <c r="S24" s="57" t="str">
        <f t="shared" si="8"/>
        <v/>
      </c>
      <c r="T24" s="58" t="str">
        <f t="shared" si="9"/>
        <v/>
      </c>
      <c r="U24" s="62" t="str">
        <f t="shared" si="10"/>
        <v xml:space="preserve"> </v>
      </c>
    </row>
    <row r="25" spans="1:29" ht="21" x14ac:dyDescent="0.4">
      <c r="A25" s="3" t="s">
        <v>23</v>
      </c>
      <c r="B25" s="100">
        <v>0</v>
      </c>
      <c r="C25" s="95">
        <v>0</v>
      </c>
      <c r="D25" s="95">
        <v>0</v>
      </c>
      <c r="E25" s="95">
        <v>0</v>
      </c>
      <c r="F25" s="95">
        <v>25</v>
      </c>
      <c r="G25" s="111">
        <v>100</v>
      </c>
      <c r="H25" s="100"/>
      <c r="I25" s="95"/>
      <c r="J25" s="95"/>
      <c r="K25" s="101"/>
      <c r="L25" s="242" t="str">
        <f t="shared" si="0"/>
        <v xml:space="preserve"> </v>
      </c>
      <c r="M25" s="239" t="str">
        <f t="shared" si="1"/>
        <v xml:space="preserve"> </v>
      </c>
      <c r="N25" s="238" t="str">
        <f t="shared" si="2"/>
        <v xml:space="preserve"> </v>
      </c>
      <c r="O25" s="239" t="str">
        <f t="shared" si="3"/>
        <v xml:space="preserve"> </v>
      </c>
      <c r="P25" s="238" t="str">
        <f t="shared" si="4"/>
        <v xml:space="preserve"> </v>
      </c>
      <c r="Q25" s="241" t="str">
        <f t="shared" si="5"/>
        <v xml:space="preserve"> </v>
      </c>
      <c r="R25" s="56" t="str">
        <f t="shared" si="6"/>
        <v/>
      </c>
      <c r="S25" s="57"/>
      <c r="T25" s="58"/>
      <c r="U25" s="62"/>
    </row>
    <row r="26" spans="1:29" ht="21" x14ac:dyDescent="0.4">
      <c r="A26" s="3" t="s">
        <v>24</v>
      </c>
      <c r="B26" s="100">
        <v>0</v>
      </c>
      <c r="C26" s="95">
        <v>0</v>
      </c>
      <c r="D26" s="95">
        <v>0</v>
      </c>
      <c r="E26" s="95"/>
      <c r="F26" s="95"/>
      <c r="G26" s="111"/>
      <c r="H26" s="100">
        <v>0</v>
      </c>
      <c r="I26" s="95"/>
      <c r="J26" s="95"/>
      <c r="K26" s="101"/>
      <c r="L26" s="30" t="str">
        <f t="shared" si="0"/>
        <v xml:space="preserve"> </v>
      </c>
      <c r="M26" s="31" t="str">
        <f t="shared" si="1"/>
        <v xml:space="preserve"> </v>
      </c>
      <c r="N26" s="32" t="str">
        <f t="shared" si="2"/>
        <v xml:space="preserve"> </v>
      </c>
      <c r="O26" s="31" t="str">
        <f t="shared" si="3"/>
        <v xml:space="preserve"> </v>
      </c>
      <c r="P26" s="32" t="str">
        <f t="shared" si="4"/>
        <v xml:space="preserve"> </v>
      </c>
      <c r="Q26" s="33" t="str">
        <f t="shared" si="5"/>
        <v xml:space="preserve"> </v>
      </c>
      <c r="R26" s="56" t="str">
        <f t="shared" si="6"/>
        <v/>
      </c>
      <c r="S26" s="57" t="str">
        <f t="shared" si="8"/>
        <v/>
      </c>
      <c r="T26" s="58" t="str">
        <f t="shared" si="9"/>
        <v/>
      </c>
      <c r="U26" s="62" t="str">
        <f t="shared" si="10"/>
        <v xml:space="preserve"> </v>
      </c>
    </row>
    <row r="27" spans="1:29" ht="21" x14ac:dyDescent="0.4">
      <c r="A27" s="3" t="s">
        <v>26</v>
      </c>
      <c r="B27" s="100">
        <v>1</v>
      </c>
      <c r="C27" s="95">
        <v>1</v>
      </c>
      <c r="D27" s="95">
        <v>1</v>
      </c>
      <c r="E27" s="95">
        <v>2</v>
      </c>
      <c r="F27" s="95">
        <v>7</v>
      </c>
      <c r="G27" s="111">
        <v>7</v>
      </c>
      <c r="H27" s="100">
        <v>1</v>
      </c>
      <c r="I27" s="95">
        <v>2</v>
      </c>
      <c r="J27" s="95">
        <v>7</v>
      </c>
      <c r="K27" s="101">
        <v>7</v>
      </c>
      <c r="L27" s="30">
        <f t="shared" si="0"/>
        <v>0</v>
      </c>
      <c r="M27" s="31">
        <f t="shared" si="1"/>
        <v>0</v>
      </c>
      <c r="N27" s="32">
        <f t="shared" si="2"/>
        <v>0</v>
      </c>
      <c r="O27" s="31">
        <f t="shared" si="3"/>
        <v>0</v>
      </c>
      <c r="P27" s="32">
        <f t="shared" si="4"/>
        <v>0</v>
      </c>
      <c r="Q27" s="33">
        <f t="shared" si="5"/>
        <v>0</v>
      </c>
      <c r="R27" s="56">
        <f t="shared" si="6"/>
        <v>0.5</v>
      </c>
      <c r="S27" s="57">
        <f t="shared" si="8"/>
        <v>0.14285714285714285</v>
      </c>
      <c r="T27" s="58">
        <f t="shared" si="9"/>
        <v>0.14285714285714285</v>
      </c>
      <c r="U27" s="62">
        <f t="shared" si="10"/>
        <v>0</v>
      </c>
    </row>
    <row r="28" spans="1:29" ht="21" x14ac:dyDescent="0.4">
      <c r="A28" s="3" t="s">
        <v>27</v>
      </c>
      <c r="B28" s="100">
        <v>0</v>
      </c>
      <c r="C28" s="95">
        <v>0</v>
      </c>
      <c r="D28" s="95">
        <v>0</v>
      </c>
      <c r="E28" s="95">
        <v>0</v>
      </c>
      <c r="F28" s="95">
        <v>6</v>
      </c>
      <c r="G28" s="111">
        <v>18</v>
      </c>
      <c r="H28" s="100"/>
      <c r="I28" s="95"/>
      <c r="J28" s="95"/>
      <c r="K28" s="101"/>
      <c r="L28" s="30" t="str">
        <f t="shared" si="0"/>
        <v xml:space="preserve"> </v>
      </c>
      <c r="M28" s="31" t="str">
        <f t="shared" si="1"/>
        <v xml:space="preserve"> </v>
      </c>
      <c r="N28" s="238" t="str">
        <f t="shared" si="2"/>
        <v xml:space="preserve"> </v>
      </c>
      <c r="O28" s="239" t="str">
        <f t="shared" si="3"/>
        <v xml:space="preserve"> </v>
      </c>
      <c r="P28" s="238" t="str">
        <f t="shared" si="4"/>
        <v xml:space="preserve"> </v>
      </c>
      <c r="Q28" s="241" t="str">
        <f t="shared" si="5"/>
        <v xml:space="preserve"> </v>
      </c>
      <c r="R28" s="56"/>
      <c r="S28" s="57"/>
      <c r="T28" s="58"/>
      <c r="U28" s="62"/>
    </row>
    <row r="29" spans="1:29" ht="21" x14ac:dyDescent="0.4">
      <c r="A29" s="3" t="s">
        <v>11</v>
      </c>
      <c r="B29" s="100">
        <v>2</v>
      </c>
      <c r="C29" s="95"/>
      <c r="D29" s="95"/>
      <c r="E29" s="95"/>
      <c r="F29" s="95"/>
      <c r="G29" s="111"/>
      <c r="H29" s="100">
        <v>2</v>
      </c>
      <c r="I29" s="95"/>
      <c r="J29" s="95"/>
      <c r="K29" s="101">
        <v>21</v>
      </c>
      <c r="L29" s="30" t="str">
        <f t="shared" si="0"/>
        <v xml:space="preserve"> </v>
      </c>
      <c r="M29" s="31" t="str">
        <f t="shared" si="1"/>
        <v xml:space="preserve"> </v>
      </c>
      <c r="N29" s="32" t="str">
        <f t="shared" si="2"/>
        <v xml:space="preserve"> </v>
      </c>
      <c r="O29" s="31" t="str">
        <f t="shared" si="3"/>
        <v xml:space="preserve"> </v>
      </c>
      <c r="P29" s="32" t="str">
        <f t="shared" si="4"/>
        <v xml:space="preserve"> </v>
      </c>
      <c r="Q29" s="33" t="str">
        <f t="shared" si="5"/>
        <v xml:space="preserve"> </v>
      </c>
      <c r="R29" s="56" t="str">
        <f t="shared" si="6"/>
        <v/>
      </c>
      <c r="S29" s="57" t="str">
        <f t="shared" si="8"/>
        <v/>
      </c>
      <c r="T29" s="58" t="str">
        <f t="shared" si="9"/>
        <v/>
      </c>
      <c r="U29" s="62" t="str">
        <f>IF(AND((G29&gt;0),(D29&gt;0)),IFERROR((D29-B29)/(G29-B29)," ")," ")</f>
        <v xml:space="preserve"> </v>
      </c>
      <c r="W29" s="149"/>
      <c r="X29" s="149"/>
      <c r="Y29" s="149"/>
      <c r="Z29" s="149"/>
      <c r="AA29" s="149"/>
      <c r="AB29" s="149"/>
      <c r="AC29" s="149"/>
    </row>
    <row r="30" spans="1:29" s="149" customFormat="1" ht="21" x14ac:dyDescent="0.4">
      <c r="A30" s="148" t="s">
        <v>25</v>
      </c>
      <c r="B30" s="100">
        <v>5</v>
      </c>
      <c r="C30" s="95">
        <v>5</v>
      </c>
      <c r="D30" s="95">
        <v>6</v>
      </c>
      <c r="E30" s="95">
        <v>13</v>
      </c>
      <c r="F30" s="95">
        <v>13</v>
      </c>
      <c r="G30" s="111"/>
      <c r="H30" s="100">
        <v>3</v>
      </c>
      <c r="I30" s="95">
        <v>13</v>
      </c>
      <c r="J30" s="95">
        <v>13</v>
      </c>
      <c r="K30" s="101"/>
      <c r="L30" s="30">
        <f t="shared" si="0"/>
        <v>0</v>
      </c>
      <c r="M30" s="31">
        <f t="shared" si="1"/>
        <v>0</v>
      </c>
      <c r="N30" s="32">
        <f t="shared" si="2"/>
        <v>0</v>
      </c>
      <c r="O30" s="31">
        <f t="shared" si="3"/>
        <v>0</v>
      </c>
      <c r="P30" s="32" t="str">
        <f t="shared" si="4"/>
        <v xml:space="preserve"> </v>
      </c>
      <c r="Q30" s="33" t="str">
        <f t="shared" si="5"/>
        <v xml:space="preserve"> </v>
      </c>
      <c r="R30" s="56">
        <f t="shared" si="6"/>
        <v>0.46153846153846156</v>
      </c>
      <c r="S30" s="57">
        <f t="shared" si="8"/>
        <v>0.46153846153846156</v>
      </c>
      <c r="T30" s="58" t="str">
        <f t="shared" si="9"/>
        <v/>
      </c>
      <c r="U30" s="62" t="str">
        <f t="shared" si="10"/>
        <v xml:space="preserve"> </v>
      </c>
    </row>
    <row r="31" spans="1:29" ht="21.6" thickBot="1" x14ac:dyDescent="0.45">
      <c r="A31" s="243" t="s">
        <v>28</v>
      </c>
      <c r="B31" s="377">
        <v>15</v>
      </c>
      <c r="C31" s="378"/>
      <c r="D31" s="378">
        <v>8</v>
      </c>
      <c r="E31" s="378"/>
      <c r="F31" s="378">
        <v>65</v>
      </c>
      <c r="G31" s="434">
        <v>65</v>
      </c>
      <c r="H31" s="377">
        <v>15</v>
      </c>
      <c r="I31" s="378"/>
      <c r="J31" s="378">
        <v>65</v>
      </c>
      <c r="K31" s="379"/>
      <c r="L31" s="410" t="str">
        <f t="shared" si="0"/>
        <v xml:space="preserve"> </v>
      </c>
      <c r="M31" s="480" t="str">
        <f t="shared" si="1"/>
        <v xml:space="preserve"> </v>
      </c>
      <c r="N31" s="481">
        <f t="shared" si="2"/>
        <v>0</v>
      </c>
      <c r="O31" s="480">
        <f t="shared" si="3"/>
        <v>0</v>
      </c>
      <c r="P31" s="381" t="str">
        <f t="shared" si="4"/>
        <v xml:space="preserve"> </v>
      </c>
      <c r="Q31" s="409" t="str">
        <f t="shared" si="5"/>
        <v xml:space="preserve"> </v>
      </c>
      <c r="R31" s="411" t="str">
        <f t="shared" si="6"/>
        <v/>
      </c>
      <c r="S31" s="412">
        <f t="shared" si="8"/>
        <v>0.12307692307692308</v>
      </c>
      <c r="T31" s="413">
        <f t="shared" si="9"/>
        <v>0.12307692307692308</v>
      </c>
      <c r="U31" s="483">
        <f t="shared" si="10"/>
        <v>-0.14000000000000001</v>
      </c>
    </row>
    <row r="35" spans="1:2" x14ac:dyDescent="0.3">
      <c r="A35" s="34" t="s">
        <v>36</v>
      </c>
    </row>
    <row r="36" spans="1:2" ht="15" thickBot="1" x14ac:dyDescent="0.35"/>
    <row r="37" spans="1:2" ht="15" thickBot="1" x14ac:dyDescent="0.35">
      <c r="A37" s="21"/>
      <c r="B37" t="s">
        <v>119</v>
      </c>
    </row>
    <row r="38" spans="1:2" ht="15" thickBot="1" x14ac:dyDescent="0.35">
      <c r="A38" s="193"/>
      <c r="B38" t="s">
        <v>37</v>
      </c>
    </row>
    <row r="39" spans="1:2" x14ac:dyDescent="0.3">
      <c r="A39" s="363"/>
      <c r="B39" s="363"/>
    </row>
    <row r="40" spans="1:2" ht="15" thickBot="1" x14ac:dyDescent="0.35">
      <c r="A40" t="s">
        <v>123</v>
      </c>
    </row>
    <row r="41" spans="1:2" ht="15" thickBot="1" x14ac:dyDescent="0.35">
      <c r="A41" s="278"/>
      <c r="B41" s="277" t="s">
        <v>120</v>
      </c>
    </row>
    <row r="42" spans="1:2" ht="15" thickBot="1" x14ac:dyDescent="0.35">
      <c r="A42" s="279"/>
      <c r="B42" t="s">
        <v>121</v>
      </c>
    </row>
    <row r="43" spans="1:2" ht="15" thickBot="1" x14ac:dyDescent="0.35">
      <c r="A43" s="280"/>
      <c r="B43" t="s">
        <v>122</v>
      </c>
    </row>
    <row r="44" spans="1:2" ht="15" thickBot="1" x14ac:dyDescent="0.35">
      <c r="A44" s="25"/>
      <c r="B44" t="s">
        <v>124</v>
      </c>
    </row>
    <row r="46" spans="1:2" x14ac:dyDescent="0.3">
      <c r="A46" s="35" t="s">
        <v>136</v>
      </c>
    </row>
    <row r="47" spans="1:2" x14ac:dyDescent="0.3">
      <c r="A47" s="64" t="s">
        <v>99</v>
      </c>
    </row>
    <row r="48" spans="1:2" x14ac:dyDescent="0.3">
      <c r="A48" s="35" t="s">
        <v>106</v>
      </c>
    </row>
  </sheetData>
  <mergeCells count="12">
    <mergeCell ref="U1:U3"/>
    <mergeCell ref="B2:G2"/>
    <mergeCell ref="H2:K2"/>
    <mergeCell ref="R2:T2"/>
    <mergeCell ref="L3:M3"/>
    <mergeCell ref="N3:O3"/>
    <mergeCell ref="P3:Q3"/>
    <mergeCell ref="A1:A3"/>
    <mergeCell ref="B1:G1"/>
    <mergeCell ref="H1:K1"/>
    <mergeCell ref="L1:Q1"/>
    <mergeCell ref="R1:T1"/>
  </mergeCells>
  <conditionalFormatting sqref="M5:M6 M10 M12:M14 M24 M26:M29 M16:M22">
    <cfRule type="cellIs" dxfId="963" priority="127" operator="between">
      <formula>0.15</formula>
      <formula>1000</formula>
    </cfRule>
    <cfRule type="cellIs" dxfId="962" priority="128" operator="between">
      <formula>-0.15</formula>
      <formula>0.15</formula>
    </cfRule>
    <cfRule type="cellIs" dxfId="961" priority="129" operator="lessThan">
      <formula>-0.15</formula>
    </cfRule>
  </conditionalFormatting>
  <conditionalFormatting sqref="O5:O6 O10 O12:O14 O24 O26:O29 O16:O22">
    <cfRule type="cellIs" dxfId="960" priority="124" operator="between">
      <formula>0.15</formula>
      <formula>1000</formula>
    </cfRule>
    <cfRule type="cellIs" dxfId="959" priority="125" operator="between">
      <formula>-0.15</formula>
      <formula>0.15</formula>
    </cfRule>
    <cfRule type="cellIs" dxfId="958" priority="126" operator="lessThan">
      <formula>-0.15</formula>
    </cfRule>
  </conditionalFormatting>
  <conditionalFormatting sqref="Q5:Q6 Q10 Q12:Q14 Q24 Q26:Q29 Q16:Q22">
    <cfRule type="cellIs" dxfId="957" priority="121" operator="between">
      <formula>0.15</formula>
      <formula>1000</formula>
    </cfRule>
    <cfRule type="cellIs" dxfId="956" priority="122" operator="between">
      <formula>-0.15</formula>
      <formula>0.15</formula>
    </cfRule>
    <cfRule type="cellIs" dxfId="955" priority="123" operator="lessThan">
      <formula>-0.15</formula>
    </cfRule>
  </conditionalFormatting>
  <conditionalFormatting sqref="M7">
    <cfRule type="cellIs" dxfId="954" priority="118" operator="between">
      <formula>0.15</formula>
      <formula>1000</formula>
    </cfRule>
    <cfRule type="cellIs" dxfId="953" priority="119" operator="between">
      <formula>-0.15</formula>
      <formula>0.15</formula>
    </cfRule>
    <cfRule type="cellIs" dxfId="952" priority="120" operator="lessThan">
      <formula>-0.15</formula>
    </cfRule>
  </conditionalFormatting>
  <conditionalFormatting sqref="O7">
    <cfRule type="cellIs" dxfId="951" priority="115" operator="between">
      <formula>0.15</formula>
      <formula>1000</formula>
    </cfRule>
    <cfRule type="cellIs" dxfId="950" priority="116" operator="between">
      <formula>-0.15</formula>
      <formula>0.15</formula>
    </cfRule>
    <cfRule type="cellIs" dxfId="949" priority="117" operator="lessThan">
      <formula>-0.15</formula>
    </cfRule>
  </conditionalFormatting>
  <conditionalFormatting sqref="Q7">
    <cfRule type="cellIs" dxfId="948" priority="112" operator="between">
      <formula>0.15</formula>
      <formula>1000</formula>
    </cfRule>
    <cfRule type="cellIs" dxfId="947" priority="113" operator="between">
      <formula>-0.15</formula>
      <formula>0.15</formula>
    </cfRule>
    <cfRule type="cellIs" dxfId="946" priority="114" operator="lessThan">
      <formula>-0.15</formula>
    </cfRule>
  </conditionalFormatting>
  <conditionalFormatting sqref="M8">
    <cfRule type="cellIs" dxfId="945" priority="109" operator="between">
      <formula>0.15</formula>
      <formula>1000</formula>
    </cfRule>
    <cfRule type="cellIs" dxfId="944" priority="110" operator="between">
      <formula>-0.15</formula>
      <formula>0.15</formula>
    </cfRule>
    <cfRule type="cellIs" dxfId="943" priority="111" operator="lessThan">
      <formula>-0.15</formula>
    </cfRule>
  </conditionalFormatting>
  <conditionalFormatting sqref="O8">
    <cfRule type="cellIs" dxfId="942" priority="106" operator="between">
      <formula>0.15</formula>
      <formula>1000</formula>
    </cfRule>
    <cfRule type="cellIs" dxfId="941" priority="107" operator="between">
      <formula>-0.15</formula>
      <formula>0.15</formula>
    </cfRule>
    <cfRule type="cellIs" dxfId="940" priority="108" operator="lessThan">
      <formula>-0.15</formula>
    </cfRule>
  </conditionalFormatting>
  <conditionalFormatting sqref="Q8">
    <cfRule type="cellIs" dxfId="939" priority="103" operator="between">
      <formula>0.15</formula>
      <formula>1000</formula>
    </cfRule>
    <cfRule type="cellIs" dxfId="938" priority="104" operator="between">
      <formula>-0.15</formula>
      <formula>0.15</formula>
    </cfRule>
    <cfRule type="cellIs" dxfId="937" priority="105" operator="lessThan">
      <formula>-0.15</formula>
    </cfRule>
  </conditionalFormatting>
  <conditionalFormatting sqref="M11">
    <cfRule type="cellIs" dxfId="936" priority="100" operator="between">
      <formula>0.15</formula>
      <formula>1000</formula>
    </cfRule>
    <cfRule type="cellIs" dxfId="935" priority="101" operator="between">
      <formula>-0.15</formula>
      <formula>0.15</formula>
    </cfRule>
    <cfRule type="cellIs" dxfId="934" priority="102" operator="lessThan">
      <formula>-0.15</formula>
    </cfRule>
  </conditionalFormatting>
  <conditionalFormatting sqref="O11">
    <cfRule type="cellIs" dxfId="933" priority="97" operator="between">
      <formula>0.15</formula>
      <formula>1000</formula>
    </cfRule>
    <cfRule type="cellIs" dxfId="932" priority="98" operator="between">
      <formula>-0.15</formula>
      <formula>0.15</formula>
    </cfRule>
    <cfRule type="cellIs" dxfId="931" priority="99" operator="lessThan">
      <formula>-0.15</formula>
    </cfRule>
  </conditionalFormatting>
  <conditionalFormatting sqref="Q11">
    <cfRule type="cellIs" dxfId="930" priority="94" operator="between">
      <formula>0.15</formula>
      <formula>1000</formula>
    </cfRule>
    <cfRule type="cellIs" dxfId="929" priority="95" operator="between">
      <formula>-0.15</formula>
      <formula>0.15</formula>
    </cfRule>
    <cfRule type="cellIs" dxfId="928" priority="96" operator="lessThan">
      <formula>-0.15</formula>
    </cfRule>
  </conditionalFormatting>
  <conditionalFormatting sqref="M23">
    <cfRule type="cellIs" dxfId="927" priority="91" operator="between">
      <formula>0.15</formula>
      <formula>1000</formula>
    </cfRule>
    <cfRule type="cellIs" dxfId="926" priority="92" operator="between">
      <formula>-0.15</formula>
      <formula>0.15</formula>
    </cfRule>
    <cfRule type="cellIs" dxfId="925" priority="93" operator="lessThan">
      <formula>-0.15</formula>
    </cfRule>
  </conditionalFormatting>
  <conditionalFormatting sqref="O23">
    <cfRule type="cellIs" dxfId="924" priority="88" operator="between">
      <formula>0.15</formula>
      <formula>1000</formula>
    </cfRule>
    <cfRule type="cellIs" dxfId="923" priority="89" operator="between">
      <formula>-0.15</formula>
      <formula>0.15</formula>
    </cfRule>
    <cfRule type="cellIs" dxfId="922" priority="90" operator="lessThan">
      <formula>-0.15</formula>
    </cfRule>
  </conditionalFormatting>
  <conditionalFormatting sqref="Q23">
    <cfRule type="cellIs" dxfId="921" priority="85" operator="between">
      <formula>0.15</formula>
      <formula>1000</formula>
    </cfRule>
    <cfRule type="cellIs" dxfId="920" priority="86" operator="between">
      <formula>-0.15</formula>
      <formula>0.15</formula>
    </cfRule>
    <cfRule type="cellIs" dxfId="919" priority="87" operator="lessThan">
      <formula>-0.15</formula>
    </cfRule>
  </conditionalFormatting>
  <conditionalFormatting sqref="M9">
    <cfRule type="cellIs" dxfId="918" priority="73" operator="between">
      <formula>0.15</formula>
      <formula>1000</formula>
    </cfRule>
    <cfRule type="cellIs" dxfId="917" priority="74" operator="between">
      <formula>-0.15</formula>
      <formula>0.15</formula>
    </cfRule>
    <cfRule type="cellIs" dxfId="916" priority="75" operator="lessThan">
      <formula>-0.15</formula>
    </cfRule>
  </conditionalFormatting>
  <conditionalFormatting sqref="O9">
    <cfRule type="cellIs" dxfId="915" priority="70" operator="between">
      <formula>0.15</formula>
      <formula>1000</formula>
    </cfRule>
    <cfRule type="cellIs" dxfId="914" priority="71" operator="between">
      <formula>-0.15</formula>
      <formula>0.15</formula>
    </cfRule>
    <cfRule type="cellIs" dxfId="913" priority="72" operator="lessThan">
      <formula>-0.15</formula>
    </cfRule>
  </conditionalFormatting>
  <conditionalFormatting sqref="Q9">
    <cfRule type="cellIs" dxfId="912" priority="67" operator="between">
      <formula>0.15</formula>
      <formula>1000</formula>
    </cfRule>
    <cfRule type="cellIs" dxfId="911" priority="68" operator="between">
      <formula>-0.15</formula>
      <formula>0.15</formula>
    </cfRule>
    <cfRule type="cellIs" dxfId="910" priority="69" operator="lessThan">
      <formula>-0.15</formula>
    </cfRule>
  </conditionalFormatting>
  <conditionalFormatting sqref="M4">
    <cfRule type="cellIs" dxfId="909" priority="64" operator="between">
      <formula>0.15</formula>
      <formula>1000</formula>
    </cfRule>
    <cfRule type="cellIs" dxfId="908" priority="65" operator="between">
      <formula>-0.15</formula>
      <formula>0.15</formula>
    </cfRule>
    <cfRule type="cellIs" dxfId="907" priority="66" operator="lessThan">
      <formula>-0.15</formula>
    </cfRule>
  </conditionalFormatting>
  <conditionalFormatting sqref="O4">
    <cfRule type="cellIs" dxfId="906" priority="61" operator="between">
      <formula>0.15</formula>
      <formula>1000</formula>
    </cfRule>
    <cfRule type="cellIs" dxfId="905" priority="62" operator="between">
      <formula>-0.15</formula>
      <formula>0.15</formula>
    </cfRule>
    <cfRule type="cellIs" dxfId="904" priority="63" operator="lessThan">
      <formula>-0.15</formula>
    </cfRule>
  </conditionalFormatting>
  <conditionalFormatting sqref="Q4">
    <cfRule type="cellIs" dxfId="903" priority="58" operator="between">
      <formula>0.15</formula>
      <formula>1000</formula>
    </cfRule>
    <cfRule type="cellIs" dxfId="902" priority="59" operator="between">
      <formula>-0.15</formula>
      <formula>0.15</formula>
    </cfRule>
    <cfRule type="cellIs" dxfId="901" priority="60" operator="lessThan">
      <formula>-0.15</formula>
    </cfRule>
  </conditionalFormatting>
  <conditionalFormatting sqref="M30">
    <cfRule type="cellIs" dxfId="900" priority="55" operator="between">
      <formula>0.15</formula>
      <formula>1000</formula>
    </cfRule>
    <cfRule type="cellIs" dxfId="899" priority="56" operator="between">
      <formula>-0.15</formula>
      <formula>0.15</formula>
    </cfRule>
    <cfRule type="cellIs" dxfId="898" priority="57" operator="lessThan">
      <formula>-0.15</formula>
    </cfRule>
  </conditionalFormatting>
  <conditionalFormatting sqref="O30">
    <cfRule type="cellIs" dxfId="897" priority="52" operator="between">
      <formula>0.15</formula>
      <formula>1000</formula>
    </cfRule>
    <cfRule type="cellIs" dxfId="896" priority="53" operator="between">
      <formula>-0.15</formula>
      <formula>0.15</formula>
    </cfRule>
    <cfRule type="cellIs" dxfId="895" priority="54" operator="lessThan">
      <formula>-0.15</formula>
    </cfRule>
  </conditionalFormatting>
  <conditionalFormatting sqref="Q30">
    <cfRule type="cellIs" dxfId="894" priority="49" operator="between">
      <formula>0.15</formula>
      <formula>1000</formula>
    </cfRule>
    <cfRule type="cellIs" dxfId="893" priority="50" operator="between">
      <formula>-0.15</formula>
      <formula>0.15</formula>
    </cfRule>
    <cfRule type="cellIs" dxfId="892" priority="51" operator="lessThan">
      <formula>-0.15</formula>
    </cfRule>
  </conditionalFormatting>
  <conditionalFormatting sqref="Q31">
    <cfRule type="cellIs" dxfId="891" priority="1" operator="between">
      <formula>0.15</formula>
      <formula>1000</formula>
    </cfRule>
    <cfRule type="cellIs" dxfId="890" priority="2" operator="between">
      <formula>-0.15</formula>
      <formula>0.15</formula>
    </cfRule>
    <cfRule type="cellIs" dxfId="889" priority="3" operator="lessThan">
      <formula>-0.15</formula>
    </cfRule>
  </conditionalFormatting>
  <conditionalFormatting sqref="M15">
    <cfRule type="cellIs" dxfId="888" priority="25" operator="between">
      <formula>0.15</formula>
      <formula>1000</formula>
    </cfRule>
    <cfRule type="cellIs" dxfId="887" priority="26" operator="between">
      <formula>-0.15</formula>
      <formula>0.15</formula>
    </cfRule>
    <cfRule type="cellIs" dxfId="886" priority="27" operator="lessThan">
      <formula>-0.15</formula>
    </cfRule>
  </conditionalFormatting>
  <conditionalFormatting sqref="O15">
    <cfRule type="cellIs" dxfId="885" priority="22" operator="between">
      <formula>0.15</formula>
      <formula>1000</formula>
    </cfRule>
    <cfRule type="cellIs" dxfId="884" priority="23" operator="between">
      <formula>-0.15</formula>
      <formula>0.15</formula>
    </cfRule>
    <cfRule type="cellIs" dxfId="883" priority="24" operator="lessThan">
      <formula>-0.15</formula>
    </cfRule>
  </conditionalFormatting>
  <conditionalFormatting sqref="Q15">
    <cfRule type="cellIs" dxfId="882" priority="19" operator="between">
      <formula>0.15</formula>
      <formula>1000</formula>
    </cfRule>
    <cfRule type="cellIs" dxfId="881" priority="20" operator="between">
      <formula>-0.15</formula>
      <formula>0.15</formula>
    </cfRule>
    <cfRule type="cellIs" dxfId="880" priority="21" operator="lessThan">
      <formula>-0.15</formula>
    </cfRule>
  </conditionalFormatting>
  <conditionalFormatting sqref="M25">
    <cfRule type="cellIs" dxfId="879" priority="16" operator="between">
      <formula>0.15</formula>
      <formula>1000</formula>
    </cfRule>
    <cfRule type="cellIs" dxfId="878" priority="17" operator="between">
      <formula>-0.15</formula>
      <formula>0.15</formula>
    </cfRule>
    <cfRule type="cellIs" dxfId="877" priority="18" operator="lessThan">
      <formula>-0.15</formula>
    </cfRule>
  </conditionalFormatting>
  <conditionalFormatting sqref="O25">
    <cfRule type="cellIs" dxfId="876" priority="13" operator="between">
      <formula>0.15</formula>
      <formula>1000</formula>
    </cfRule>
    <cfRule type="cellIs" dxfId="875" priority="14" operator="between">
      <formula>-0.15</formula>
      <formula>0.15</formula>
    </cfRule>
    <cfRule type="cellIs" dxfId="874" priority="15" operator="lessThan">
      <formula>-0.15</formula>
    </cfRule>
  </conditionalFormatting>
  <conditionalFormatting sqref="Q25">
    <cfRule type="cellIs" dxfId="873" priority="10" operator="between">
      <formula>0.15</formula>
      <formula>1000</formula>
    </cfRule>
    <cfRule type="cellIs" dxfId="872" priority="11" operator="between">
      <formula>-0.15</formula>
      <formula>0.15</formula>
    </cfRule>
    <cfRule type="cellIs" dxfId="871" priority="12" operator="lessThan">
      <formula>-0.15</formula>
    </cfRule>
  </conditionalFormatting>
  <conditionalFormatting sqref="M31">
    <cfRule type="cellIs" dxfId="870" priority="7" operator="between">
      <formula>0.15</formula>
      <formula>1000</formula>
    </cfRule>
    <cfRule type="cellIs" dxfId="869" priority="8" operator="between">
      <formula>-0.15</formula>
      <formula>0.15</formula>
    </cfRule>
    <cfRule type="cellIs" dxfId="868" priority="9" operator="lessThan">
      <formula>-0.15</formula>
    </cfRule>
  </conditionalFormatting>
  <conditionalFormatting sqref="O31">
    <cfRule type="cellIs" dxfId="867" priority="4" operator="between">
      <formula>0.15</formula>
      <formula>1000</formula>
    </cfRule>
    <cfRule type="cellIs" dxfId="866" priority="5" operator="between">
      <formula>-0.15</formula>
      <formula>0.15</formula>
    </cfRule>
    <cfRule type="cellIs" dxfId="865" priority="6" operator="lessThan">
      <formula>-0.15</formula>
    </cfRule>
  </conditionalFormatting>
  <pageMargins left="0.7" right="0.7" top="0.75" bottom="0.75" header="0.3" footer="0.3"/>
  <pageSetup paperSize="9" orientation="portrait" verticalDpi="9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V48"/>
  <sheetViews>
    <sheetView zoomScale="60" zoomScaleNormal="60" workbookViewId="0">
      <pane xSplit="1" ySplit="3" topLeftCell="B37" activePane="bottomRight" state="frozen"/>
      <selection pane="topRight" activeCell="B1" sqref="B1"/>
      <selection pane="bottomLeft" activeCell="A4" sqref="A4"/>
      <selection pane="bottomRight" activeCell="A46" sqref="A46"/>
    </sheetView>
  </sheetViews>
  <sheetFormatPr defaultRowHeight="14.4" x14ac:dyDescent="0.3"/>
  <cols>
    <col min="1" max="1" width="16.109375" customWidth="1"/>
    <col min="7" max="7" width="10.109375" bestFit="1" customWidth="1"/>
    <col min="21" max="21" width="16.5546875" customWidth="1"/>
  </cols>
  <sheetData>
    <row r="1" spans="1:22" ht="15" customHeight="1" thickBot="1" x14ac:dyDescent="0.35">
      <c r="A1" s="532" t="s">
        <v>49</v>
      </c>
      <c r="B1" s="525" t="s">
        <v>29</v>
      </c>
      <c r="C1" s="526"/>
      <c r="D1" s="526"/>
      <c r="E1" s="526"/>
      <c r="F1" s="526"/>
      <c r="G1" s="526"/>
      <c r="H1" s="525" t="s">
        <v>0</v>
      </c>
      <c r="I1" s="526"/>
      <c r="J1" s="526"/>
      <c r="K1" s="527"/>
      <c r="L1" s="521" t="s">
        <v>30</v>
      </c>
      <c r="M1" s="522"/>
      <c r="N1" s="522"/>
      <c r="O1" s="522"/>
      <c r="P1" s="522"/>
      <c r="Q1" s="528"/>
      <c r="R1" s="521" t="s">
        <v>33</v>
      </c>
      <c r="S1" s="522"/>
      <c r="T1" s="522"/>
      <c r="U1" s="523" t="s">
        <v>34</v>
      </c>
      <c r="V1" s="18"/>
    </row>
    <row r="2" spans="1:22" ht="15" customHeight="1" thickBot="1" x14ac:dyDescent="0.35">
      <c r="A2" s="532"/>
      <c r="B2" s="525"/>
      <c r="C2" s="526"/>
      <c r="D2" s="526"/>
      <c r="E2" s="526"/>
      <c r="F2" s="526"/>
      <c r="G2" s="527"/>
      <c r="H2" s="525"/>
      <c r="I2" s="526"/>
      <c r="J2" s="526"/>
      <c r="K2" s="527"/>
      <c r="L2" s="10" t="s">
        <v>31</v>
      </c>
      <c r="M2" s="78" t="s">
        <v>32</v>
      </c>
      <c r="N2" s="10" t="s">
        <v>31</v>
      </c>
      <c r="O2" s="78" t="s">
        <v>32</v>
      </c>
      <c r="P2" s="10" t="s">
        <v>31</v>
      </c>
      <c r="Q2" s="78" t="s">
        <v>32</v>
      </c>
      <c r="R2" s="521" t="s">
        <v>32</v>
      </c>
      <c r="S2" s="522"/>
      <c r="T2" s="522"/>
      <c r="U2" s="524"/>
    </row>
    <row r="3" spans="1:22" ht="15" thickBot="1" x14ac:dyDescent="0.35">
      <c r="A3" s="533"/>
      <c r="B3" s="12">
        <v>2016</v>
      </c>
      <c r="C3" s="13">
        <v>2017</v>
      </c>
      <c r="D3" s="14">
        <v>2018</v>
      </c>
      <c r="E3" s="72">
        <v>2020</v>
      </c>
      <c r="F3" s="9">
        <v>2025</v>
      </c>
      <c r="G3" s="72">
        <v>2030</v>
      </c>
      <c r="H3" s="8">
        <v>2016</v>
      </c>
      <c r="I3" s="73">
        <v>2020</v>
      </c>
      <c r="J3" s="9">
        <v>2025</v>
      </c>
      <c r="K3" s="74">
        <v>2030</v>
      </c>
      <c r="L3" s="531">
        <v>2020</v>
      </c>
      <c r="M3" s="530"/>
      <c r="N3" s="531">
        <v>2025</v>
      </c>
      <c r="O3" s="530"/>
      <c r="P3" s="531">
        <v>2030</v>
      </c>
      <c r="Q3" s="530"/>
      <c r="R3" s="75">
        <v>2020</v>
      </c>
      <c r="S3" s="20">
        <v>2025</v>
      </c>
      <c r="T3" s="102">
        <v>2030</v>
      </c>
      <c r="U3" s="524"/>
    </row>
    <row r="4" spans="1:22" ht="21" x14ac:dyDescent="0.4">
      <c r="A4" s="1" t="s">
        <v>2</v>
      </c>
      <c r="B4" s="124">
        <v>10</v>
      </c>
      <c r="C4" s="125"/>
      <c r="D4" s="125">
        <v>27</v>
      </c>
      <c r="E4" s="125">
        <v>32</v>
      </c>
      <c r="F4" s="125"/>
      <c r="G4" s="126">
        <v>23719</v>
      </c>
      <c r="H4" s="87">
        <v>18</v>
      </c>
      <c r="I4" s="81"/>
      <c r="J4" s="81"/>
      <c r="K4" s="82"/>
      <c r="L4" s="490" t="str">
        <f>IF(AND(E4&lt;&gt;0,I4&lt;&gt;0),E4-I4, " ")</f>
        <v xml:space="preserve"> </v>
      </c>
      <c r="M4" s="365" t="str">
        <f>IF(AND(E4&lt;&gt;0,I4&lt;&gt;0),(E4-I4)/I4, " ")</f>
        <v xml:space="preserve"> </v>
      </c>
      <c r="N4" s="286" t="str">
        <f>IF(AND(F4&lt;&gt;0,J4&lt;&gt;0),F4-J4, " ")</f>
        <v xml:space="preserve"> </v>
      </c>
      <c r="O4" s="285" t="str">
        <f>IF(AND(F4&lt;&gt;0,J4&lt;&gt;0),(F4-J4)/J4, " ")</f>
        <v xml:space="preserve"> </v>
      </c>
      <c r="P4" s="364" t="str">
        <f>IF(AND(G4&lt;&gt;0,K4&lt;&gt;0),G4-K4, " ")</f>
        <v xml:space="preserve"> </v>
      </c>
      <c r="Q4" s="414" t="str">
        <f>IF(AND(G4&lt;&gt;0,K4&lt;&gt;0),(G4-K4)/K4, " ")</f>
        <v xml:space="preserve"> </v>
      </c>
      <c r="R4" s="288">
        <f>IFERROR(D4/E4,"")</f>
        <v>0.84375</v>
      </c>
      <c r="S4" s="289" t="str">
        <f>IFERROR(D4/F4,"")</f>
        <v/>
      </c>
      <c r="T4" s="290">
        <f>IFERROR(D4/G4,"")</f>
        <v>1.1383279227623424E-3</v>
      </c>
      <c r="U4" s="291">
        <f>IF(G4&gt;0,IFERROR((D4-B4)/(G4-B4)," ")," ")</f>
        <v>7.1702728921506603E-4</v>
      </c>
    </row>
    <row r="5" spans="1:22" ht="21" x14ac:dyDescent="0.4">
      <c r="A5" s="3" t="s">
        <v>3</v>
      </c>
      <c r="B5" s="100">
        <v>0</v>
      </c>
      <c r="C5" s="95">
        <v>0</v>
      </c>
      <c r="D5" s="95">
        <v>0</v>
      </c>
      <c r="E5" s="95">
        <v>0</v>
      </c>
      <c r="F5" s="95">
        <v>110</v>
      </c>
      <c r="G5" s="111">
        <v>555</v>
      </c>
      <c r="H5" s="100"/>
      <c r="I5" s="95">
        <v>50</v>
      </c>
      <c r="J5" s="95">
        <v>400</v>
      </c>
      <c r="K5" s="111">
        <v>900</v>
      </c>
      <c r="L5" s="311" t="str">
        <f t="shared" ref="L5:L31" si="0">IF(AND(E5&lt;&gt;0,I5&lt;&gt;0),E5-I5, " ")</f>
        <v xml:space="preserve"> </v>
      </c>
      <c r="M5" s="293" t="str">
        <f t="shared" ref="M5:M31" si="1">IF(AND(E5&lt;&gt;0,I5&lt;&gt;0),(E5-I5)/I5, " ")</f>
        <v xml:space="preserve"> </v>
      </c>
      <c r="N5" s="294">
        <f t="shared" ref="N5:N31" si="2">IF(AND(F5&lt;&gt;0,J5&lt;&gt;0),F5-J5, " ")</f>
        <v>-290</v>
      </c>
      <c r="O5" s="293">
        <f t="shared" ref="O5:O31" si="3">IF(AND(F5&lt;&gt;0,J5&lt;&gt;0),(F5-J5)/J5, " ")</f>
        <v>-0.72499999999999998</v>
      </c>
      <c r="P5" s="294">
        <f t="shared" ref="P5:P31" si="4">IF(AND(G5&lt;&gt;0,K5&lt;&gt;0),G5-K5, " ")</f>
        <v>-345</v>
      </c>
      <c r="Q5" s="295">
        <f t="shared" ref="Q5:Q31" si="5">IF(AND(G5&lt;&gt;0,K5&lt;&gt;0),(G5-K5)/K5, " ")</f>
        <v>-0.38333333333333336</v>
      </c>
      <c r="R5" s="296" t="str">
        <f t="shared" ref="R5:R29" si="6">IFERROR(D5/E5,"")</f>
        <v/>
      </c>
      <c r="S5" s="297"/>
      <c r="T5" s="298"/>
      <c r="U5" s="299"/>
    </row>
    <row r="6" spans="1:22" ht="21" x14ac:dyDescent="0.4">
      <c r="A6" s="3" t="s">
        <v>5</v>
      </c>
      <c r="B6" s="100">
        <v>1</v>
      </c>
      <c r="C6" s="95">
        <v>1</v>
      </c>
      <c r="D6" s="95">
        <v>1</v>
      </c>
      <c r="E6" s="95">
        <v>3</v>
      </c>
      <c r="F6" s="95">
        <v>13380</v>
      </c>
      <c r="G6" s="111">
        <v>62559</v>
      </c>
      <c r="H6" s="67"/>
      <c r="I6" s="95"/>
      <c r="J6" s="95"/>
      <c r="K6" s="111"/>
      <c r="L6" s="312" t="str">
        <f t="shared" si="0"/>
        <v xml:space="preserve"> </v>
      </c>
      <c r="M6" s="301" t="str">
        <f t="shared" si="1"/>
        <v xml:space="preserve"> </v>
      </c>
      <c r="N6" s="302" t="str">
        <f t="shared" si="2"/>
        <v xml:space="preserve"> </v>
      </c>
      <c r="O6" s="301" t="str">
        <f t="shared" si="3"/>
        <v xml:space="preserve"> </v>
      </c>
      <c r="P6" s="302" t="str">
        <f t="shared" si="4"/>
        <v xml:space="preserve"> </v>
      </c>
      <c r="Q6" s="303" t="str">
        <f t="shared" si="5"/>
        <v xml:space="preserve"> </v>
      </c>
      <c r="R6" s="296">
        <f t="shared" si="6"/>
        <v>0.33333333333333331</v>
      </c>
      <c r="S6" s="297">
        <f t="shared" ref="S6:S29" si="7">IFERROR(D6/F6,"")</f>
        <v>7.4738415545590439E-5</v>
      </c>
      <c r="T6" s="298">
        <f t="shared" ref="T6:T29" si="8">IFERROR(D6/G6,"")</f>
        <v>1.5984910244728975E-5</v>
      </c>
      <c r="U6" s="299">
        <f t="shared" ref="U6:U29" si="9">IF(G6&gt;0,IFERROR((D6-B6)/(G6-B6)," ")," ")</f>
        <v>0</v>
      </c>
    </row>
    <row r="7" spans="1:22" ht="21" x14ac:dyDescent="0.4">
      <c r="A7" s="3" t="s">
        <v>7</v>
      </c>
      <c r="B7" s="100">
        <v>69</v>
      </c>
      <c r="C7" s="95">
        <v>84</v>
      </c>
      <c r="D7" s="95">
        <v>85</v>
      </c>
      <c r="E7" s="95">
        <v>316</v>
      </c>
      <c r="F7" s="95">
        <v>889</v>
      </c>
      <c r="G7" s="111">
        <v>954</v>
      </c>
      <c r="H7" s="100">
        <v>68</v>
      </c>
      <c r="I7" s="95"/>
      <c r="J7" s="95"/>
      <c r="K7" s="111"/>
      <c r="L7" s="312" t="str">
        <f t="shared" si="0"/>
        <v xml:space="preserve"> </v>
      </c>
      <c r="M7" s="301" t="str">
        <f>IF(AND(E7&lt;&gt;0,I7&lt;&gt;0),(E7-I7)/I7, " ")</f>
        <v xml:space="preserve"> </v>
      </c>
      <c r="N7" s="302" t="str">
        <f t="shared" si="2"/>
        <v xml:space="preserve"> </v>
      </c>
      <c r="O7" s="301" t="str">
        <f t="shared" si="3"/>
        <v xml:space="preserve"> </v>
      </c>
      <c r="P7" s="302" t="str">
        <f t="shared" si="4"/>
        <v xml:space="preserve"> </v>
      </c>
      <c r="Q7" s="303" t="str">
        <f t="shared" si="5"/>
        <v xml:space="preserve"> </v>
      </c>
      <c r="R7" s="296">
        <f t="shared" si="6"/>
        <v>0.26898734177215189</v>
      </c>
      <c r="S7" s="297">
        <f t="shared" si="7"/>
        <v>9.5613048368953887E-2</v>
      </c>
      <c r="T7" s="298">
        <f t="shared" si="8"/>
        <v>8.9098532494758909E-2</v>
      </c>
      <c r="U7" s="299">
        <f t="shared" si="9"/>
        <v>1.8079096045197741E-2</v>
      </c>
    </row>
    <row r="8" spans="1:22" ht="21" x14ac:dyDescent="0.4">
      <c r="A8" s="3" t="s">
        <v>6</v>
      </c>
      <c r="B8" s="100">
        <v>222</v>
      </c>
      <c r="C8" s="95">
        <v>337</v>
      </c>
      <c r="D8" s="95">
        <v>378</v>
      </c>
      <c r="E8" s="95"/>
      <c r="F8" s="95"/>
      <c r="G8" s="111"/>
      <c r="H8" s="100">
        <v>215</v>
      </c>
      <c r="I8" s="95"/>
      <c r="J8" s="95"/>
      <c r="K8" s="111"/>
      <c r="L8" s="311" t="str">
        <f t="shared" si="0"/>
        <v xml:space="preserve"> </v>
      </c>
      <c r="M8" s="293" t="str">
        <f t="shared" ref="M8" si="10">IF(AND(E8&lt;&gt;0,I8&lt;&gt;0),(E8-I8)/I8, " ")</f>
        <v xml:space="preserve"> </v>
      </c>
      <c r="N8" s="294" t="str">
        <f t="shared" si="2"/>
        <v xml:space="preserve"> </v>
      </c>
      <c r="O8" s="293" t="str">
        <f t="shared" si="3"/>
        <v xml:space="preserve"> </v>
      </c>
      <c r="P8" s="294" t="str">
        <f t="shared" si="4"/>
        <v xml:space="preserve"> </v>
      </c>
      <c r="Q8" s="295" t="str">
        <f t="shared" si="5"/>
        <v xml:space="preserve"> </v>
      </c>
      <c r="R8" s="296" t="str">
        <f t="shared" si="6"/>
        <v/>
      </c>
      <c r="S8" s="297" t="str">
        <f t="shared" si="7"/>
        <v/>
      </c>
      <c r="T8" s="298" t="str">
        <f t="shared" si="8"/>
        <v/>
      </c>
      <c r="U8" s="299" t="str">
        <f t="shared" si="9"/>
        <v xml:space="preserve"> </v>
      </c>
    </row>
    <row r="9" spans="1:22" ht="21" x14ac:dyDescent="0.4">
      <c r="A9" s="3" t="s">
        <v>8</v>
      </c>
      <c r="B9" s="100"/>
      <c r="C9" s="95"/>
      <c r="D9" s="95"/>
      <c r="E9" s="95"/>
      <c r="F9" s="95"/>
      <c r="G9" s="111"/>
      <c r="H9" s="100"/>
      <c r="I9" s="95"/>
      <c r="J9" s="95"/>
      <c r="K9" s="111"/>
      <c r="L9" s="311" t="str">
        <f t="shared" si="0"/>
        <v xml:space="preserve"> </v>
      </c>
      <c r="M9" s="293" t="str">
        <f t="shared" si="1"/>
        <v xml:space="preserve"> </v>
      </c>
      <c r="N9" s="294" t="str">
        <f t="shared" si="2"/>
        <v xml:space="preserve"> </v>
      </c>
      <c r="O9" s="293" t="str">
        <f t="shared" si="3"/>
        <v xml:space="preserve"> </v>
      </c>
      <c r="P9" s="294" t="str">
        <f t="shared" si="4"/>
        <v xml:space="preserve"> </v>
      </c>
      <c r="Q9" s="295" t="str">
        <f t="shared" si="5"/>
        <v xml:space="preserve"> </v>
      </c>
      <c r="R9" s="296" t="str">
        <f t="shared" si="6"/>
        <v/>
      </c>
      <c r="S9" s="297" t="str">
        <f t="shared" si="7"/>
        <v/>
      </c>
      <c r="T9" s="298" t="str">
        <f t="shared" si="8"/>
        <v/>
      </c>
      <c r="U9" s="299" t="str">
        <f t="shared" si="9"/>
        <v xml:space="preserve"> </v>
      </c>
    </row>
    <row r="10" spans="1:22" ht="21" x14ac:dyDescent="0.4">
      <c r="A10" s="3" t="s">
        <v>15</v>
      </c>
      <c r="B10" s="100"/>
      <c r="C10" s="95"/>
      <c r="D10" s="95"/>
      <c r="E10" s="95"/>
      <c r="F10" s="95"/>
      <c r="G10" s="111"/>
      <c r="H10" s="100"/>
      <c r="I10" s="95"/>
      <c r="J10" s="95"/>
      <c r="K10" s="111"/>
      <c r="L10" s="311" t="str">
        <f t="shared" si="0"/>
        <v xml:space="preserve"> </v>
      </c>
      <c r="M10" s="293" t="str">
        <f t="shared" si="1"/>
        <v xml:space="preserve"> </v>
      </c>
      <c r="N10" s="294" t="str">
        <f t="shared" si="2"/>
        <v xml:space="preserve"> </v>
      </c>
      <c r="O10" s="293" t="str">
        <f t="shared" si="3"/>
        <v xml:space="preserve"> </v>
      </c>
      <c r="P10" s="294" t="str">
        <f t="shared" si="4"/>
        <v xml:space="preserve"> </v>
      </c>
      <c r="Q10" s="295" t="str">
        <f t="shared" si="5"/>
        <v xml:space="preserve"> </v>
      </c>
      <c r="R10" s="296" t="str">
        <f t="shared" si="6"/>
        <v/>
      </c>
      <c r="S10" s="297" t="str">
        <f t="shared" si="7"/>
        <v/>
      </c>
      <c r="T10" s="298" t="str">
        <f t="shared" si="8"/>
        <v/>
      </c>
      <c r="U10" s="299" t="str">
        <f t="shared" si="9"/>
        <v xml:space="preserve"> </v>
      </c>
    </row>
    <row r="11" spans="1:22" ht="21" x14ac:dyDescent="0.4">
      <c r="A11" s="3" t="s">
        <v>9</v>
      </c>
      <c r="B11" s="100">
        <v>0</v>
      </c>
      <c r="C11" s="95">
        <v>0</v>
      </c>
      <c r="D11" s="95">
        <v>0</v>
      </c>
      <c r="E11" s="95">
        <v>0</v>
      </c>
      <c r="F11" s="95">
        <v>0</v>
      </c>
      <c r="G11" s="111">
        <v>0</v>
      </c>
      <c r="H11" s="100">
        <v>0</v>
      </c>
      <c r="I11" s="95">
        <v>0</v>
      </c>
      <c r="J11" s="95">
        <v>0</v>
      </c>
      <c r="K11" s="111">
        <v>0</v>
      </c>
      <c r="L11" s="311" t="str">
        <f t="shared" si="0"/>
        <v xml:space="preserve"> </v>
      </c>
      <c r="M11" s="293" t="str">
        <f t="shared" si="1"/>
        <v xml:space="preserve"> </v>
      </c>
      <c r="N11" s="294" t="str">
        <f t="shared" si="2"/>
        <v xml:space="preserve"> </v>
      </c>
      <c r="O11" s="293" t="str">
        <f t="shared" si="3"/>
        <v xml:space="preserve"> </v>
      </c>
      <c r="P11" s="294" t="str">
        <f t="shared" si="4"/>
        <v xml:space="preserve"> </v>
      </c>
      <c r="Q11" s="295" t="str">
        <f t="shared" si="5"/>
        <v xml:space="preserve"> </v>
      </c>
      <c r="R11" s="296" t="str">
        <f t="shared" si="6"/>
        <v/>
      </c>
      <c r="S11" s="297" t="str">
        <f t="shared" si="7"/>
        <v/>
      </c>
      <c r="T11" s="298" t="str">
        <f t="shared" si="8"/>
        <v/>
      </c>
      <c r="U11" s="299" t="str">
        <f t="shared" si="9"/>
        <v xml:space="preserve"> </v>
      </c>
    </row>
    <row r="12" spans="1:22" ht="21" x14ac:dyDescent="0.4">
      <c r="A12" s="3" t="s">
        <v>10</v>
      </c>
      <c r="B12" s="100">
        <v>12</v>
      </c>
      <c r="C12" s="95">
        <v>15</v>
      </c>
      <c r="D12" s="203">
        <v>28</v>
      </c>
      <c r="E12" s="95">
        <v>50</v>
      </c>
      <c r="F12" s="95">
        <v>200</v>
      </c>
      <c r="G12" s="111">
        <v>1000</v>
      </c>
      <c r="H12" s="100">
        <v>11</v>
      </c>
      <c r="I12" s="95">
        <v>500</v>
      </c>
      <c r="J12" s="95"/>
      <c r="K12" s="111"/>
      <c r="L12" s="311">
        <f t="shared" si="0"/>
        <v>-450</v>
      </c>
      <c r="M12" s="293">
        <f t="shared" si="1"/>
        <v>-0.9</v>
      </c>
      <c r="N12" s="302" t="str">
        <f t="shared" si="2"/>
        <v xml:space="preserve"> </v>
      </c>
      <c r="O12" s="301" t="str">
        <f t="shared" si="3"/>
        <v xml:space="preserve"> </v>
      </c>
      <c r="P12" s="302" t="str">
        <f t="shared" si="4"/>
        <v xml:space="preserve"> </v>
      </c>
      <c r="Q12" s="303" t="str">
        <f t="shared" si="5"/>
        <v xml:space="preserve"> </v>
      </c>
      <c r="R12" s="296">
        <f t="shared" si="6"/>
        <v>0.56000000000000005</v>
      </c>
      <c r="S12" s="297">
        <f t="shared" si="7"/>
        <v>0.14000000000000001</v>
      </c>
      <c r="T12" s="298">
        <f t="shared" si="8"/>
        <v>2.8000000000000001E-2</v>
      </c>
      <c r="U12" s="299">
        <f t="shared" si="9"/>
        <v>1.6194331983805668E-2</v>
      </c>
    </row>
    <row r="13" spans="1:22" ht="21" x14ac:dyDescent="0.4">
      <c r="A13" s="3" t="s">
        <v>12</v>
      </c>
      <c r="B13" s="100">
        <v>30</v>
      </c>
      <c r="C13" s="95">
        <v>11</v>
      </c>
      <c r="D13" s="491">
        <v>351</v>
      </c>
      <c r="E13" s="95">
        <v>235</v>
      </c>
      <c r="F13" s="95">
        <v>9050</v>
      </c>
      <c r="G13" s="111"/>
      <c r="H13" s="100">
        <v>30</v>
      </c>
      <c r="I13" s="95"/>
      <c r="J13" s="95"/>
      <c r="K13" s="111"/>
      <c r="L13" s="312" t="str">
        <f t="shared" si="0"/>
        <v xml:space="preserve"> </v>
      </c>
      <c r="M13" s="301" t="str">
        <f t="shared" si="1"/>
        <v xml:space="preserve"> </v>
      </c>
      <c r="N13" s="302" t="str">
        <f t="shared" si="2"/>
        <v xml:space="preserve"> </v>
      </c>
      <c r="O13" s="301" t="str">
        <f t="shared" si="3"/>
        <v xml:space="preserve"> </v>
      </c>
      <c r="P13" s="294" t="str">
        <f t="shared" si="4"/>
        <v xml:space="preserve"> </v>
      </c>
      <c r="Q13" s="295" t="str">
        <f t="shared" si="5"/>
        <v xml:space="preserve"> </v>
      </c>
      <c r="R13" s="296">
        <f t="shared" si="6"/>
        <v>1.4936170212765958</v>
      </c>
      <c r="S13" s="297">
        <f t="shared" si="7"/>
        <v>3.8784530386740332E-2</v>
      </c>
      <c r="T13" s="298" t="str">
        <f t="shared" si="8"/>
        <v/>
      </c>
      <c r="U13" s="299" t="str">
        <f t="shared" si="9"/>
        <v xml:space="preserve"> </v>
      </c>
    </row>
    <row r="14" spans="1:22" ht="21" x14ac:dyDescent="0.4">
      <c r="A14" s="3" t="s">
        <v>13</v>
      </c>
      <c r="B14" s="100">
        <v>0</v>
      </c>
      <c r="C14" s="95">
        <v>0</v>
      </c>
      <c r="D14" s="201">
        <v>0</v>
      </c>
      <c r="E14" s="95"/>
      <c r="F14" s="95"/>
      <c r="G14" s="111"/>
      <c r="H14" s="100"/>
      <c r="I14" s="95"/>
      <c r="J14" s="95"/>
      <c r="K14" s="111"/>
      <c r="L14" s="311" t="str">
        <f t="shared" si="0"/>
        <v xml:space="preserve"> </v>
      </c>
      <c r="M14" s="293" t="str">
        <f t="shared" si="1"/>
        <v xml:space="preserve"> </v>
      </c>
      <c r="N14" s="294" t="str">
        <f t="shared" si="2"/>
        <v xml:space="preserve"> </v>
      </c>
      <c r="O14" s="293" t="str">
        <f t="shared" si="3"/>
        <v xml:space="preserve"> </v>
      </c>
      <c r="P14" s="294" t="str">
        <f t="shared" si="4"/>
        <v xml:space="preserve"> </v>
      </c>
      <c r="Q14" s="295" t="str">
        <f t="shared" si="5"/>
        <v xml:space="preserve"> </v>
      </c>
      <c r="R14" s="296" t="str">
        <f t="shared" si="6"/>
        <v/>
      </c>
      <c r="S14" s="297" t="str">
        <f>IFERROR(D14/F14,"")</f>
        <v/>
      </c>
      <c r="T14" s="298" t="str">
        <f t="shared" si="8"/>
        <v/>
      </c>
      <c r="U14" s="299" t="str">
        <f t="shared" si="9"/>
        <v xml:space="preserve"> </v>
      </c>
    </row>
    <row r="15" spans="1:22" ht="21" x14ac:dyDescent="0.4">
      <c r="A15" s="3" t="s">
        <v>16</v>
      </c>
      <c r="B15" s="100">
        <v>11</v>
      </c>
      <c r="C15" s="95"/>
      <c r="D15" s="95">
        <v>24</v>
      </c>
      <c r="E15" s="95">
        <v>1100</v>
      </c>
      <c r="F15" s="95">
        <v>28100</v>
      </c>
      <c r="G15" s="111">
        <v>2903700</v>
      </c>
      <c r="H15" s="100">
        <v>11</v>
      </c>
      <c r="I15" s="95">
        <v>1100</v>
      </c>
      <c r="J15" s="95">
        <v>28100</v>
      </c>
      <c r="K15" s="111">
        <v>2903700</v>
      </c>
      <c r="L15" s="311">
        <f t="shared" si="0"/>
        <v>0</v>
      </c>
      <c r="M15" s="304">
        <f t="shared" si="1"/>
        <v>0</v>
      </c>
      <c r="N15" s="294">
        <f t="shared" si="2"/>
        <v>0</v>
      </c>
      <c r="O15" s="304">
        <f t="shared" si="3"/>
        <v>0</v>
      </c>
      <c r="P15" s="294">
        <f t="shared" si="4"/>
        <v>0</v>
      </c>
      <c r="Q15" s="305">
        <f t="shared" si="5"/>
        <v>0</v>
      </c>
      <c r="R15" s="296">
        <f t="shared" si="6"/>
        <v>2.181818181818182E-2</v>
      </c>
      <c r="S15" s="297">
        <f t="shared" ref="S15" si="11">IFERROR(D15/F15,"")</f>
        <v>8.5409252669039148E-4</v>
      </c>
      <c r="T15" s="298">
        <f t="shared" si="8"/>
        <v>8.2653166649447253E-6</v>
      </c>
      <c r="U15" s="299">
        <f t="shared" si="9"/>
        <v>4.4770634871709745E-6</v>
      </c>
    </row>
    <row r="16" spans="1:22" ht="21" x14ac:dyDescent="0.4">
      <c r="A16" s="3" t="s">
        <v>4</v>
      </c>
      <c r="B16" s="100">
        <v>0</v>
      </c>
      <c r="C16" s="95">
        <v>0</v>
      </c>
      <c r="D16" s="95">
        <v>0</v>
      </c>
      <c r="E16" s="95"/>
      <c r="F16" s="95"/>
      <c r="G16" s="111"/>
      <c r="H16" s="100">
        <v>0</v>
      </c>
      <c r="I16" s="95"/>
      <c r="J16" s="95"/>
      <c r="K16" s="111"/>
      <c r="L16" s="311" t="str">
        <f t="shared" si="0"/>
        <v xml:space="preserve"> </v>
      </c>
      <c r="M16" s="293" t="str">
        <f t="shared" si="1"/>
        <v xml:space="preserve"> </v>
      </c>
      <c r="N16" s="294" t="str">
        <f t="shared" si="2"/>
        <v xml:space="preserve"> </v>
      </c>
      <c r="O16" s="293" t="str">
        <f t="shared" si="3"/>
        <v xml:space="preserve"> </v>
      </c>
      <c r="P16" s="294" t="str">
        <f t="shared" si="4"/>
        <v xml:space="preserve"> </v>
      </c>
      <c r="Q16" s="295" t="str">
        <f t="shared" si="5"/>
        <v xml:space="preserve"> </v>
      </c>
      <c r="R16" s="296" t="str">
        <f t="shared" si="6"/>
        <v/>
      </c>
      <c r="S16" s="297" t="str">
        <f t="shared" si="7"/>
        <v/>
      </c>
      <c r="T16" s="298" t="str">
        <f t="shared" si="8"/>
        <v/>
      </c>
      <c r="U16" s="299" t="str">
        <f t="shared" si="9"/>
        <v xml:space="preserve"> </v>
      </c>
    </row>
    <row r="17" spans="1:21" ht="21" x14ac:dyDescent="0.4">
      <c r="A17" s="3" t="s">
        <v>19</v>
      </c>
      <c r="B17" s="100">
        <v>0</v>
      </c>
      <c r="C17" s="95">
        <v>0</v>
      </c>
      <c r="D17" s="95">
        <v>0</v>
      </c>
      <c r="E17" s="95"/>
      <c r="F17" s="95"/>
      <c r="G17" s="111"/>
      <c r="H17" s="100">
        <v>0</v>
      </c>
      <c r="I17" s="95"/>
      <c r="J17" s="95"/>
      <c r="K17" s="111"/>
      <c r="L17" s="311" t="str">
        <f t="shared" si="0"/>
        <v xml:space="preserve"> </v>
      </c>
      <c r="M17" s="293" t="str">
        <f t="shared" si="1"/>
        <v xml:space="preserve"> </v>
      </c>
      <c r="N17" s="294" t="str">
        <f t="shared" si="2"/>
        <v xml:space="preserve"> </v>
      </c>
      <c r="O17" s="293" t="str">
        <f t="shared" si="3"/>
        <v xml:space="preserve"> </v>
      </c>
      <c r="P17" s="294" t="str">
        <f t="shared" si="4"/>
        <v xml:space="preserve"> </v>
      </c>
      <c r="Q17" s="295" t="str">
        <f t="shared" si="5"/>
        <v xml:space="preserve"> </v>
      </c>
      <c r="R17" s="296" t="str">
        <f t="shared" si="6"/>
        <v/>
      </c>
      <c r="S17" s="297" t="str">
        <f t="shared" si="7"/>
        <v/>
      </c>
      <c r="T17" s="298" t="str">
        <f t="shared" si="8"/>
        <v/>
      </c>
      <c r="U17" s="299" t="str">
        <f t="shared" si="9"/>
        <v xml:space="preserve"> </v>
      </c>
    </row>
    <row r="18" spans="1:21" ht="21" x14ac:dyDescent="0.4">
      <c r="A18" s="3" t="s">
        <v>17</v>
      </c>
      <c r="B18" s="100">
        <v>0</v>
      </c>
      <c r="C18" s="95">
        <v>0</v>
      </c>
      <c r="D18" s="95">
        <v>0</v>
      </c>
      <c r="E18" s="95">
        <v>1</v>
      </c>
      <c r="F18" s="95">
        <v>65</v>
      </c>
      <c r="G18" s="111">
        <v>1250</v>
      </c>
      <c r="H18" s="100">
        <v>0</v>
      </c>
      <c r="I18" s="88">
        <v>0</v>
      </c>
      <c r="J18" s="88">
        <v>0</v>
      </c>
      <c r="K18" s="89">
        <v>0</v>
      </c>
      <c r="L18" s="312" t="str">
        <f t="shared" si="0"/>
        <v xml:space="preserve"> </v>
      </c>
      <c r="M18" s="301" t="str">
        <f t="shared" si="1"/>
        <v xml:space="preserve"> </v>
      </c>
      <c r="N18" s="302" t="str">
        <f t="shared" si="2"/>
        <v xml:space="preserve"> </v>
      </c>
      <c r="O18" s="301" t="str">
        <f t="shared" si="3"/>
        <v xml:space="preserve"> </v>
      </c>
      <c r="P18" s="302" t="str">
        <f t="shared" si="4"/>
        <v xml:space="preserve"> </v>
      </c>
      <c r="Q18" s="303" t="str">
        <f t="shared" si="5"/>
        <v xml:space="preserve"> </v>
      </c>
      <c r="R18" s="296"/>
      <c r="S18" s="297"/>
      <c r="T18" s="298"/>
      <c r="U18" s="299"/>
    </row>
    <row r="19" spans="1:21" ht="21" x14ac:dyDescent="0.4">
      <c r="A19" s="3" t="s">
        <v>18</v>
      </c>
      <c r="B19" s="100">
        <v>0</v>
      </c>
      <c r="C19" s="95">
        <v>0</v>
      </c>
      <c r="D19" s="95">
        <v>0</v>
      </c>
      <c r="E19" s="95"/>
      <c r="F19" s="95"/>
      <c r="G19" s="111"/>
      <c r="H19" s="100">
        <v>2</v>
      </c>
      <c r="I19" s="95"/>
      <c r="J19" s="95"/>
      <c r="K19" s="111"/>
      <c r="L19" s="311" t="str">
        <f t="shared" si="0"/>
        <v xml:space="preserve"> </v>
      </c>
      <c r="M19" s="293" t="str">
        <f t="shared" si="1"/>
        <v xml:space="preserve"> </v>
      </c>
      <c r="N19" s="294" t="str">
        <f t="shared" si="2"/>
        <v xml:space="preserve"> </v>
      </c>
      <c r="O19" s="293" t="str">
        <f t="shared" si="3"/>
        <v xml:space="preserve"> </v>
      </c>
      <c r="P19" s="294" t="str">
        <f t="shared" si="4"/>
        <v xml:space="preserve"> </v>
      </c>
      <c r="Q19" s="295" t="str">
        <f t="shared" si="5"/>
        <v xml:space="preserve"> </v>
      </c>
      <c r="R19" s="296" t="str">
        <f t="shared" si="6"/>
        <v/>
      </c>
      <c r="S19" s="297" t="str">
        <f t="shared" si="7"/>
        <v/>
      </c>
      <c r="T19" s="298" t="str">
        <f t="shared" si="8"/>
        <v/>
      </c>
      <c r="U19" s="299" t="str">
        <f t="shared" si="9"/>
        <v xml:space="preserve"> </v>
      </c>
    </row>
    <row r="20" spans="1:21" ht="21" x14ac:dyDescent="0.4">
      <c r="A20" s="3" t="s">
        <v>14</v>
      </c>
      <c r="B20" s="100">
        <v>0</v>
      </c>
      <c r="C20" s="95">
        <v>0</v>
      </c>
      <c r="D20" s="95">
        <v>0</v>
      </c>
      <c r="E20" s="95">
        <v>0</v>
      </c>
      <c r="F20" s="95">
        <v>330</v>
      </c>
      <c r="G20" s="111">
        <v>1460</v>
      </c>
      <c r="H20" s="100">
        <v>0</v>
      </c>
      <c r="I20" s="95">
        <v>35</v>
      </c>
      <c r="J20" s="95">
        <v>75</v>
      </c>
      <c r="K20" s="111">
        <v>150</v>
      </c>
      <c r="L20" s="311" t="str">
        <f t="shared" si="0"/>
        <v xml:space="preserve"> </v>
      </c>
      <c r="M20" s="293" t="str">
        <f t="shared" si="1"/>
        <v xml:space="preserve"> </v>
      </c>
      <c r="N20" s="294">
        <f t="shared" si="2"/>
        <v>255</v>
      </c>
      <c r="O20" s="293">
        <f t="shared" si="3"/>
        <v>3.4</v>
      </c>
      <c r="P20" s="294">
        <f t="shared" si="4"/>
        <v>1310</v>
      </c>
      <c r="Q20" s="295">
        <f t="shared" si="5"/>
        <v>8.7333333333333325</v>
      </c>
      <c r="R20" s="296" t="str">
        <f t="shared" si="6"/>
        <v/>
      </c>
      <c r="S20" s="297"/>
      <c r="T20" s="298"/>
      <c r="U20" s="299"/>
    </row>
    <row r="21" spans="1:21" ht="21" x14ac:dyDescent="0.4">
      <c r="A21" s="3" t="s">
        <v>20</v>
      </c>
      <c r="B21" s="100">
        <v>0</v>
      </c>
      <c r="C21" s="95">
        <v>0</v>
      </c>
      <c r="D21" s="95">
        <v>0</v>
      </c>
      <c r="E21" s="95"/>
      <c r="F21" s="95"/>
      <c r="G21" s="111"/>
      <c r="H21" s="100">
        <v>0</v>
      </c>
      <c r="I21" s="95"/>
      <c r="J21" s="95"/>
      <c r="K21" s="111"/>
      <c r="L21" s="311" t="str">
        <f t="shared" si="0"/>
        <v xml:space="preserve"> </v>
      </c>
      <c r="M21" s="293" t="str">
        <f t="shared" si="1"/>
        <v xml:space="preserve"> </v>
      </c>
      <c r="N21" s="294" t="str">
        <f t="shared" si="2"/>
        <v xml:space="preserve"> </v>
      </c>
      <c r="O21" s="293" t="str">
        <f t="shared" si="3"/>
        <v xml:space="preserve"> </v>
      </c>
      <c r="P21" s="294" t="str">
        <f t="shared" si="4"/>
        <v xml:space="preserve"> </v>
      </c>
      <c r="Q21" s="295" t="str">
        <f t="shared" si="5"/>
        <v xml:space="preserve"> </v>
      </c>
      <c r="R21" s="296" t="str">
        <f t="shared" si="6"/>
        <v/>
      </c>
      <c r="S21" s="297" t="str">
        <f t="shared" si="7"/>
        <v/>
      </c>
      <c r="T21" s="298" t="str">
        <f t="shared" si="8"/>
        <v/>
      </c>
      <c r="U21" s="299" t="str">
        <f t="shared" si="9"/>
        <v xml:space="preserve"> </v>
      </c>
    </row>
    <row r="22" spans="1:21" ht="21" x14ac:dyDescent="0.4">
      <c r="A22" s="3" t="s">
        <v>21</v>
      </c>
      <c r="B22" s="100">
        <v>30</v>
      </c>
      <c r="C22" s="95">
        <v>58</v>
      </c>
      <c r="D22" s="95">
        <v>69</v>
      </c>
      <c r="E22" s="95">
        <v>2203</v>
      </c>
      <c r="F22" s="95">
        <v>33875</v>
      </c>
      <c r="G22" s="111">
        <v>189400</v>
      </c>
      <c r="H22" s="100">
        <v>0</v>
      </c>
      <c r="I22" s="95">
        <v>2120</v>
      </c>
      <c r="J22" s="95"/>
      <c r="K22" s="111"/>
      <c r="L22" s="311">
        <f t="shared" si="0"/>
        <v>83</v>
      </c>
      <c r="M22" s="293">
        <f t="shared" si="1"/>
        <v>3.9150943396226413E-2</v>
      </c>
      <c r="N22" s="302" t="str">
        <f t="shared" si="2"/>
        <v xml:space="preserve"> </v>
      </c>
      <c r="O22" s="301" t="str">
        <f t="shared" si="3"/>
        <v xml:space="preserve"> </v>
      </c>
      <c r="P22" s="302" t="str">
        <f t="shared" si="4"/>
        <v xml:space="preserve"> </v>
      </c>
      <c r="Q22" s="303" t="str">
        <f t="shared" si="5"/>
        <v xml:space="preserve"> </v>
      </c>
      <c r="R22" s="296">
        <f t="shared" si="6"/>
        <v>3.1320926009986386E-2</v>
      </c>
      <c r="S22" s="297">
        <f t="shared" si="7"/>
        <v>2.0369003690036899E-3</v>
      </c>
      <c r="T22" s="298">
        <f t="shared" si="8"/>
        <v>3.6430834213305174E-4</v>
      </c>
      <c r="U22" s="299">
        <f t="shared" si="9"/>
        <v>2.059460315783915E-4</v>
      </c>
    </row>
    <row r="23" spans="1:21" ht="21" x14ac:dyDescent="0.4">
      <c r="A23" s="3" t="s">
        <v>1</v>
      </c>
      <c r="B23" s="100">
        <v>13</v>
      </c>
      <c r="C23" s="95">
        <v>19</v>
      </c>
      <c r="D23" s="95">
        <v>24</v>
      </c>
      <c r="E23" s="95"/>
      <c r="F23" s="95"/>
      <c r="G23" s="95"/>
      <c r="H23" s="100">
        <v>12</v>
      </c>
      <c r="I23" s="95"/>
      <c r="J23" s="95"/>
      <c r="K23" s="111"/>
      <c r="L23" s="311" t="str">
        <f t="shared" si="0"/>
        <v xml:space="preserve"> </v>
      </c>
      <c r="M23" s="293" t="str">
        <f t="shared" si="1"/>
        <v xml:space="preserve"> </v>
      </c>
      <c r="N23" s="294" t="str">
        <f t="shared" si="2"/>
        <v xml:space="preserve"> </v>
      </c>
      <c r="O23" s="293" t="str">
        <f t="shared" si="3"/>
        <v xml:space="preserve"> </v>
      </c>
      <c r="P23" s="294" t="str">
        <f t="shared" si="4"/>
        <v xml:space="preserve"> </v>
      </c>
      <c r="Q23" s="295" t="str">
        <f t="shared" si="5"/>
        <v xml:space="preserve"> </v>
      </c>
      <c r="R23" s="296" t="str">
        <f t="shared" si="6"/>
        <v/>
      </c>
      <c r="S23" s="297" t="str">
        <f t="shared" si="7"/>
        <v/>
      </c>
      <c r="T23" s="298" t="str">
        <f t="shared" si="8"/>
        <v/>
      </c>
      <c r="U23" s="299" t="str">
        <f t="shared" si="9"/>
        <v xml:space="preserve"> </v>
      </c>
    </row>
    <row r="24" spans="1:21" ht="21" x14ac:dyDescent="0.4">
      <c r="A24" s="3" t="s">
        <v>22</v>
      </c>
      <c r="B24" s="100">
        <v>0</v>
      </c>
      <c r="C24" s="95">
        <v>0</v>
      </c>
      <c r="D24" s="95">
        <v>0</v>
      </c>
      <c r="E24" s="95"/>
      <c r="F24" s="95"/>
      <c r="G24" s="95"/>
      <c r="H24" s="100">
        <v>0</v>
      </c>
      <c r="I24" s="95">
        <v>0</v>
      </c>
      <c r="J24" s="95">
        <v>0</v>
      </c>
      <c r="K24" s="111">
        <v>0</v>
      </c>
      <c r="L24" s="311" t="str">
        <f t="shared" si="0"/>
        <v xml:space="preserve"> </v>
      </c>
      <c r="M24" s="293" t="str">
        <f t="shared" si="1"/>
        <v xml:space="preserve"> </v>
      </c>
      <c r="N24" s="294" t="str">
        <f t="shared" si="2"/>
        <v xml:space="preserve"> </v>
      </c>
      <c r="O24" s="293" t="str">
        <f t="shared" si="3"/>
        <v xml:space="preserve"> </v>
      </c>
      <c r="P24" s="294" t="str">
        <f t="shared" si="4"/>
        <v xml:space="preserve"> </v>
      </c>
      <c r="Q24" s="295" t="str">
        <f t="shared" si="5"/>
        <v xml:space="preserve"> </v>
      </c>
      <c r="R24" s="296" t="str">
        <f t="shared" si="6"/>
        <v/>
      </c>
      <c r="S24" s="297" t="str">
        <f t="shared" si="7"/>
        <v/>
      </c>
      <c r="T24" s="298" t="str">
        <f t="shared" si="8"/>
        <v/>
      </c>
      <c r="U24" s="299" t="str">
        <f t="shared" si="9"/>
        <v xml:space="preserve"> </v>
      </c>
    </row>
    <row r="25" spans="1:21" ht="21" x14ac:dyDescent="0.4">
      <c r="A25" s="3" t="s">
        <v>23</v>
      </c>
      <c r="B25" s="100">
        <v>0</v>
      </c>
      <c r="C25" s="95">
        <v>0</v>
      </c>
      <c r="D25" s="95">
        <v>0</v>
      </c>
      <c r="E25" s="95"/>
      <c r="F25" s="95">
        <v>600</v>
      </c>
      <c r="G25" s="95">
        <v>2250</v>
      </c>
      <c r="H25" s="100"/>
      <c r="I25" s="95"/>
      <c r="J25" s="95"/>
      <c r="K25" s="111"/>
      <c r="L25" s="311" t="str">
        <f t="shared" si="0"/>
        <v xml:space="preserve"> </v>
      </c>
      <c r="M25" s="293" t="str">
        <f t="shared" si="1"/>
        <v xml:space="preserve"> </v>
      </c>
      <c r="N25" s="302" t="str">
        <f t="shared" si="2"/>
        <v xml:space="preserve"> </v>
      </c>
      <c r="O25" s="301" t="str">
        <f t="shared" si="3"/>
        <v xml:space="preserve"> </v>
      </c>
      <c r="P25" s="302" t="str">
        <f t="shared" si="4"/>
        <v xml:space="preserve"> </v>
      </c>
      <c r="Q25" s="303" t="str">
        <f t="shared" si="5"/>
        <v xml:space="preserve"> </v>
      </c>
      <c r="R25" s="296" t="str">
        <f t="shared" si="6"/>
        <v/>
      </c>
      <c r="S25" s="297"/>
      <c r="T25" s="298"/>
      <c r="U25" s="299"/>
    </row>
    <row r="26" spans="1:21" ht="21" x14ac:dyDescent="0.4">
      <c r="A26" s="3" t="s">
        <v>24</v>
      </c>
      <c r="B26" s="100">
        <v>0</v>
      </c>
      <c r="C26" s="95">
        <v>0</v>
      </c>
      <c r="D26" s="95">
        <v>0</v>
      </c>
      <c r="E26" s="95"/>
      <c r="F26" s="95"/>
      <c r="G26" s="111"/>
      <c r="H26" s="100">
        <v>0</v>
      </c>
      <c r="I26" s="95"/>
      <c r="J26" s="95"/>
      <c r="K26" s="111"/>
      <c r="L26" s="311" t="str">
        <f t="shared" si="0"/>
        <v xml:space="preserve"> </v>
      </c>
      <c r="M26" s="293" t="str">
        <f t="shared" si="1"/>
        <v xml:space="preserve"> </v>
      </c>
      <c r="N26" s="294" t="str">
        <f t="shared" si="2"/>
        <v xml:space="preserve"> </v>
      </c>
      <c r="O26" s="293" t="str">
        <f t="shared" si="3"/>
        <v xml:space="preserve"> </v>
      </c>
      <c r="P26" s="294" t="str">
        <f t="shared" si="4"/>
        <v xml:space="preserve"> </v>
      </c>
      <c r="Q26" s="295" t="str">
        <f t="shared" si="5"/>
        <v xml:space="preserve"> </v>
      </c>
      <c r="R26" s="296" t="str">
        <f t="shared" si="6"/>
        <v/>
      </c>
      <c r="S26" s="297" t="str">
        <f t="shared" si="7"/>
        <v/>
      </c>
      <c r="T26" s="298" t="str">
        <f t="shared" si="8"/>
        <v/>
      </c>
      <c r="U26" s="299" t="str">
        <f t="shared" si="9"/>
        <v xml:space="preserve"> </v>
      </c>
    </row>
    <row r="27" spans="1:21" ht="21" x14ac:dyDescent="0.4">
      <c r="A27" s="3" t="s">
        <v>26</v>
      </c>
      <c r="B27" s="100">
        <v>0</v>
      </c>
      <c r="C27" s="95">
        <v>0</v>
      </c>
      <c r="D27" s="95">
        <v>0</v>
      </c>
      <c r="E27" s="95">
        <v>86</v>
      </c>
      <c r="F27" s="95">
        <v>1240</v>
      </c>
      <c r="G27" s="111">
        <v>6871</v>
      </c>
      <c r="H27" s="100">
        <v>6</v>
      </c>
      <c r="I27" s="95">
        <v>86</v>
      </c>
      <c r="J27" s="95">
        <v>1240</v>
      </c>
      <c r="K27" s="111">
        <v>6871</v>
      </c>
      <c r="L27" s="311">
        <f t="shared" si="0"/>
        <v>0</v>
      </c>
      <c r="M27" s="293">
        <f t="shared" si="1"/>
        <v>0</v>
      </c>
      <c r="N27" s="294">
        <f t="shared" si="2"/>
        <v>0</v>
      </c>
      <c r="O27" s="293">
        <f t="shared" si="3"/>
        <v>0</v>
      </c>
      <c r="P27" s="294">
        <f t="shared" si="4"/>
        <v>0</v>
      </c>
      <c r="Q27" s="295">
        <f t="shared" si="5"/>
        <v>0</v>
      </c>
      <c r="R27" s="296"/>
      <c r="S27" s="297"/>
      <c r="T27" s="298"/>
      <c r="U27" s="299"/>
    </row>
    <row r="28" spans="1:21" ht="21" x14ac:dyDescent="0.4">
      <c r="A28" s="3" t="s">
        <v>27</v>
      </c>
      <c r="B28" s="100">
        <v>0</v>
      </c>
      <c r="C28" s="95">
        <v>0</v>
      </c>
      <c r="D28" s="95">
        <v>0</v>
      </c>
      <c r="E28" s="95">
        <v>0</v>
      </c>
      <c r="F28" s="95">
        <v>160</v>
      </c>
      <c r="G28" s="111">
        <v>3600</v>
      </c>
      <c r="H28" s="100"/>
      <c r="I28" s="95"/>
      <c r="J28" s="95"/>
      <c r="K28" s="111"/>
      <c r="L28" s="311" t="str">
        <f t="shared" si="0"/>
        <v xml:space="preserve"> </v>
      </c>
      <c r="M28" s="293" t="str">
        <f t="shared" si="1"/>
        <v xml:space="preserve"> </v>
      </c>
      <c r="N28" s="302" t="str">
        <f t="shared" si="2"/>
        <v xml:space="preserve"> </v>
      </c>
      <c r="O28" s="301" t="str">
        <f t="shared" si="3"/>
        <v xml:space="preserve"> </v>
      </c>
      <c r="P28" s="302" t="str">
        <f t="shared" si="4"/>
        <v xml:space="preserve"> </v>
      </c>
      <c r="Q28" s="303" t="str">
        <f t="shared" si="5"/>
        <v xml:space="preserve"> </v>
      </c>
      <c r="R28" s="296" t="str">
        <f t="shared" si="6"/>
        <v/>
      </c>
      <c r="S28" s="297"/>
      <c r="T28" s="298"/>
      <c r="U28" s="299"/>
    </row>
    <row r="29" spans="1:21" ht="21" x14ac:dyDescent="0.4">
      <c r="A29" s="3" t="s">
        <v>11</v>
      </c>
      <c r="B29" s="100">
        <v>1</v>
      </c>
      <c r="C29" s="95">
        <v>1</v>
      </c>
      <c r="D29" s="95">
        <v>1</v>
      </c>
      <c r="E29" s="95"/>
      <c r="F29" s="95"/>
      <c r="G29" s="111"/>
      <c r="H29" s="100">
        <v>1</v>
      </c>
      <c r="I29" s="95">
        <v>1000</v>
      </c>
      <c r="J29" s="95"/>
      <c r="K29" s="111"/>
      <c r="L29" s="311" t="str">
        <f t="shared" si="0"/>
        <v xml:space="preserve"> </v>
      </c>
      <c r="M29" s="293" t="str">
        <f t="shared" si="1"/>
        <v xml:space="preserve"> </v>
      </c>
      <c r="N29" s="294" t="str">
        <f t="shared" si="2"/>
        <v xml:space="preserve"> </v>
      </c>
      <c r="O29" s="293" t="str">
        <f t="shared" si="3"/>
        <v xml:space="preserve"> </v>
      </c>
      <c r="P29" s="294" t="str">
        <f t="shared" si="4"/>
        <v xml:space="preserve"> </v>
      </c>
      <c r="Q29" s="295" t="str">
        <f t="shared" si="5"/>
        <v xml:space="preserve"> </v>
      </c>
      <c r="R29" s="296" t="str">
        <f t="shared" si="6"/>
        <v/>
      </c>
      <c r="S29" s="297" t="str">
        <f t="shared" si="7"/>
        <v/>
      </c>
      <c r="T29" s="298" t="str">
        <f t="shared" si="8"/>
        <v/>
      </c>
      <c r="U29" s="299" t="str">
        <f t="shared" si="9"/>
        <v xml:space="preserve"> </v>
      </c>
    </row>
    <row r="30" spans="1:21" ht="21" x14ac:dyDescent="0.4">
      <c r="A30" s="3" t="s">
        <v>25</v>
      </c>
      <c r="B30" s="100">
        <v>23</v>
      </c>
      <c r="C30" s="95">
        <v>37</v>
      </c>
      <c r="D30" s="95">
        <v>42</v>
      </c>
      <c r="E30" s="95">
        <v>36</v>
      </c>
      <c r="F30" s="95">
        <v>36</v>
      </c>
      <c r="G30" s="111">
        <v>36</v>
      </c>
      <c r="H30" s="100">
        <v>10</v>
      </c>
      <c r="I30" s="95">
        <v>36</v>
      </c>
      <c r="J30" s="95">
        <v>36</v>
      </c>
      <c r="K30" s="111"/>
      <c r="L30" s="311">
        <f t="shared" si="0"/>
        <v>0</v>
      </c>
      <c r="M30" s="293">
        <f t="shared" si="1"/>
        <v>0</v>
      </c>
      <c r="N30" s="294">
        <f t="shared" si="2"/>
        <v>0</v>
      </c>
      <c r="O30" s="293">
        <f t="shared" si="3"/>
        <v>0</v>
      </c>
      <c r="P30" s="302" t="str">
        <f t="shared" si="4"/>
        <v xml:space="preserve"> </v>
      </c>
      <c r="Q30" s="303" t="str">
        <f t="shared" si="5"/>
        <v xml:space="preserve"> </v>
      </c>
      <c r="R30" s="296"/>
      <c r="S30" s="297"/>
      <c r="T30" s="298"/>
      <c r="U30" s="299"/>
    </row>
    <row r="31" spans="1:21" ht="21.6" thickBot="1" x14ac:dyDescent="0.45">
      <c r="A31" s="243" t="s">
        <v>28</v>
      </c>
      <c r="B31" s="377">
        <v>39</v>
      </c>
      <c r="C31" s="378">
        <v>74</v>
      </c>
      <c r="D31" s="378">
        <v>109</v>
      </c>
      <c r="E31" s="378"/>
      <c r="F31" s="378"/>
      <c r="G31" s="434"/>
      <c r="H31" s="377">
        <v>38</v>
      </c>
      <c r="I31" s="378"/>
      <c r="J31" s="378"/>
      <c r="K31" s="434"/>
      <c r="L31" s="385" t="str">
        <f t="shared" si="0"/>
        <v xml:space="preserve"> </v>
      </c>
      <c r="M31" s="435" t="str">
        <f t="shared" si="1"/>
        <v xml:space="preserve"> </v>
      </c>
      <c r="N31" s="436" t="str">
        <f t="shared" si="2"/>
        <v xml:space="preserve"> </v>
      </c>
      <c r="O31" s="435" t="str">
        <f t="shared" si="3"/>
        <v xml:space="preserve"> </v>
      </c>
      <c r="P31" s="436" t="str">
        <f t="shared" si="4"/>
        <v xml:space="preserve"> </v>
      </c>
      <c r="Q31" s="488" t="str">
        <f t="shared" si="5"/>
        <v xml:space="preserve"> </v>
      </c>
      <c r="R31" s="422" t="str">
        <f t="shared" ref="R31" si="12">IFERROR(D31/E31,"")</f>
        <v/>
      </c>
      <c r="S31" s="423" t="str">
        <f t="shared" ref="S31" si="13">IFERROR(D31/F31,"")</f>
        <v/>
      </c>
      <c r="T31" s="424" t="str">
        <f t="shared" ref="T31" si="14">IFERROR(D31/G31,"")</f>
        <v/>
      </c>
      <c r="U31" s="489" t="str">
        <f t="shared" ref="U31" si="15">IF(G31&gt;0,IFERROR((D31-B31)/(G31-B31)," ")," ")</f>
        <v xml:space="preserve"> </v>
      </c>
    </row>
    <row r="35" spans="1:2" x14ac:dyDescent="0.3">
      <c r="A35" s="34" t="s">
        <v>36</v>
      </c>
    </row>
    <row r="36" spans="1:2" ht="15" thickBot="1" x14ac:dyDescent="0.35"/>
    <row r="37" spans="1:2" ht="15" thickBot="1" x14ac:dyDescent="0.35">
      <c r="A37" s="21"/>
      <c r="B37" t="s">
        <v>119</v>
      </c>
    </row>
    <row r="38" spans="1:2" ht="15" thickBot="1" x14ac:dyDescent="0.35">
      <c r="A38" s="193"/>
      <c r="B38" t="s">
        <v>37</v>
      </c>
    </row>
    <row r="39" spans="1:2" x14ac:dyDescent="0.3">
      <c r="A39" s="363"/>
      <c r="B39" s="363"/>
    </row>
    <row r="40" spans="1:2" ht="15" thickBot="1" x14ac:dyDescent="0.35">
      <c r="A40" t="s">
        <v>123</v>
      </c>
    </row>
    <row r="41" spans="1:2" ht="15" thickBot="1" x14ac:dyDescent="0.35">
      <c r="A41" s="278"/>
      <c r="B41" s="277" t="s">
        <v>120</v>
      </c>
    </row>
    <row r="42" spans="1:2" ht="15" thickBot="1" x14ac:dyDescent="0.35">
      <c r="A42" s="279"/>
      <c r="B42" t="s">
        <v>121</v>
      </c>
    </row>
    <row r="43" spans="1:2" ht="15" thickBot="1" x14ac:dyDescent="0.35">
      <c r="A43" s="280"/>
      <c r="B43" t="s">
        <v>122</v>
      </c>
    </row>
    <row r="44" spans="1:2" ht="15" thickBot="1" x14ac:dyDescent="0.35">
      <c r="A44" s="25"/>
      <c r="B44" t="s">
        <v>124</v>
      </c>
    </row>
    <row r="46" spans="1:2" x14ac:dyDescent="0.3">
      <c r="A46" s="35" t="s">
        <v>136</v>
      </c>
    </row>
    <row r="47" spans="1:2" x14ac:dyDescent="0.3">
      <c r="A47" s="64" t="s">
        <v>99</v>
      </c>
    </row>
    <row r="48" spans="1:2" x14ac:dyDescent="0.3">
      <c r="A48" s="35" t="s">
        <v>106</v>
      </c>
    </row>
  </sheetData>
  <mergeCells count="12">
    <mergeCell ref="R1:T1"/>
    <mergeCell ref="U1:U3"/>
    <mergeCell ref="B2:G2"/>
    <mergeCell ref="H2:K2"/>
    <mergeCell ref="R2:T2"/>
    <mergeCell ref="L3:M3"/>
    <mergeCell ref="A1:A3"/>
    <mergeCell ref="B1:G1"/>
    <mergeCell ref="H1:K1"/>
    <mergeCell ref="L1:Q1"/>
    <mergeCell ref="N3:O3"/>
    <mergeCell ref="P3:Q3"/>
  </mergeCells>
  <conditionalFormatting sqref="M5:M6 M9:M10 M12:M14">
    <cfRule type="cellIs" dxfId="864" priority="115" operator="between">
      <formula>0.15</formula>
      <formula>1000</formula>
    </cfRule>
    <cfRule type="cellIs" dxfId="863" priority="116" operator="between">
      <formula>-0.15</formula>
      <formula>0.15</formula>
    </cfRule>
    <cfRule type="cellIs" dxfId="862" priority="117" operator="lessThan">
      <formula>-0.15</formula>
    </cfRule>
  </conditionalFormatting>
  <conditionalFormatting sqref="O5:O6 O9:O10 O12:O14">
    <cfRule type="cellIs" dxfId="861" priority="112" operator="between">
      <formula>0.15</formula>
      <formula>1000</formula>
    </cfRule>
    <cfRule type="cellIs" dxfId="860" priority="113" operator="between">
      <formula>-0.15</formula>
      <formula>0.15</formula>
    </cfRule>
    <cfRule type="cellIs" dxfId="859" priority="114" operator="lessThan">
      <formula>-0.15</formula>
    </cfRule>
  </conditionalFormatting>
  <conditionalFormatting sqref="Q5:Q6 Q9:Q10 Q12:Q14">
    <cfRule type="cellIs" dxfId="858" priority="109" operator="between">
      <formula>0.15</formula>
      <formula>1000</formula>
    </cfRule>
    <cfRule type="cellIs" dxfId="857" priority="110" operator="between">
      <formula>-0.15</formula>
      <formula>0.15</formula>
    </cfRule>
    <cfRule type="cellIs" dxfId="856" priority="111" operator="lessThan">
      <formula>-0.15</formula>
    </cfRule>
  </conditionalFormatting>
  <conditionalFormatting sqref="M7">
    <cfRule type="cellIs" dxfId="855" priority="106" operator="between">
      <formula>0.15</formula>
      <formula>1000</formula>
    </cfRule>
    <cfRule type="cellIs" dxfId="854" priority="107" operator="between">
      <formula>-0.15</formula>
      <formula>0.15</formula>
    </cfRule>
    <cfRule type="cellIs" dxfId="853" priority="108" operator="lessThan">
      <formula>-0.15</formula>
    </cfRule>
  </conditionalFormatting>
  <conditionalFormatting sqref="O7">
    <cfRule type="cellIs" dxfId="852" priority="103" operator="between">
      <formula>0.15</formula>
      <formula>1000</formula>
    </cfRule>
    <cfRule type="cellIs" dxfId="851" priority="104" operator="between">
      <formula>-0.15</formula>
      <formula>0.15</formula>
    </cfRule>
    <cfRule type="cellIs" dxfId="850" priority="105" operator="lessThan">
      <formula>-0.15</formula>
    </cfRule>
  </conditionalFormatting>
  <conditionalFormatting sqref="Q7">
    <cfRule type="cellIs" dxfId="849" priority="100" operator="between">
      <formula>0.15</formula>
      <formula>1000</formula>
    </cfRule>
    <cfRule type="cellIs" dxfId="848" priority="101" operator="between">
      <formula>-0.15</formula>
      <formula>0.15</formula>
    </cfRule>
    <cfRule type="cellIs" dxfId="847" priority="102" operator="lessThan">
      <formula>-0.15</formula>
    </cfRule>
  </conditionalFormatting>
  <conditionalFormatting sqref="M8">
    <cfRule type="cellIs" dxfId="846" priority="97" operator="between">
      <formula>0.15</formula>
      <formula>1000</formula>
    </cfRule>
    <cfRule type="cellIs" dxfId="845" priority="98" operator="between">
      <formula>-0.15</formula>
      <formula>0.15</formula>
    </cfRule>
    <cfRule type="cellIs" dxfId="844" priority="99" operator="lessThan">
      <formula>-0.15</formula>
    </cfRule>
  </conditionalFormatting>
  <conditionalFormatting sqref="O8">
    <cfRule type="cellIs" dxfId="843" priority="94" operator="between">
      <formula>0.15</formula>
      <formula>1000</formula>
    </cfRule>
    <cfRule type="cellIs" dxfId="842" priority="95" operator="between">
      <formula>-0.15</formula>
      <formula>0.15</formula>
    </cfRule>
    <cfRule type="cellIs" dxfId="841" priority="96" operator="lessThan">
      <formula>-0.15</formula>
    </cfRule>
  </conditionalFormatting>
  <conditionalFormatting sqref="Q8">
    <cfRule type="cellIs" dxfId="840" priority="91" operator="between">
      <formula>0.15</formula>
      <formula>1000</formula>
    </cfRule>
    <cfRule type="cellIs" dxfId="839" priority="92" operator="between">
      <formula>-0.15</formula>
      <formula>0.15</formula>
    </cfRule>
    <cfRule type="cellIs" dxfId="838" priority="93" operator="lessThan">
      <formula>-0.15</formula>
    </cfRule>
  </conditionalFormatting>
  <conditionalFormatting sqref="M11">
    <cfRule type="cellIs" dxfId="837" priority="88" operator="between">
      <formula>0.15</formula>
      <formula>1000</formula>
    </cfRule>
    <cfRule type="cellIs" dxfId="836" priority="89" operator="between">
      <formula>-0.15</formula>
      <formula>0.15</formula>
    </cfRule>
    <cfRule type="cellIs" dxfId="835" priority="90" operator="lessThan">
      <formula>-0.15</formula>
    </cfRule>
  </conditionalFormatting>
  <conditionalFormatting sqref="O11">
    <cfRule type="cellIs" dxfId="834" priority="85" operator="between">
      <formula>0.15</formula>
      <formula>1000</formula>
    </cfRule>
    <cfRule type="cellIs" dxfId="833" priority="86" operator="between">
      <formula>-0.15</formula>
      <formula>0.15</formula>
    </cfRule>
    <cfRule type="cellIs" dxfId="832" priority="87" operator="lessThan">
      <formula>-0.15</formula>
    </cfRule>
  </conditionalFormatting>
  <conditionalFormatting sqref="Q11">
    <cfRule type="cellIs" dxfId="831" priority="82" operator="between">
      <formula>0.15</formula>
      <formula>1000</formula>
    </cfRule>
    <cfRule type="cellIs" dxfId="830" priority="83" operator="between">
      <formula>-0.15</formula>
      <formula>0.15</formula>
    </cfRule>
    <cfRule type="cellIs" dxfId="829" priority="84" operator="lessThan">
      <formula>-0.15</formula>
    </cfRule>
  </conditionalFormatting>
  <conditionalFormatting sqref="M4">
    <cfRule type="cellIs" dxfId="828" priority="79" operator="between">
      <formula>0.15</formula>
      <formula>1000</formula>
    </cfRule>
    <cfRule type="cellIs" dxfId="827" priority="80" operator="between">
      <formula>-0.15</formula>
      <formula>0.15</formula>
    </cfRule>
    <cfRule type="cellIs" dxfId="826" priority="81" operator="lessThan">
      <formula>-0.15</formula>
    </cfRule>
  </conditionalFormatting>
  <conditionalFormatting sqref="O4">
    <cfRule type="cellIs" dxfId="825" priority="76" operator="between">
      <formula>0.15</formula>
      <formula>1000</formula>
    </cfRule>
    <cfRule type="cellIs" dxfId="824" priority="77" operator="between">
      <formula>-0.15</formula>
      <formula>0.15</formula>
    </cfRule>
    <cfRule type="cellIs" dxfId="823" priority="78" operator="lessThan">
      <formula>-0.15</formula>
    </cfRule>
  </conditionalFormatting>
  <conditionalFormatting sqref="Q4">
    <cfRule type="cellIs" dxfId="822" priority="73" operator="between">
      <formula>0.15</formula>
      <formula>1000</formula>
    </cfRule>
    <cfRule type="cellIs" dxfId="821" priority="74" operator="between">
      <formula>-0.15</formula>
      <formula>0.15</formula>
    </cfRule>
    <cfRule type="cellIs" dxfId="820" priority="75" operator="lessThan">
      <formula>-0.15</formula>
    </cfRule>
  </conditionalFormatting>
  <conditionalFormatting sqref="M24 M17:M22">
    <cfRule type="cellIs" dxfId="819" priority="70" operator="between">
      <formula>0.15</formula>
      <formula>1000</formula>
    </cfRule>
    <cfRule type="cellIs" dxfId="818" priority="71" operator="between">
      <formula>-0.15</formula>
      <formula>0.15</formula>
    </cfRule>
    <cfRule type="cellIs" dxfId="817" priority="72" operator="lessThan">
      <formula>-0.15</formula>
    </cfRule>
  </conditionalFormatting>
  <conditionalFormatting sqref="O24 O17:O22">
    <cfRule type="cellIs" dxfId="816" priority="67" operator="between">
      <formula>0.15</formula>
      <formula>1000</formula>
    </cfRule>
    <cfRule type="cellIs" dxfId="815" priority="68" operator="between">
      <formula>-0.15</formula>
      <formula>0.15</formula>
    </cfRule>
    <cfRule type="cellIs" dxfId="814" priority="69" operator="lessThan">
      <formula>-0.15</formula>
    </cfRule>
  </conditionalFormatting>
  <conditionalFormatting sqref="Q24 Q17:Q22">
    <cfRule type="cellIs" dxfId="813" priority="64" operator="between">
      <formula>0.15</formula>
      <formula>1000</formula>
    </cfRule>
    <cfRule type="cellIs" dxfId="812" priority="65" operator="between">
      <formula>-0.15</formula>
      <formula>0.15</formula>
    </cfRule>
    <cfRule type="cellIs" dxfId="811" priority="66" operator="lessThan">
      <formula>-0.15</formula>
    </cfRule>
  </conditionalFormatting>
  <conditionalFormatting sqref="M23">
    <cfRule type="cellIs" dxfId="810" priority="61" operator="between">
      <formula>0.15</formula>
      <formula>1000</formula>
    </cfRule>
    <cfRule type="cellIs" dxfId="809" priority="62" operator="between">
      <formula>-0.15</formula>
      <formula>0.15</formula>
    </cfRule>
    <cfRule type="cellIs" dxfId="808" priority="63" operator="lessThan">
      <formula>-0.15</formula>
    </cfRule>
  </conditionalFormatting>
  <conditionalFormatting sqref="O23">
    <cfRule type="cellIs" dxfId="807" priority="58" operator="between">
      <formula>0.15</formula>
      <formula>1000</formula>
    </cfRule>
    <cfRule type="cellIs" dxfId="806" priority="59" operator="between">
      <formula>-0.15</formula>
      <formula>0.15</formula>
    </cfRule>
    <cfRule type="cellIs" dxfId="805" priority="60" operator="lessThan">
      <formula>-0.15</formula>
    </cfRule>
  </conditionalFormatting>
  <conditionalFormatting sqref="Q23">
    <cfRule type="cellIs" dxfId="804" priority="55" operator="between">
      <formula>0.15</formula>
      <formula>1000</formula>
    </cfRule>
    <cfRule type="cellIs" dxfId="803" priority="56" operator="between">
      <formula>-0.15</formula>
      <formula>0.15</formula>
    </cfRule>
    <cfRule type="cellIs" dxfId="802" priority="57" operator="lessThan">
      <formula>-0.15</formula>
    </cfRule>
  </conditionalFormatting>
  <conditionalFormatting sqref="M16">
    <cfRule type="cellIs" dxfId="801" priority="52" operator="between">
      <formula>0.15</formula>
      <formula>1000</formula>
    </cfRule>
    <cfRule type="cellIs" dxfId="800" priority="53" operator="between">
      <formula>-0.15</formula>
      <formula>0.15</formula>
    </cfRule>
    <cfRule type="cellIs" dxfId="799" priority="54" operator="lessThan">
      <formula>-0.15</formula>
    </cfRule>
  </conditionalFormatting>
  <conditionalFormatting sqref="O16">
    <cfRule type="cellIs" dxfId="798" priority="49" operator="between">
      <formula>0.15</formula>
      <formula>1000</formula>
    </cfRule>
    <cfRule type="cellIs" dxfId="797" priority="50" operator="between">
      <formula>-0.15</formula>
      <formula>0.15</formula>
    </cfRule>
    <cfRule type="cellIs" dxfId="796" priority="51" operator="lessThan">
      <formula>-0.15</formula>
    </cfRule>
  </conditionalFormatting>
  <conditionalFormatting sqref="Q16">
    <cfRule type="cellIs" dxfId="795" priority="46" operator="between">
      <formula>0.15</formula>
      <formula>1000</formula>
    </cfRule>
    <cfRule type="cellIs" dxfId="794" priority="47" operator="between">
      <formula>-0.15</formula>
      <formula>0.15</formula>
    </cfRule>
    <cfRule type="cellIs" dxfId="793" priority="48" operator="lessThan">
      <formula>-0.15</formula>
    </cfRule>
  </conditionalFormatting>
  <conditionalFormatting sqref="M26:M29">
    <cfRule type="cellIs" dxfId="792" priority="43" operator="between">
      <formula>0.15</formula>
      <formula>1000</formula>
    </cfRule>
    <cfRule type="cellIs" dxfId="791" priority="44" operator="between">
      <formula>-0.15</formula>
      <formula>0.15</formula>
    </cfRule>
    <cfRule type="cellIs" dxfId="790" priority="45" operator="lessThan">
      <formula>-0.15</formula>
    </cfRule>
  </conditionalFormatting>
  <conditionalFormatting sqref="O26:O29">
    <cfRule type="cellIs" dxfId="789" priority="40" operator="between">
      <formula>0.15</formula>
      <formula>1000</formula>
    </cfRule>
    <cfRule type="cellIs" dxfId="788" priority="41" operator="between">
      <formula>-0.15</formula>
      <formula>0.15</formula>
    </cfRule>
    <cfRule type="cellIs" dxfId="787" priority="42" operator="lessThan">
      <formula>-0.15</formula>
    </cfRule>
  </conditionalFormatting>
  <conditionalFormatting sqref="Q26:Q29">
    <cfRule type="cellIs" dxfId="786" priority="37" operator="between">
      <formula>0.15</formula>
      <formula>1000</formula>
    </cfRule>
    <cfRule type="cellIs" dxfId="785" priority="38" operator="between">
      <formula>-0.15</formula>
      <formula>0.15</formula>
    </cfRule>
    <cfRule type="cellIs" dxfId="784" priority="39" operator="lessThan">
      <formula>-0.15</formula>
    </cfRule>
  </conditionalFormatting>
  <conditionalFormatting sqref="M30">
    <cfRule type="cellIs" dxfId="783" priority="34" operator="between">
      <formula>0.15</formula>
      <formula>1000</formula>
    </cfRule>
    <cfRule type="cellIs" dxfId="782" priority="35" operator="between">
      <formula>-0.15</formula>
      <formula>0.15</formula>
    </cfRule>
    <cfRule type="cellIs" dxfId="781" priority="36" operator="lessThan">
      <formula>-0.15</formula>
    </cfRule>
  </conditionalFormatting>
  <conditionalFormatting sqref="O30">
    <cfRule type="cellIs" dxfId="780" priority="31" operator="between">
      <formula>0.15</formula>
      <formula>1000</formula>
    </cfRule>
    <cfRule type="cellIs" dxfId="779" priority="32" operator="between">
      <formula>-0.15</formula>
      <formula>0.15</formula>
    </cfRule>
    <cfRule type="cellIs" dxfId="778" priority="33" operator="lessThan">
      <formula>-0.15</formula>
    </cfRule>
  </conditionalFormatting>
  <conditionalFormatting sqref="Q30">
    <cfRule type="cellIs" dxfId="777" priority="28" operator="between">
      <formula>0.15</formula>
      <formula>1000</formula>
    </cfRule>
    <cfRule type="cellIs" dxfId="776" priority="29" operator="between">
      <formula>-0.15</formula>
      <formula>0.15</formula>
    </cfRule>
    <cfRule type="cellIs" dxfId="775" priority="30" operator="lessThan">
      <formula>-0.15</formula>
    </cfRule>
  </conditionalFormatting>
  <conditionalFormatting sqref="Q31">
    <cfRule type="cellIs" dxfId="774" priority="1" operator="between">
      <formula>0.15</formula>
      <formula>1000</formula>
    </cfRule>
    <cfRule type="cellIs" dxfId="773" priority="2" operator="between">
      <formula>-0.15</formula>
      <formula>0.15</formula>
    </cfRule>
    <cfRule type="cellIs" dxfId="772" priority="3" operator="lessThan">
      <formula>-0.15</formula>
    </cfRule>
  </conditionalFormatting>
  <conditionalFormatting sqref="M15">
    <cfRule type="cellIs" dxfId="771" priority="25" operator="between">
      <formula>0.15</formula>
      <formula>1000</formula>
    </cfRule>
    <cfRule type="cellIs" dxfId="770" priority="26" operator="between">
      <formula>-0.15</formula>
      <formula>0.15</formula>
    </cfRule>
    <cfRule type="cellIs" dxfId="769" priority="27" operator="lessThan">
      <formula>-0.15</formula>
    </cfRule>
  </conditionalFormatting>
  <conditionalFormatting sqref="O15">
    <cfRule type="cellIs" dxfId="768" priority="22" operator="between">
      <formula>0.15</formula>
      <formula>1000</formula>
    </cfRule>
    <cfRule type="cellIs" dxfId="767" priority="23" operator="between">
      <formula>-0.15</formula>
      <formula>0.15</formula>
    </cfRule>
    <cfRule type="cellIs" dxfId="766" priority="24" operator="lessThan">
      <formula>-0.15</formula>
    </cfRule>
  </conditionalFormatting>
  <conditionalFormatting sqref="Q15">
    <cfRule type="cellIs" dxfId="765" priority="19" operator="between">
      <formula>0.15</formula>
      <formula>1000</formula>
    </cfRule>
    <cfRule type="cellIs" dxfId="764" priority="20" operator="between">
      <formula>-0.15</formula>
      <formula>0.15</formula>
    </cfRule>
    <cfRule type="cellIs" dxfId="763" priority="21" operator="lessThan">
      <formula>-0.15</formula>
    </cfRule>
  </conditionalFormatting>
  <conditionalFormatting sqref="O25">
    <cfRule type="cellIs" dxfId="762" priority="16" operator="between">
      <formula>0.15</formula>
      <formula>1000</formula>
    </cfRule>
    <cfRule type="cellIs" dxfId="761" priority="17" operator="between">
      <formula>-0.15</formula>
      <formula>0.15</formula>
    </cfRule>
    <cfRule type="cellIs" dxfId="760" priority="18" operator="lessThan">
      <formula>-0.15</formula>
    </cfRule>
  </conditionalFormatting>
  <conditionalFormatting sqref="Q25">
    <cfRule type="cellIs" dxfId="759" priority="13" operator="between">
      <formula>0.15</formula>
      <formula>1000</formula>
    </cfRule>
    <cfRule type="cellIs" dxfId="758" priority="14" operator="between">
      <formula>-0.15</formula>
      <formula>0.15</formula>
    </cfRule>
    <cfRule type="cellIs" dxfId="757" priority="15" operator="lessThan">
      <formula>-0.15</formula>
    </cfRule>
  </conditionalFormatting>
  <conditionalFormatting sqref="M25">
    <cfRule type="cellIs" dxfId="756" priority="10" operator="between">
      <formula>0.15</formula>
      <formula>1000</formula>
    </cfRule>
    <cfRule type="cellIs" dxfId="755" priority="11" operator="between">
      <formula>-0.15</formula>
      <formula>0.15</formula>
    </cfRule>
    <cfRule type="cellIs" dxfId="754" priority="12" operator="lessThan">
      <formula>-0.15</formula>
    </cfRule>
  </conditionalFormatting>
  <conditionalFormatting sqref="M31">
    <cfRule type="cellIs" dxfId="753" priority="7" operator="between">
      <formula>0.15</formula>
      <formula>1000</formula>
    </cfRule>
    <cfRule type="cellIs" dxfId="752" priority="8" operator="between">
      <formula>-0.15</formula>
      <formula>0.15</formula>
    </cfRule>
    <cfRule type="cellIs" dxfId="751" priority="9" operator="lessThan">
      <formula>-0.15</formula>
    </cfRule>
  </conditionalFormatting>
  <conditionalFormatting sqref="O31">
    <cfRule type="cellIs" dxfId="750" priority="4" operator="between">
      <formula>0.15</formula>
      <formula>1000</formula>
    </cfRule>
    <cfRule type="cellIs" dxfId="749" priority="5" operator="between">
      <formula>-0.15</formula>
      <formula>0.15</formula>
    </cfRule>
    <cfRule type="cellIs" dxfId="748" priority="6" operator="lessThan">
      <formula>-0.15</formula>
    </cfRule>
  </conditionalFormatting>
  <pageMargins left="0.7" right="0.7" top="0.75" bottom="0.75" header="0.3" footer="0.3"/>
  <pageSetup paperSize="9" orientation="portrait" verticalDpi="90"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V48"/>
  <sheetViews>
    <sheetView zoomScale="60" zoomScaleNormal="60" workbookViewId="0">
      <pane xSplit="1" ySplit="3" topLeftCell="B28" activePane="bottomRight" state="frozen"/>
      <selection pane="topRight" activeCell="B1" sqref="B1"/>
      <selection pane="bottomLeft" activeCell="A4" sqref="A4"/>
      <selection pane="bottomRight" activeCell="A46" sqref="A46"/>
    </sheetView>
  </sheetViews>
  <sheetFormatPr defaultRowHeight="14.4" x14ac:dyDescent="0.3"/>
  <cols>
    <col min="1" max="1" width="17.33203125" customWidth="1"/>
    <col min="4" max="4" width="8.88671875" customWidth="1"/>
    <col min="19" max="19" width="11.88671875" customWidth="1"/>
    <col min="20" max="20" width="8.88671875" customWidth="1"/>
    <col min="21" max="21" width="16" customWidth="1"/>
  </cols>
  <sheetData>
    <row r="1" spans="1:22" ht="15" customHeight="1" thickBot="1" x14ac:dyDescent="0.35">
      <c r="A1" s="532" t="s">
        <v>118</v>
      </c>
      <c r="B1" s="525" t="s">
        <v>29</v>
      </c>
      <c r="C1" s="526"/>
      <c r="D1" s="526"/>
      <c r="E1" s="526"/>
      <c r="F1" s="526"/>
      <c r="G1" s="527"/>
      <c r="H1" s="525" t="s">
        <v>0</v>
      </c>
      <c r="I1" s="526"/>
      <c r="J1" s="526"/>
      <c r="K1" s="527"/>
      <c r="L1" s="521" t="s">
        <v>30</v>
      </c>
      <c r="M1" s="522"/>
      <c r="N1" s="522"/>
      <c r="O1" s="522"/>
      <c r="P1" s="522"/>
      <c r="Q1" s="528"/>
      <c r="R1" s="521" t="s">
        <v>33</v>
      </c>
      <c r="S1" s="522"/>
      <c r="T1" s="528"/>
      <c r="U1" s="523" t="s">
        <v>34</v>
      </c>
      <c r="V1" s="18"/>
    </row>
    <row r="2" spans="1:22" ht="15" customHeight="1" thickBot="1" x14ac:dyDescent="0.35">
      <c r="A2" s="532"/>
      <c r="B2" s="525"/>
      <c r="C2" s="526"/>
      <c r="D2" s="526"/>
      <c r="E2" s="526"/>
      <c r="F2" s="526"/>
      <c r="G2" s="527"/>
      <c r="H2" s="525"/>
      <c r="I2" s="526"/>
      <c r="J2" s="526"/>
      <c r="K2" s="527"/>
      <c r="L2" s="10" t="s">
        <v>31</v>
      </c>
      <c r="M2" s="78" t="s">
        <v>32</v>
      </c>
      <c r="N2" s="10" t="s">
        <v>31</v>
      </c>
      <c r="O2" s="78" t="s">
        <v>32</v>
      </c>
      <c r="P2" s="10" t="s">
        <v>31</v>
      </c>
      <c r="Q2" s="78" t="s">
        <v>32</v>
      </c>
      <c r="R2" s="521" t="s">
        <v>32</v>
      </c>
      <c r="S2" s="522"/>
      <c r="T2" s="528"/>
      <c r="U2" s="524"/>
    </row>
    <row r="3" spans="1:22" ht="55.5" customHeight="1" thickBot="1" x14ac:dyDescent="0.35">
      <c r="A3" s="533"/>
      <c r="B3" s="12">
        <v>2016</v>
      </c>
      <c r="C3" s="13">
        <v>2017</v>
      </c>
      <c r="D3" s="14">
        <v>2018</v>
      </c>
      <c r="E3" s="72">
        <v>2020</v>
      </c>
      <c r="F3" s="9">
        <v>2025</v>
      </c>
      <c r="G3" s="72">
        <v>2030</v>
      </c>
      <c r="H3" s="8">
        <v>2016</v>
      </c>
      <c r="I3" s="73">
        <v>2020</v>
      </c>
      <c r="J3" s="9">
        <v>2025</v>
      </c>
      <c r="K3" s="74">
        <v>2030</v>
      </c>
      <c r="L3" s="534">
        <v>2020</v>
      </c>
      <c r="M3" s="536"/>
      <c r="N3" s="534">
        <v>2025</v>
      </c>
      <c r="O3" s="536"/>
      <c r="P3" s="534">
        <v>2030</v>
      </c>
      <c r="Q3" s="536"/>
      <c r="R3" s="75">
        <v>2020</v>
      </c>
      <c r="S3" s="20">
        <v>2025</v>
      </c>
      <c r="T3" s="102">
        <v>2030</v>
      </c>
      <c r="U3" s="539"/>
    </row>
    <row r="4" spans="1:22" ht="21" x14ac:dyDescent="0.4">
      <c r="A4" s="1" t="s">
        <v>2</v>
      </c>
      <c r="B4" s="100">
        <v>509</v>
      </c>
      <c r="C4" s="112"/>
      <c r="D4" s="68">
        <v>520</v>
      </c>
      <c r="E4" s="112"/>
      <c r="F4" s="112"/>
      <c r="G4" s="66"/>
      <c r="H4" s="87">
        <v>509</v>
      </c>
      <c r="I4" s="81"/>
      <c r="J4" s="81"/>
      <c r="K4" s="82"/>
      <c r="L4" s="310" t="str">
        <f>IF(AND(E4&lt;&gt;0,I4&lt;&gt;0),E4-I4, " ")</f>
        <v xml:space="preserve"> </v>
      </c>
      <c r="M4" s="285" t="str">
        <f>IF(AND(E4&lt;&gt;0,I4&lt;&gt;0),(E4-I4)/I4, " ")</f>
        <v xml:space="preserve"> </v>
      </c>
      <c r="N4" s="286" t="str">
        <f>IF(AND(F4&lt;&gt;0,J4&lt;&gt;0),F4-J4, " ")</f>
        <v xml:space="preserve"> </v>
      </c>
      <c r="O4" s="285" t="str">
        <f>IF(AND(F4&lt;&gt;0,J4&lt;&gt;0),(F4-J4)/J4, " ")</f>
        <v xml:space="preserve"> </v>
      </c>
      <c r="P4" s="286" t="str">
        <f>IF(AND(G4&lt;&gt;0,K4&lt;&gt;0),G4-K4, " ")</f>
        <v xml:space="preserve"> </v>
      </c>
      <c r="Q4" s="287" t="str">
        <f>IF(AND(G4&lt;&gt;0,K4&lt;&gt;0),(G4-K4)/K4, " ")</f>
        <v xml:space="preserve"> </v>
      </c>
      <c r="R4" s="288" t="str">
        <f>IFERROR(D4/E4,"")</f>
        <v/>
      </c>
      <c r="S4" s="289" t="str">
        <f>IFERROR(D4/F4,"")</f>
        <v/>
      </c>
      <c r="T4" s="290" t="str">
        <f>IFERROR(D4/G4,"")</f>
        <v/>
      </c>
      <c r="U4" s="291" t="str">
        <f>IF(G4&gt;0,IFERROR((D4-B4)/(G4-B4)," ")," ")</f>
        <v xml:space="preserve"> </v>
      </c>
    </row>
    <row r="5" spans="1:22" ht="21" x14ac:dyDescent="0.4">
      <c r="A5" s="3" t="s">
        <v>3</v>
      </c>
      <c r="B5" s="100"/>
      <c r="C5" s="68"/>
      <c r="D5" s="68"/>
      <c r="E5" s="68"/>
      <c r="F5" s="68"/>
      <c r="G5" s="63"/>
      <c r="H5" s="86">
        <v>1890</v>
      </c>
      <c r="I5" s="68"/>
      <c r="J5" s="68"/>
      <c r="K5" s="63"/>
      <c r="L5" s="311" t="str">
        <f t="shared" ref="L5:L31" si="0">IF(AND(E5&lt;&gt;0,I5&lt;&gt;0),E5-I5, " ")</f>
        <v xml:space="preserve"> </v>
      </c>
      <c r="M5" s="293" t="str">
        <f t="shared" ref="M5:M31" si="1">IF(AND(E5&lt;&gt;0,I5&lt;&gt;0),(E5-I5)/I5, " ")</f>
        <v xml:space="preserve"> </v>
      </c>
      <c r="N5" s="294" t="str">
        <f t="shared" ref="N5:N31" si="2">IF(AND(F5&lt;&gt;0,J5&lt;&gt;0),F5-J5, " ")</f>
        <v xml:space="preserve"> </v>
      </c>
      <c r="O5" s="293" t="str">
        <f t="shared" ref="O5:O31" si="3">IF(AND(F5&lt;&gt;0,J5&lt;&gt;0),(F5-J5)/J5, " ")</f>
        <v xml:space="preserve"> </v>
      </c>
      <c r="P5" s="294" t="str">
        <f t="shared" ref="P5:P31" si="4">IF(AND(G5&lt;&gt;0,K5&lt;&gt;0),G5-K5, " ")</f>
        <v xml:space="preserve"> </v>
      </c>
      <c r="Q5" s="295" t="str">
        <f t="shared" ref="Q5:Q31" si="5">IF(AND(G5&lt;&gt;0,K5&lt;&gt;0),(G5-K5)/K5, " ")</f>
        <v xml:space="preserve"> </v>
      </c>
      <c r="R5" s="296" t="str">
        <f t="shared" ref="R5:R31" si="6">IFERROR(D5/E5,"")</f>
        <v/>
      </c>
      <c r="S5" s="297" t="str">
        <f t="shared" ref="S5:S31" si="7">IFERROR(D5/F5,"")</f>
        <v/>
      </c>
      <c r="T5" s="298" t="str">
        <f t="shared" ref="T5:T31" si="8">IFERROR(D5/G5,"")</f>
        <v/>
      </c>
      <c r="U5" s="299" t="str">
        <f t="shared" ref="U5:U31" si="9">IF(G5&gt;0,IFERROR((D5-B5)/(G5-B5)," ")," ")</f>
        <v xml:space="preserve"> </v>
      </c>
    </row>
    <row r="6" spans="1:22" ht="21" x14ac:dyDescent="0.4">
      <c r="A6" s="3" t="s">
        <v>5</v>
      </c>
      <c r="B6" s="100">
        <v>909</v>
      </c>
      <c r="C6" s="68">
        <v>918</v>
      </c>
      <c r="D6" s="68">
        <v>950</v>
      </c>
      <c r="E6" s="68">
        <v>995</v>
      </c>
      <c r="F6" s="68">
        <v>995</v>
      </c>
      <c r="G6" s="63">
        <v>1005</v>
      </c>
      <c r="H6" s="67"/>
      <c r="I6" s="68"/>
      <c r="J6" s="68"/>
      <c r="K6" s="63"/>
      <c r="L6" s="312" t="str">
        <f t="shared" si="0"/>
        <v xml:space="preserve"> </v>
      </c>
      <c r="M6" s="301" t="str">
        <f t="shared" si="1"/>
        <v xml:space="preserve"> </v>
      </c>
      <c r="N6" s="302" t="str">
        <f t="shared" si="2"/>
        <v xml:space="preserve"> </v>
      </c>
      <c r="O6" s="301" t="str">
        <f t="shared" si="3"/>
        <v xml:space="preserve"> </v>
      </c>
      <c r="P6" s="302" t="str">
        <f t="shared" si="4"/>
        <v xml:space="preserve"> </v>
      </c>
      <c r="Q6" s="303" t="str">
        <f t="shared" si="5"/>
        <v xml:space="preserve"> </v>
      </c>
      <c r="R6" s="296">
        <f t="shared" si="6"/>
        <v>0.95477386934673369</v>
      </c>
      <c r="S6" s="297">
        <f t="shared" si="7"/>
        <v>0.95477386934673369</v>
      </c>
      <c r="T6" s="298">
        <f t="shared" si="8"/>
        <v>0.94527363184079605</v>
      </c>
      <c r="U6" s="299">
        <f t="shared" si="9"/>
        <v>0.42708333333333331</v>
      </c>
    </row>
    <row r="7" spans="1:22" ht="21" x14ac:dyDescent="0.4">
      <c r="A7" s="3" t="s">
        <v>7</v>
      </c>
      <c r="B7" s="100">
        <v>4</v>
      </c>
      <c r="C7" s="68">
        <v>4</v>
      </c>
      <c r="D7" s="68">
        <v>4</v>
      </c>
      <c r="E7" s="68">
        <v>4</v>
      </c>
      <c r="F7" s="68">
        <v>2</v>
      </c>
      <c r="G7" s="63"/>
      <c r="H7" s="86"/>
      <c r="I7" s="68"/>
      <c r="J7" s="68"/>
      <c r="K7" s="63"/>
      <c r="L7" s="312" t="str">
        <f t="shared" si="0"/>
        <v xml:space="preserve"> </v>
      </c>
      <c r="M7" s="301" t="str">
        <f>IF(AND(E7&lt;&gt;0,I7&lt;&gt;0),(E7-I7)/I7, " ")</f>
        <v xml:space="preserve"> </v>
      </c>
      <c r="N7" s="302" t="str">
        <f t="shared" si="2"/>
        <v xml:space="preserve"> </v>
      </c>
      <c r="O7" s="301" t="str">
        <f t="shared" si="3"/>
        <v xml:space="preserve"> </v>
      </c>
      <c r="P7" s="294" t="str">
        <f t="shared" si="4"/>
        <v xml:space="preserve"> </v>
      </c>
      <c r="Q7" s="295" t="str">
        <f t="shared" si="5"/>
        <v xml:space="preserve"> </v>
      </c>
      <c r="R7" s="296"/>
      <c r="S7" s="297"/>
      <c r="T7" s="298" t="str">
        <f t="shared" si="8"/>
        <v/>
      </c>
      <c r="U7" s="299" t="str">
        <f t="shared" si="9"/>
        <v xml:space="preserve"> </v>
      </c>
    </row>
    <row r="8" spans="1:22" ht="21" x14ac:dyDescent="0.4">
      <c r="A8" s="3" t="s">
        <v>6</v>
      </c>
      <c r="B8" s="100">
        <v>7061</v>
      </c>
      <c r="C8" s="68"/>
      <c r="D8" s="68">
        <v>7128</v>
      </c>
      <c r="E8" s="68"/>
      <c r="F8" s="68"/>
      <c r="G8" s="63"/>
      <c r="H8" s="86">
        <v>7000</v>
      </c>
      <c r="I8" s="68"/>
      <c r="J8" s="68"/>
      <c r="K8" s="63"/>
      <c r="L8" s="311" t="str">
        <f t="shared" si="0"/>
        <v xml:space="preserve"> </v>
      </c>
      <c r="M8" s="293" t="str">
        <f t="shared" si="1"/>
        <v xml:space="preserve"> </v>
      </c>
      <c r="N8" s="294" t="str">
        <f t="shared" si="2"/>
        <v xml:space="preserve"> </v>
      </c>
      <c r="O8" s="293" t="str">
        <f t="shared" si="3"/>
        <v xml:space="preserve"> </v>
      </c>
      <c r="P8" s="294" t="str">
        <f t="shared" si="4"/>
        <v xml:space="preserve"> </v>
      </c>
      <c r="Q8" s="295" t="str">
        <f t="shared" si="5"/>
        <v xml:space="preserve"> </v>
      </c>
      <c r="R8" s="296" t="str">
        <f t="shared" si="6"/>
        <v/>
      </c>
      <c r="S8" s="297" t="str">
        <f t="shared" si="7"/>
        <v/>
      </c>
      <c r="T8" s="298" t="str">
        <f t="shared" si="8"/>
        <v/>
      </c>
      <c r="U8" s="299" t="str">
        <f t="shared" si="9"/>
        <v xml:space="preserve"> </v>
      </c>
    </row>
    <row r="9" spans="1:22" ht="21" x14ac:dyDescent="0.4">
      <c r="A9" s="3" t="s">
        <v>8</v>
      </c>
      <c r="B9" s="100">
        <v>55</v>
      </c>
      <c r="C9" s="68"/>
      <c r="D9" s="68">
        <v>80</v>
      </c>
      <c r="E9" s="68"/>
      <c r="F9" s="68"/>
      <c r="G9" s="63"/>
      <c r="H9" s="86">
        <v>200</v>
      </c>
      <c r="I9" s="68"/>
      <c r="J9" s="68"/>
      <c r="K9" s="63"/>
      <c r="L9" s="311" t="str">
        <f t="shared" si="0"/>
        <v xml:space="preserve"> </v>
      </c>
      <c r="M9" s="293" t="str">
        <f t="shared" si="1"/>
        <v xml:space="preserve"> </v>
      </c>
      <c r="N9" s="294" t="str">
        <f t="shared" si="2"/>
        <v xml:space="preserve"> </v>
      </c>
      <c r="O9" s="293" t="str">
        <f t="shared" si="3"/>
        <v xml:space="preserve"> </v>
      </c>
      <c r="P9" s="294" t="str">
        <f t="shared" si="4"/>
        <v xml:space="preserve"> </v>
      </c>
      <c r="Q9" s="295" t="str">
        <f t="shared" si="5"/>
        <v xml:space="preserve"> </v>
      </c>
      <c r="R9" s="296" t="str">
        <f t="shared" si="6"/>
        <v/>
      </c>
      <c r="S9" s="297" t="str">
        <f t="shared" si="7"/>
        <v/>
      </c>
      <c r="T9" s="298" t="str">
        <f t="shared" si="8"/>
        <v/>
      </c>
      <c r="U9" s="299" t="str">
        <f t="shared" si="9"/>
        <v xml:space="preserve"> </v>
      </c>
    </row>
    <row r="10" spans="1:22" ht="21" x14ac:dyDescent="0.4">
      <c r="A10" s="3" t="s">
        <v>15</v>
      </c>
      <c r="B10" s="100">
        <v>50</v>
      </c>
      <c r="C10" s="313">
        <v>47</v>
      </c>
      <c r="D10" s="314">
        <v>45</v>
      </c>
      <c r="E10" s="68"/>
      <c r="F10" s="68"/>
      <c r="G10" s="63"/>
      <c r="H10" s="86">
        <v>78</v>
      </c>
      <c r="I10" s="68"/>
      <c r="J10" s="68"/>
      <c r="K10" s="63"/>
      <c r="L10" s="311" t="str">
        <f t="shared" si="0"/>
        <v xml:space="preserve"> </v>
      </c>
      <c r="M10" s="293" t="str">
        <f t="shared" si="1"/>
        <v xml:space="preserve"> </v>
      </c>
      <c r="N10" s="294" t="str">
        <f t="shared" si="2"/>
        <v xml:space="preserve"> </v>
      </c>
      <c r="O10" s="293" t="str">
        <f t="shared" si="3"/>
        <v xml:space="preserve"> </v>
      </c>
      <c r="P10" s="294" t="str">
        <f t="shared" si="4"/>
        <v xml:space="preserve"> </v>
      </c>
      <c r="Q10" s="295" t="str">
        <f t="shared" si="5"/>
        <v xml:space="preserve"> </v>
      </c>
      <c r="R10" s="296" t="str">
        <f t="shared" si="6"/>
        <v/>
      </c>
      <c r="S10" s="297" t="str">
        <f t="shared" si="7"/>
        <v/>
      </c>
      <c r="T10" s="298" t="str">
        <f t="shared" si="8"/>
        <v/>
      </c>
      <c r="U10" s="299" t="str">
        <f t="shared" si="9"/>
        <v xml:space="preserve"> </v>
      </c>
    </row>
    <row r="11" spans="1:22" ht="21" x14ac:dyDescent="0.4">
      <c r="A11" s="3" t="s">
        <v>9</v>
      </c>
      <c r="B11" s="100">
        <v>634</v>
      </c>
      <c r="C11" s="68">
        <v>811</v>
      </c>
      <c r="D11" s="68">
        <v>1050</v>
      </c>
      <c r="E11" s="68">
        <v>1100</v>
      </c>
      <c r="F11" s="68">
        <v>1500</v>
      </c>
      <c r="G11" s="63"/>
      <c r="H11" s="86">
        <v>811</v>
      </c>
      <c r="I11" s="68">
        <v>1100</v>
      </c>
      <c r="J11" s="68">
        <v>1500</v>
      </c>
      <c r="K11" s="63"/>
      <c r="L11" s="311">
        <f t="shared" si="0"/>
        <v>0</v>
      </c>
      <c r="M11" s="293">
        <f t="shared" si="1"/>
        <v>0</v>
      </c>
      <c r="N11" s="294">
        <f t="shared" si="2"/>
        <v>0</v>
      </c>
      <c r="O11" s="293">
        <f t="shared" si="3"/>
        <v>0</v>
      </c>
      <c r="P11" s="294" t="str">
        <f t="shared" si="4"/>
        <v xml:space="preserve"> </v>
      </c>
      <c r="Q11" s="295" t="str">
        <f t="shared" si="5"/>
        <v xml:space="preserve"> </v>
      </c>
      <c r="R11" s="296">
        <f t="shared" si="6"/>
        <v>0.95454545454545459</v>
      </c>
      <c r="S11" s="297">
        <f t="shared" si="7"/>
        <v>0.7</v>
      </c>
      <c r="T11" s="298" t="str">
        <f t="shared" si="8"/>
        <v/>
      </c>
      <c r="U11" s="299" t="str">
        <f t="shared" si="9"/>
        <v xml:space="preserve"> </v>
      </c>
    </row>
    <row r="12" spans="1:22" ht="21" x14ac:dyDescent="0.4">
      <c r="A12" s="3" t="s">
        <v>10</v>
      </c>
      <c r="B12" s="100">
        <v>468</v>
      </c>
      <c r="C12" s="68">
        <v>564</v>
      </c>
      <c r="D12" s="68">
        <v>589</v>
      </c>
      <c r="E12" s="68">
        <v>650</v>
      </c>
      <c r="F12" s="68">
        <v>750</v>
      </c>
      <c r="G12" s="63"/>
      <c r="H12" s="86">
        <v>468</v>
      </c>
      <c r="I12" s="68">
        <v>800</v>
      </c>
      <c r="J12" s="68"/>
      <c r="K12" s="63"/>
      <c r="L12" s="311">
        <f t="shared" si="0"/>
        <v>-150</v>
      </c>
      <c r="M12" s="293">
        <f t="shared" si="1"/>
        <v>-0.1875</v>
      </c>
      <c r="N12" s="302" t="str">
        <f t="shared" si="2"/>
        <v xml:space="preserve"> </v>
      </c>
      <c r="O12" s="301" t="str">
        <f t="shared" si="3"/>
        <v xml:space="preserve"> </v>
      </c>
      <c r="P12" s="294" t="str">
        <f t="shared" si="4"/>
        <v xml:space="preserve"> </v>
      </c>
      <c r="Q12" s="295" t="str">
        <f t="shared" si="5"/>
        <v xml:space="preserve"> </v>
      </c>
      <c r="R12" s="296">
        <f t="shared" si="6"/>
        <v>0.9061538461538462</v>
      </c>
      <c r="S12" s="297">
        <f t="shared" si="7"/>
        <v>0.78533333333333333</v>
      </c>
      <c r="T12" s="298" t="str">
        <f t="shared" si="8"/>
        <v/>
      </c>
      <c r="U12" s="299" t="str">
        <f t="shared" si="9"/>
        <v xml:space="preserve"> </v>
      </c>
    </row>
    <row r="13" spans="1:22" ht="21" x14ac:dyDescent="0.4">
      <c r="A13" s="3" t="s">
        <v>12</v>
      </c>
      <c r="B13" s="100">
        <v>1700</v>
      </c>
      <c r="C13" s="68">
        <v>1700</v>
      </c>
      <c r="D13" s="68">
        <v>1700</v>
      </c>
      <c r="E13" s="68"/>
      <c r="F13" s="68"/>
      <c r="G13" s="63"/>
      <c r="H13" s="86">
        <v>1690</v>
      </c>
      <c r="I13" s="68"/>
      <c r="J13" s="68"/>
      <c r="K13" s="63"/>
      <c r="L13" s="311" t="str">
        <f t="shared" si="0"/>
        <v xml:space="preserve"> </v>
      </c>
      <c r="M13" s="293" t="str">
        <f t="shared" si="1"/>
        <v xml:space="preserve"> </v>
      </c>
      <c r="N13" s="294" t="str">
        <f t="shared" si="2"/>
        <v xml:space="preserve"> </v>
      </c>
      <c r="O13" s="293" t="str">
        <f t="shared" si="3"/>
        <v xml:space="preserve"> </v>
      </c>
      <c r="P13" s="294" t="str">
        <f t="shared" si="4"/>
        <v xml:space="preserve"> </v>
      </c>
      <c r="Q13" s="295" t="str">
        <f t="shared" si="5"/>
        <v xml:space="preserve"> </v>
      </c>
      <c r="R13" s="296" t="str">
        <f t="shared" si="6"/>
        <v/>
      </c>
      <c r="S13" s="297" t="str">
        <f t="shared" si="7"/>
        <v/>
      </c>
      <c r="T13" s="298" t="str">
        <f t="shared" si="8"/>
        <v/>
      </c>
      <c r="U13" s="299" t="str">
        <f t="shared" si="9"/>
        <v xml:space="preserve"> </v>
      </c>
    </row>
    <row r="14" spans="1:22" ht="21" x14ac:dyDescent="0.4">
      <c r="A14" s="3" t="s">
        <v>13</v>
      </c>
      <c r="B14" s="100">
        <v>550</v>
      </c>
      <c r="C14" s="68"/>
      <c r="D14" s="68">
        <v>557</v>
      </c>
      <c r="E14" s="68"/>
      <c r="F14" s="68"/>
      <c r="G14" s="63"/>
      <c r="H14" s="86"/>
      <c r="I14" s="68"/>
      <c r="J14" s="68"/>
      <c r="K14" s="63"/>
      <c r="L14" s="311" t="str">
        <f t="shared" si="0"/>
        <v xml:space="preserve"> </v>
      </c>
      <c r="M14" s="293" t="str">
        <f t="shared" si="1"/>
        <v xml:space="preserve"> </v>
      </c>
      <c r="N14" s="294" t="str">
        <f t="shared" si="2"/>
        <v xml:space="preserve"> </v>
      </c>
      <c r="O14" s="293" t="str">
        <f t="shared" si="3"/>
        <v xml:space="preserve"> </v>
      </c>
      <c r="P14" s="294" t="str">
        <f t="shared" si="4"/>
        <v xml:space="preserve"> </v>
      </c>
      <c r="Q14" s="295" t="str">
        <f t="shared" si="5"/>
        <v xml:space="preserve"> </v>
      </c>
      <c r="R14" s="296" t="str">
        <f t="shared" si="6"/>
        <v/>
      </c>
      <c r="S14" s="297" t="str">
        <f>IFERROR(D14/F14,"")</f>
        <v/>
      </c>
      <c r="T14" s="298" t="str">
        <f t="shared" si="8"/>
        <v/>
      </c>
      <c r="U14" s="299" t="str">
        <f t="shared" si="9"/>
        <v xml:space="preserve"> </v>
      </c>
    </row>
    <row r="15" spans="1:22" ht="21" x14ac:dyDescent="0.4">
      <c r="A15" s="3" t="s">
        <v>16</v>
      </c>
      <c r="B15" s="100">
        <v>3767</v>
      </c>
      <c r="C15" s="68"/>
      <c r="D15" s="68">
        <v>4120</v>
      </c>
      <c r="E15" s="68"/>
      <c r="F15" s="68"/>
      <c r="G15" s="63"/>
      <c r="H15" s="86">
        <v>3767</v>
      </c>
      <c r="I15" s="68"/>
      <c r="J15" s="68"/>
      <c r="K15" s="63"/>
      <c r="L15" s="30" t="str">
        <f t="shared" si="0"/>
        <v xml:space="preserve"> </v>
      </c>
      <c r="M15" s="31" t="str">
        <f t="shared" si="1"/>
        <v xml:space="preserve"> </v>
      </c>
      <c r="N15" s="32" t="str">
        <f t="shared" si="2"/>
        <v xml:space="preserve"> </v>
      </c>
      <c r="O15" s="31" t="str">
        <f t="shared" si="3"/>
        <v xml:space="preserve"> </v>
      </c>
      <c r="P15" s="32" t="str">
        <f t="shared" si="4"/>
        <v xml:space="preserve"> </v>
      </c>
      <c r="Q15" s="33" t="str">
        <f t="shared" si="5"/>
        <v xml:space="preserve"> </v>
      </c>
      <c r="R15" s="56" t="str">
        <f t="shared" si="6"/>
        <v/>
      </c>
      <c r="S15" s="57" t="str">
        <f t="shared" ref="S15" si="10">IFERROR(D15/F15,"")</f>
        <v/>
      </c>
      <c r="T15" s="58" t="str">
        <f t="shared" si="8"/>
        <v/>
      </c>
      <c r="U15" s="62" t="str">
        <f t="shared" si="9"/>
        <v xml:space="preserve"> </v>
      </c>
    </row>
    <row r="16" spans="1:22" ht="21" x14ac:dyDescent="0.4">
      <c r="A16" s="3" t="s">
        <v>4</v>
      </c>
      <c r="B16" s="100"/>
      <c r="C16" s="68"/>
      <c r="D16" s="68">
        <v>2</v>
      </c>
      <c r="E16" s="68">
        <v>8</v>
      </c>
      <c r="F16" s="68"/>
      <c r="G16" s="63"/>
      <c r="H16" s="86"/>
      <c r="I16" s="68">
        <v>20</v>
      </c>
      <c r="J16" s="68"/>
      <c r="K16" s="63"/>
      <c r="L16" s="311">
        <f t="shared" si="0"/>
        <v>-12</v>
      </c>
      <c r="M16" s="293">
        <f t="shared" si="1"/>
        <v>-0.6</v>
      </c>
      <c r="N16" s="294" t="str">
        <f t="shared" si="2"/>
        <v xml:space="preserve"> </v>
      </c>
      <c r="O16" s="293" t="str">
        <f t="shared" si="3"/>
        <v xml:space="preserve"> </v>
      </c>
      <c r="P16" s="294" t="str">
        <f t="shared" si="4"/>
        <v xml:space="preserve"> </v>
      </c>
      <c r="Q16" s="295" t="str">
        <f t="shared" si="5"/>
        <v xml:space="preserve"> </v>
      </c>
      <c r="R16" s="296">
        <f t="shared" si="6"/>
        <v>0.25</v>
      </c>
      <c r="S16" s="297" t="str">
        <f t="shared" si="7"/>
        <v/>
      </c>
      <c r="T16" s="298" t="str">
        <f t="shared" si="8"/>
        <v/>
      </c>
      <c r="U16" s="299" t="str">
        <f t="shared" si="9"/>
        <v xml:space="preserve"> </v>
      </c>
    </row>
    <row r="17" spans="1:21" ht="21" x14ac:dyDescent="0.4">
      <c r="A17" s="3" t="s">
        <v>19</v>
      </c>
      <c r="B17" s="100">
        <v>220</v>
      </c>
      <c r="C17" s="68"/>
      <c r="D17" s="68">
        <v>240</v>
      </c>
      <c r="E17" s="68"/>
      <c r="F17" s="68"/>
      <c r="G17" s="63"/>
      <c r="H17" s="86"/>
      <c r="I17" s="68"/>
      <c r="J17" s="68"/>
      <c r="K17" s="63"/>
      <c r="L17" s="311" t="str">
        <f t="shared" si="0"/>
        <v xml:space="preserve"> </v>
      </c>
      <c r="M17" s="293" t="str">
        <f t="shared" si="1"/>
        <v xml:space="preserve"> </v>
      </c>
      <c r="N17" s="294" t="str">
        <f t="shared" si="2"/>
        <v xml:space="preserve"> </v>
      </c>
      <c r="O17" s="293" t="str">
        <f t="shared" si="3"/>
        <v xml:space="preserve"> </v>
      </c>
      <c r="P17" s="294" t="str">
        <f t="shared" si="4"/>
        <v xml:space="preserve"> </v>
      </c>
      <c r="Q17" s="295" t="str">
        <f t="shared" si="5"/>
        <v xml:space="preserve"> </v>
      </c>
      <c r="R17" s="296" t="str">
        <f t="shared" si="6"/>
        <v/>
      </c>
      <c r="S17" s="297" t="str">
        <f t="shared" si="7"/>
        <v/>
      </c>
      <c r="T17" s="298" t="str">
        <f t="shared" si="8"/>
        <v/>
      </c>
      <c r="U17" s="299" t="str">
        <f t="shared" si="9"/>
        <v xml:space="preserve"> </v>
      </c>
    </row>
    <row r="18" spans="1:21" ht="21" x14ac:dyDescent="0.4">
      <c r="A18" s="3" t="s">
        <v>17</v>
      </c>
      <c r="B18" s="100">
        <v>665</v>
      </c>
      <c r="C18" s="68">
        <v>660</v>
      </c>
      <c r="D18" s="68">
        <v>664</v>
      </c>
      <c r="E18" s="68">
        <v>559</v>
      </c>
      <c r="F18" s="68">
        <v>555</v>
      </c>
      <c r="G18" s="63">
        <v>545</v>
      </c>
      <c r="H18" s="86"/>
      <c r="I18" s="88"/>
      <c r="J18" s="88"/>
      <c r="K18" s="89"/>
      <c r="L18" s="312" t="str">
        <f t="shared" si="0"/>
        <v xml:space="preserve"> </v>
      </c>
      <c r="M18" s="301" t="str">
        <f t="shared" si="1"/>
        <v xml:space="preserve"> </v>
      </c>
      <c r="N18" s="302" t="str">
        <f t="shared" si="2"/>
        <v xml:space="preserve"> </v>
      </c>
      <c r="O18" s="301" t="str">
        <f t="shared" si="3"/>
        <v xml:space="preserve"> </v>
      </c>
      <c r="P18" s="302" t="str">
        <f t="shared" si="4"/>
        <v xml:space="preserve"> </v>
      </c>
      <c r="Q18" s="303" t="str">
        <f t="shared" si="5"/>
        <v xml:space="preserve"> </v>
      </c>
      <c r="R18" s="296"/>
      <c r="S18" s="297"/>
      <c r="T18" s="298"/>
      <c r="U18" s="299"/>
    </row>
    <row r="19" spans="1:21" ht="21" x14ac:dyDescent="0.4">
      <c r="A19" s="3" t="s">
        <v>18</v>
      </c>
      <c r="B19" s="100">
        <v>14</v>
      </c>
      <c r="C19" s="68">
        <v>14</v>
      </c>
      <c r="D19" s="68">
        <v>14</v>
      </c>
      <c r="E19" s="68"/>
      <c r="F19" s="68"/>
      <c r="G19" s="63"/>
      <c r="H19" s="86"/>
      <c r="I19" s="68"/>
      <c r="J19" s="68"/>
      <c r="K19" s="63"/>
      <c r="L19" s="311" t="str">
        <f t="shared" si="0"/>
        <v xml:space="preserve"> </v>
      </c>
      <c r="M19" s="293" t="str">
        <f t="shared" si="1"/>
        <v xml:space="preserve"> </v>
      </c>
      <c r="N19" s="294" t="str">
        <f t="shared" si="2"/>
        <v xml:space="preserve"> </v>
      </c>
      <c r="O19" s="293" t="str">
        <f t="shared" si="3"/>
        <v xml:space="preserve"> </v>
      </c>
      <c r="P19" s="294" t="str">
        <f t="shared" si="4"/>
        <v xml:space="preserve"> </v>
      </c>
      <c r="Q19" s="295" t="str">
        <f t="shared" si="5"/>
        <v xml:space="preserve"> </v>
      </c>
      <c r="R19" s="296" t="str">
        <f t="shared" si="6"/>
        <v/>
      </c>
      <c r="S19" s="297" t="str">
        <f t="shared" si="7"/>
        <v/>
      </c>
      <c r="T19" s="298" t="str">
        <f t="shared" si="8"/>
        <v/>
      </c>
      <c r="U19" s="299" t="str">
        <f t="shared" si="9"/>
        <v xml:space="preserve"> </v>
      </c>
    </row>
    <row r="20" spans="1:21" ht="21" x14ac:dyDescent="0.4">
      <c r="A20" s="3" t="s">
        <v>14</v>
      </c>
      <c r="B20" s="100">
        <v>600</v>
      </c>
      <c r="C20" s="68">
        <v>561</v>
      </c>
      <c r="D20" s="68">
        <v>529</v>
      </c>
      <c r="E20" s="68">
        <v>529</v>
      </c>
      <c r="F20" s="68">
        <v>500</v>
      </c>
      <c r="G20" s="63">
        <v>460</v>
      </c>
      <c r="H20" s="86">
        <v>611</v>
      </c>
      <c r="I20" s="68">
        <v>630</v>
      </c>
      <c r="J20" s="68">
        <v>650</v>
      </c>
      <c r="K20" s="63">
        <v>700</v>
      </c>
      <c r="L20" s="311">
        <f t="shared" si="0"/>
        <v>-101</v>
      </c>
      <c r="M20" s="293">
        <f t="shared" si="1"/>
        <v>-0.16031746031746033</v>
      </c>
      <c r="N20" s="294">
        <f t="shared" si="2"/>
        <v>-150</v>
      </c>
      <c r="O20" s="293">
        <f t="shared" si="3"/>
        <v>-0.23076923076923078</v>
      </c>
      <c r="P20" s="294">
        <f t="shared" si="4"/>
        <v>-240</v>
      </c>
      <c r="Q20" s="295">
        <f t="shared" si="5"/>
        <v>-0.34285714285714286</v>
      </c>
      <c r="R20" s="296"/>
      <c r="S20" s="297"/>
      <c r="T20" s="298"/>
      <c r="U20" s="299"/>
    </row>
    <row r="21" spans="1:21" ht="21" x14ac:dyDescent="0.4">
      <c r="A21" s="3" t="s">
        <v>20</v>
      </c>
      <c r="B21" s="100">
        <v>5</v>
      </c>
      <c r="C21" s="68">
        <v>6</v>
      </c>
      <c r="D21" s="68">
        <v>6</v>
      </c>
      <c r="E21" s="68">
        <v>9</v>
      </c>
      <c r="F21" s="68"/>
      <c r="G21" s="63"/>
      <c r="H21" s="86">
        <v>6</v>
      </c>
      <c r="I21" s="68"/>
      <c r="J21" s="68"/>
      <c r="K21" s="63"/>
      <c r="L21" s="312" t="str">
        <f>IF(AND(E21&lt;&gt;0,I21&lt;&gt;0),E21-I21, " ")</f>
        <v xml:space="preserve"> </v>
      </c>
      <c r="M21" s="301" t="str">
        <f t="shared" si="1"/>
        <v xml:space="preserve"> </v>
      </c>
      <c r="N21" s="294" t="str">
        <f t="shared" si="2"/>
        <v xml:space="preserve"> </v>
      </c>
      <c r="O21" s="293" t="str">
        <f t="shared" si="3"/>
        <v xml:space="preserve"> </v>
      </c>
      <c r="P21" s="294" t="str">
        <f t="shared" si="4"/>
        <v xml:space="preserve"> </v>
      </c>
      <c r="Q21" s="295" t="str">
        <f t="shared" si="5"/>
        <v xml:space="preserve"> </v>
      </c>
      <c r="R21" s="296">
        <f t="shared" si="6"/>
        <v>0.66666666666666663</v>
      </c>
      <c r="S21" s="297" t="str">
        <f t="shared" si="7"/>
        <v/>
      </c>
      <c r="T21" s="298" t="str">
        <f t="shared" si="8"/>
        <v/>
      </c>
      <c r="U21" s="299" t="str">
        <f t="shared" si="9"/>
        <v xml:space="preserve"> </v>
      </c>
    </row>
    <row r="22" spans="1:21" ht="21" x14ac:dyDescent="0.4">
      <c r="A22" s="3" t="s">
        <v>21</v>
      </c>
      <c r="B22" s="100">
        <v>1650</v>
      </c>
      <c r="C22" s="68"/>
      <c r="D22" s="68">
        <v>1351</v>
      </c>
      <c r="E22" s="68"/>
      <c r="F22" s="68"/>
      <c r="G22" s="63"/>
      <c r="H22" s="86"/>
      <c r="I22" s="68"/>
      <c r="J22" s="68"/>
      <c r="K22" s="63"/>
      <c r="L22" s="311" t="str">
        <f t="shared" si="0"/>
        <v xml:space="preserve"> </v>
      </c>
      <c r="M22" s="293" t="str">
        <f t="shared" si="1"/>
        <v xml:space="preserve"> </v>
      </c>
      <c r="N22" s="294" t="str">
        <f t="shared" si="2"/>
        <v xml:space="preserve"> </v>
      </c>
      <c r="O22" s="293" t="str">
        <f t="shared" si="3"/>
        <v xml:space="preserve"> </v>
      </c>
      <c r="P22" s="294" t="str">
        <f t="shared" si="4"/>
        <v xml:space="preserve"> </v>
      </c>
      <c r="Q22" s="295" t="str">
        <f t="shared" si="5"/>
        <v xml:space="preserve"> </v>
      </c>
      <c r="R22" s="296" t="str">
        <f t="shared" si="6"/>
        <v/>
      </c>
      <c r="S22" s="297" t="str">
        <f t="shared" si="7"/>
        <v/>
      </c>
      <c r="T22" s="298" t="str">
        <f t="shared" si="8"/>
        <v/>
      </c>
      <c r="U22" s="299" t="str">
        <f t="shared" si="9"/>
        <v xml:space="preserve"> </v>
      </c>
    </row>
    <row r="23" spans="1:21" ht="21" x14ac:dyDescent="0.4">
      <c r="A23" s="3" t="s">
        <v>1</v>
      </c>
      <c r="B23" s="86">
        <v>50</v>
      </c>
      <c r="C23" s="68">
        <v>45</v>
      </c>
      <c r="D23" s="68">
        <v>45</v>
      </c>
      <c r="E23" s="68"/>
      <c r="F23" s="68"/>
      <c r="G23" s="68"/>
      <c r="H23" s="86"/>
      <c r="I23" s="68"/>
      <c r="J23" s="68"/>
      <c r="K23" s="63"/>
      <c r="L23" s="311" t="str">
        <f t="shared" si="0"/>
        <v xml:space="preserve"> </v>
      </c>
      <c r="M23" s="293" t="str">
        <f t="shared" si="1"/>
        <v xml:space="preserve"> </v>
      </c>
      <c r="N23" s="294" t="str">
        <f t="shared" si="2"/>
        <v xml:space="preserve"> </v>
      </c>
      <c r="O23" s="293" t="str">
        <f t="shared" si="3"/>
        <v xml:space="preserve"> </v>
      </c>
      <c r="P23" s="294" t="str">
        <f t="shared" si="4"/>
        <v xml:space="preserve"> </v>
      </c>
      <c r="Q23" s="295" t="str">
        <f t="shared" si="5"/>
        <v xml:space="preserve"> </v>
      </c>
      <c r="R23" s="296" t="str">
        <f t="shared" si="6"/>
        <v/>
      </c>
      <c r="S23" s="297" t="str">
        <f t="shared" si="7"/>
        <v/>
      </c>
      <c r="T23" s="298" t="str">
        <f t="shared" si="8"/>
        <v/>
      </c>
      <c r="U23" s="299" t="str">
        <f t="shared" si="9"/>
        <v xml:space="preserve"> </v>
      </c>
    </row>
    <row r="24" spans="1:21" ht="21" x14ac:dyDescent="0.4">
      <c r="A24" s="3" t="s">
        <v>22</v>
      </c>
      <c r="B24" s="100">
        <v>5420</v>
      </c>
      <c r="C24" s="68"/>
      <c r="D24" s="68">
        <v>7432</v>
      </c>
      <c r="E24" s="68"/>
      <c r="F24" s="68"/>
      <c r="G24" s="63"/>
      <c r="H24" s="86">
        <v>5420</v>
      </c>
      <c r="I24" s="68"/>
      <c r="J24" s="68"/>
      <c r="K24" s="63"/>
      <c r="L24" s="311" t="str">
        <f t="shared" si="0"/>
        <v xml:space="preserve"> </v>
      </c>
      <c r="M24" s="293" t="str">
        <f t="shared" si="1"/>
        <v xml:space="preserve"> </v>
      </c>
      <c r="N24" s="294" t="str">
        <f t="shared" si="2"/>
        <v xml:space="preserve"> </v>
      </c>
      <c r="O24" s="293" t="str">
        <f t="shared" si="3"/>
        <v xml:space="preserve"> </v>
      </c>
      <c r="P24" s="294" t="str">
        <f t="shared" si="4"/>
        <v xml:space="preserve"> </v>
      </c>
      <c r="Q24" s="295" t="str">
        <f t="shared" si="5"/>
        <v xml:space="preserve"> </v>
      </c>
      <c r="R24" s="296" t="str">
        <f t="shared" si="6"/>
        <v/>
      </c>
      <c r="S24" s="297" t="str">
        <f t="shared" si="7"/>
        <v/>
      </c>
      <c r="T24" s="298" t="str">
        <f t="shared" si="8"/>
        <v/>
      </c>
      <c r="U24" s="299" t="str">
        <f>IF(G24&gt;0,IFERROR((D24-#REF!)/(G24-#REF!)," ")," ")</f>
        <v xml:space="preserve"> </v>
      </c>
    </row>
    <row r="25" spans="1:21" ht="21" x14ac:dyDescent="0.4">
      <c r="A25" s="3" t="s">
        <v>23</v>
      </c>
      <c r="B25" s="100">
        <v>356</v>
      </c>
      <c r="C25" s="68">
        <v>363</v>
      </c>
      <c r="D25" s="84">
        <v>383</v>
      </c>
      <c r="E25" s="68">
        <v>397</v>
      </c>
      <c r="F25" s="68">
        <v>320</v>
      </c>
      <c r="G25" s="63">
        <v>200</v>
      </c>
      <c r="H25" s="86">
        <v>347</v>
      </c>
      <c r="I25" s="68">
        <v>393</v>
      </c>
      <c r="J25" s="68"/>
      <c r="K25" s="63"/>
      <c r="L25" s="30">
        <f t="shared" si="0"/>
        <v>4</v>
      </c>
      <c r="M25" s="195">
        <f t="shared" si="1"/>
        <v>1.0178117048346057E-2</v>
      </c>
      <c r="N25" s="238" t="str">
        <f t="shared" si="2"/>
        <v xml:space="preserve"> </v>
      </c>
      <c r="O25" s="239" t="str">
        <f t="shared" si="3"/>
        <v xml:space="preserve"> </v>
      </c>
      <c r="P25" s="238" t="str">
        <f t="shared" si="4"/>
        <v xml:space="preserve"> </v>
      </c>
      <c r="Q25" s="241" t="str">
        <f t="shared" si="5"/>
        <v xml:space="preserve"> </v>
      </c>
      <c r="R25" s="56">
        <f t="shared" si="6"/>
        <v>0.96473551637279598</v>
      </c>
      <c r="S25" s="57"/>
      <c r="T25" s="58"/>
      <c r="U25" s="62"/>
    </row>
    <row r="26" spans="1:21" ht="21" x14ac:dyDescent="0.4">
      <c r="A26" s="3" t="s">
        <v>24</v>
      </c>
      <c r="B26" s="86">
        <v>1200</v>
      </c>
      <c r="C26" s="68"/>
      <c r="D26" s="68">
        <v>1990</v>
      </c>
      <c r="E26" s="68"/>
      <c r="F26" s="68"/>
      <c r="G26" s="63"/>
      <c r="H26" s="86">
        <v>1800</v>
      </c>
      <c r="I26" s="68"/>
      <c r="J26" s="68"/>
      <c r="K26" s="63"/>
      <c r="L26" s="311" t="str">
        <f t="shared" si="0"/>
        <v xml:space="preserve"> </v>
      </c>
      <c r="M26" s="293" t="str">
        <f t="shared" si="1"/>
        <v xml:space="preserve"> </v>
      </c>
      <c r="N26" s="294" t="str">
        <f t="shared" si="2"/>
        <v xml:space="preserve"> </v>
      </c>
      <c r="O26" s="293" t="str">
        <f t="shared" si="3"/>
        <v xml:space="preserve"> </v>
      </c>
      <c r="P26" s="294" t="str">
        <f t="shared" si="4"/>
        <v xml:space="preserve"> </v>
      </c>
      <c r="Q26" s="295" t="str">
        <f t="shared" si="5"/>
        <v xml:space="preserve"> </v>
      </c>
      <c r="R26" s="296" t="str">
        <f t="shared" si="6"/>
        <v/>
      </c>
      <c r="S26" s="297" t="str">
        <f t="shared" si="7"/>
        <v/>
      </c>
      <c r="T26" s="298" t="str">
        <f t="shared" si="8"/>
        <v/>
      </c>
      <c r="U26" s="299" t="str">
        <f t="shared" si="9"/>
        <v xml:space="preserve"> </v>
      </c>
    </row>
    <row r="27" spans="1:21" ht="21" x14ac:dyDescent="0.4">
      <c r="A27" s="3" t="s">
        <v>26</v>
      </c>
      <c r="B27" s="86">
        <v>115</v>
      </c>
      <c r="C27" s="68">
        <v>115</v>
      </c>
      <c r="D27" s="68">
        <v>115</v>
      </c>
      <c r="E27" s="68"/>
      <c r="F27" s="68"/>
      <c r="G27" s="63"/>
      <c r="H27" s="86"/>
      <c r="I27" s="68"/>
      <c r="J27" s="68"/>
      <c r="K27" s="63"/>
      <c r="L27" s="311" t="str">
        <f t="shared" si="0"/>
        <v xml:space="preserve"> </v>
      </c>
      <c r="M27" s="293" t="str">
        <f t="shared" si="1"/>
        <v xml:space="preserve"> </v>
      </c>
      <c r="N27" s="294" t="str">
        <f t="shared" si="2"/>
        <v xml:space="preserve"> </v>
      </c>
      <c r="O27" s="293" t="str">
        <f t="shared" si="3"/>
        <v xml:space="preserve"> </v>
      </c>
      <c r="P27" s="294" t="str">
        <f t="shared" si="4"/>
        <v xml:space="preserve"> </v>
      </c>
      <c r="Q27" s="295" t="str">
        <f t="shared" si="5"/>
        <v xml:space="preserve"> </v>
      </c>
      <c r="R27" s="296" t="str">
        <f t="shared" si="6"/>
        <v/>
      </c>
      <c r="S27" s="297" t="str">
        <f t="shared" si="7"/>
        <v/>
      </c>
      <c r="T27" s="298" t="str">
        <f t="shared" si="8"/>
        <v/>
      </c>
      <c r="U27" s="299" t="str">
        <f t="shared" si="9"/>
        <v xml:space="preserve"> </v>
      </c>
    </row>
    <row r="28" spans="1:21" ht="21" x14ac:dyDescent="0.4">
      <c r="A28" s="3" t="s">
        <v>27</v>
      </c>
      <c r="B28" s="86">
        <v>300</v>
      </c>
      <c r="C28" s="68">
        <v>330</v>
      </c>
      <c r="D28" s="68">
        <v>362</v>
      </c>
      <c r="E28" s="68">
        <v>362</v>
      </c>
      <c r="F28" s="68">
        <v>365</v>
      </c>
      <c r="G28" s="63">
        <v>365</v>
      </c>
      <c r="H28" s="86">
        <v>380</v>
      </c>
      <c r="I28" s="68"/>
      <c r="J28" s="68"/>
      <c r="K28" s="63"/>
      <c r="L28" s="312" t="str">
        <f t="shared" si="0"/>
        <v xml:space="preserve"> </v>
      </c>
      <c r="M28" s="301" t="str">
        <f t="shared" si="1"/>
        <v xml:space="preserve"> </v>
      </c>
      <c r="N28" s="302" t="str">
        <f t="shared" si="2"/>
        <v xml:space="preserve"> </v>
      </c>
      <c r="O28" s="301" t="str">
        <f t="shared" si="3"/>
        <v xml:space="preserve"> </v>
      </c>
      <c r="P28" s="302" t="str">
        <f t="shared" si="4"/>
        <v xml:space="preserve"> </v>
      </c>
      <c r="Q28" s="303" t="str">
        <f t="shared" si="5"/>
        <v xml:space="preserve"> </v>
      </c>
      <c r="R28" s="296">
        <f t="shared" si="6"/>
        <v>1</v>
      </c>
      <c r="S28" s="297">
        <f t="shared" si="7"/>
        <v>0.99178082191780825</v>
      </c>
      <c r="T28" s="298">
        <f t="shared" si="8"/>
        <v>0.99178082191780825</v>
      </c>
      <c r="U28" s="299">
        <f t="shared" si="9"/>
        <v>0.9538461538461539</v>
      </c>
    </row>
    <row r="29" spans="1:21" ht="21" x14ac:dyDescent="0.4">
      <c r="A29" s="3" t="s">
        <v>11</v>
      </c>
      <c r="B29" s="86"/>
      <c r="C29" s="68"/>
      <c r="D29" s="68"/>
      <c r="E29" s="68"/>
      <c r="F29" s="68"/>
      <c r="G29" s="63"/>
      <c r="H29" s="86"/>
      <c r="I29" s="68"/>
      <c r="J29" s="68"/>
      <c r="K29" s="63"/>
      <c r="L29" s="311" t="str">
        <f t="shared" si="0"/>
        <v xml:space="preserve"> </v>
      </c>
      <c r="M29" s="293" t="str">
        <f t="shared" si="1"/>
        <v xml:space="preserve"> </v>
      </c>
      <c r="N29" s="294" t="str">
        <f t="shared" si="2"/>
        <v xml:space="preserve"> </v>
      </c>
      <c r="O29" s="293" t="str">
        <f t="shared" si="3"/>
        <v xml:space="preserve"> </v>
      </c>
      <c r="P29" s="294" t="str">
        <f t="shared" si="4"/>
        <v xml:space="preserve"> </v>
      </c>
      <c r="Q29" s="295" t="str">
        <f t="shared" si="5"/>
        <v xml:space="preserve"> </v>
      </c>
      <c r="R29" s="296" t="str">
        <f t="shared" si="6"/>
        <v/>
      </c>
      <c r="S29" s="297" t="str">
        <f t="shared" si="7"/>
        <v/>
      </c>
      <c r="T29" s="298" t="str">
        <f t="shared" si="8"/>
        <v/>
      </c>
      <c r="U29" s="299" t="str">
        <f t="shared" si="9"/>
        <v xml:space="preserve"> </v>
      </c>
    </row>
    <row r="30" spans="1:21" ht="21" x14ac:dyDescent="0.4">
      <c r="A30" s="3" t="s">
        <v>25</v>
      </c>
      <c r="B30" s="86">
        <v>30</v>
      </c>
      <c r="C30" s="68"/>
      <c r="D30" s="68">
        <v>25</v>
      </c>
      <c r="E30" s="68"/>
      <c r="F30" s="68"/>
      <c r="G30" s="63"/>
      <c r="H30" s="86"/>
      <c r="I30" s="68"/>
      <c r="J30" s="68"/>
      <c r="K30" s="63"/>
      <c r="L30" s="311" t="str">
        <f t="shared" si="0"/>
        <v xml:space="preserve"> </v>
      </c>
      <c r="M30" s="293" t="str">
        <f t="shared" si="1"/>
        <v xml:space="preserve"> </v>
      </c>
      <c r="N30" s="294" t="str">
        <f t="shared" si="2"/>
        <v xml:space="preserve"> </v>
      </c>
      <c r="O30" s="293" t="str">
        <f t="shared" si="3"/>
        <v xml:space="preserve"> </v>
      </c>
      <c r="P30" s="294" t="str">
        <f t="shared" si="4"/>
        <v xml:space="preserve"> </v>
      </c>
      <c r="Q30" s="295" t="str">
        <f t="shared" si="5"/>
        <v xml:space="preserve"> </v>
      </c>
      <c r="R30" s="296" t="str">
        <f t="shared" si="6"/>
        <v/>
      </c>
      <c r="S30" s="297" t="str">
        <f t="shared" si="7"/>
        <v/>
      </c>
      <c r="T30" s="298" t="str">
        <f t="shared" si="8"/>
        <v/>
      </c>
      <c r="U30" s="299" t="str">
        <f t="shared" si="9"/>
        <v xml:space="preserve"> </v>
      </c>
    </row>
    <row r="31" spans="1:21" ht="21.6" thickBot="1" x14ac:dyDescent="0.45">
      <c r="A31" s="243" t="s">
        <v>28</v>
      </c>
      <c r="B31" s="438">
        <v>1300</v>
      </c>
      <c r="C31" s="439"/>
      <c r="D31" s="439">
        <v>1150</v>
      </c>
      <c r="E31" s="439"/>
      <c r="F31" s="439"/>
      <c r="G31" s="442"/>
      <c r="H31" s="438"/>
      <c r="I31" s="439"/>
      <c r="J31" s="439"/>
      <c r="K31" s="442"/>
      <c r="L31" s="380" t="str">
        <f t="shared" si="0"/>
        <v xml:space="preserve"> </v>
      </c>
      <c r="M31" s="480" t="str">
        <f t="shared" si="1"/>
        <v xml:space="preserve"> </v>
      </c>
      <c r="N31" s="481" t="str">
        <f t="shared" si="2"/>
        <v xml:space="preserve"> </v>
      </c>
      <c r="O31" s="480" t="str">
        <f t="shared" si="3"/>
        <v xml:space="preserve"> </v>
      </c>
      <c r="P31" s="481" t="str">
        <f t="shared" si="4"/>
        <v xml:space="preserve"> </v>
      </c>
      <c r="Q31" s="482" t="str">
        <f t="shared" si="5"/>
        <v xml:space="preserve"> </v>
      </c>
      <c r="R31" s="411" t="str">
        <f t="shared" si="6"/>
        <v/>
      </c>
      <c r="S31" s="412" t="str">
        <f t="shared" si="7"/>
        <v/>
      </c>
      <c r="T31" s="413" t="str">
        <f t="shared" si="8"/>
        <v/>
      </c>
      <c r="U31" s="483" t="str">
        <f t="shared" si="9"/>
        <v xml:space="preserve"> </v>
      </c>
    </row>
    <row r="35" spans="1:2" x14ac:dyDescent="0.3">
      <c r="A35" s="34" t="s">
        <v>36</v>
      </c>
    </row>
    <row r="36" spans="1:2" ht="15" thickBot="1" x14ac:dyDescent="0.35"/>
    <row r="37" spans="1:2" ht="15" thickBot="1" x14ac:dyDescent="0.35">
      <c r="A37" s="21"/>
      <c r="B37" t="s">
        <v>119</v>
      </c>
    </row>
    <row r="38" spans="1:2" ht="15" thickBot="1" x14ac:dyDescent="0.35">
      <c r="A38" s="193"/>
      <c r="B38" t="s">
        <v>37</v>
      </c>
    </row>
    <row r="39" spans="1:2" x14ac:dyDescent="0.3">
      <c r="A39" s="363"/>
      <c r="B39" s="363"/>
    </row>
    <row r="40" spans="1:2" ht="15" thickBot="1" x14ac:dyDescent="0.35">
      <c r="A40" t="s">
        <v>123</v>
      </c>
    </row>
    <row r="41" spans="1:2" ht="15" thickBot="1" x14ac:dyDescent="0.35">
      <c r="A41" s="278"/>
      <c r="B41" s="277" t="s">
        <v>120</v>
      </c>
    </row>
    <row r="42" spans="1:2" ht="15" thickBot="1" x14ac:dyDescent="0.35">
      <c r="A42" s="279"/>
      <c r="B42" t="s">
        <v>121</v>
      </c>
    </row>
    <row r="43" spans="1:2" ht="15" thickBot="1" x14ac:dyDescent="0.35">
      <c r="A43" s="280"/>
      <c r="B43" t="s">
        <v>122</v>
      </c>
    </row>
    <row r="44" spans="1:2" ht="15" thickBot="1" x14ac:dyDescent="0.35">
      <c r="A44" s="25"/>
      <c r="B44" t="s">
        <v>124</v>
      </c>
    </row>
    <row r="46" spans="1:2" x14ac:dyDescent="0.3">
      <c r="A46" s="35" t="s">
        <v>136</v>
      </c>
    </row>
    <row r="47" spans="1:2" x14ac:dyDescent="0.3">
      <c r="A47" s="64" t="s">
        <v>99</v>
      </c>
    </row>
    <row r="48" spans="1:2" x14ac:dyDescent="0.3">
      <c r="A48" s="35" t="s">
        <v>107</v>
      </c>
    </row>
  </sheetData>
  <mergeCells count="12">
    <mergeCell ref="U1:U3"/>
    <mergeCell ref="B2:G2"/>
    <mergeCell ref="H2:K2"/>
    <mergeCell ref="R2:T2"/>
    <mergeCell ref="L3:M3"/>
    <mergeCell ref="N3:O3"/>
    <mergeCell ref="P3:Q3"/>
    <mergeCell ref="A1:A3"/>
    <mergeCell ref="B1:G1"/>
    <mergeCell ref="H1:K1"/>
    <mergeCell ref="L1:Q1"/>
    <mergeCell ref="R1:T1"/>
  </mergeCells>
  <conditionalFormatting sqref="M4:M8 M11:M14 M16:M24 M26:M30">
    <cfRule type="cellIs" dxfId="747" priority="73" operator="between">
      <formula>0.15</formula>
      <formula>1000</formula>
    </cfRule>
    <cfRule type="cellIs" dxfId="746" priority="74" operator="between">
      <formula>-0.15</formula>
      <formula>0.15</formula>
    </cfRule>
    <cfRule type="cellIs" dxfId="745" priority="75" operator="lessThan">
      <formula>-0.15</formula>
    </cfRule>
  </conditionalFormatting>
  <conditionalFormatting sqref="O4:O8 O11:O14 O26:O30 O16:O24">
    <cfRule type="cellIs" dxfId="744" priority="70" operator="between">
      <formula>0.15</formula>
      <formula>1000</formula>
    </cfRule>
    <cfRule type="cellIs" dxfId="743" priority="71" operator="between">
      <formula>-0.15</formula>
      <formula>0.15</formula>
    </cfRule>
    <cfRule type="cellIs" dxfId="742" priority="72" operator="lessThan">
      <formula>-0.15</formula>
    </cfRule>
  </conditionalFormatting>
  <conditionalFormatting sqref="Q4:Q8 Q11:Q14 Q26:Q30 Q16:Q24">
    <cfRule type="cellIs" dxfId="741" priority="67" operator="between">
      <formula>0.15</formula>
      <formula>1000</formula>
    </cfRule>
    <cfRule type="cellIs" dxfId="740" priority="68" operator="between">
      <formula>-0.15</formula>
      <formula>0.15</formula>
    </cfRule>
    <cfRule type="cellIs" dxfId="739" priority="69" operator="lessThan">
      <formula>-0.15</formula>
    </cfRule>
  </conditionalFormatting>
  <conditionalFormatting sqref="M10">
    <cfRule type="cellIs" dxfId="738" priority="64" operator="between">
      <formula>0.15</formula>
      <formula>1000</formula>
    </cfRule>
    <cfRule type="cellIs" dxfId="737" priority="65" operator="between">
      <formula>-0.15</formula>
      <formula>0.15</formula>
    </cfRule>
    <cfRule type="cellIs" dxfId="736" priority="66" operator="lessThan">
      <formula>-0.15</formula>
    </cfRule>
  </conditionalFormatting>
  <conditionalFormatting sqref="O10">
    <cfRule type="cellIs" dxfId="735" priority="61" operator="between">
      <formula>0.15</formula>
      <formula>1000</formula>
    </cfRule>
    <cfRule type="cellIs" dxfId="734" priority="62" operator="between">
      <formula>-0.15</formula>
      <formula>0.15</formula>
    </cfRule>
    <cfRule type="cellIs" dxfId="733" priority="63" operator="lessThan">
      <formula>-0.15</formula>
    </cfRule>
  </conditionalFormatting>
  <conditionalFormatting sqref="Q10">
    <cfRule type="cellIs" dxfId="732" priority="58" operator="between">
      <formula>0.15</formula>
      <formula>1000</formula>
    </cfRule>
    <cfRule type="cellIs" dxfId="731" priority="59" operator="between">
      <formula>-0.15</formula>
      <formula>0.15</formula>
    </cfRule>
    <cfRule type="cellIs" dxfId="730" priority="60" operator="lessThan">
      <formula>-0.15</formula>
    </cfRule>
  </conditionalFormatting>
  <conditionalFormatting sqref="M9">
    <cfRule type="cellIs" dxfId="729" priority="55" operator="between">
      <formula>0.15</formula>
      <formula>1000</formula>
    </cfRule>
    <cfRule type="cellIs" dxfId="728" priority="56" operator="between">
      <formula>-0.15</formula>
      <formula>0.15</formula>
    </cfRule>
    <cfRule type="cellIs" dxfId="727" priority="57" operator="lessThan">
      <formula>-0.15</formula>
    </cfRule>
  </conditionalFormatting>
  <conditionalFormatting sqref="O9">
    <cfRule type="cellIs" dxfId="726" priority="52" operator="between">
      <formula>0.15</formula>
      <formula>1000</formula>
    </cfRule>
    <cfRule type="cellIs" dxfId="725" priority="53" operator="between">
      <formula>-0.15</formula>
      <formula>0.15</formula>
    </cfRule>
    <cfRule type="cellIs" dxfId="724" priority="54" operator="lessThan">
      <formula>-0.15</formula>
    </cfRule>
  </conditionalFormatting>
  <conditionalFormatting sqref="Q9">
    <cfRule type="cellIs" dxfId="723" priority="49" operator="between">
      <formula>0.15</formula>
      <formula>1000</formula>
    </cfRule>
    <cfRule type="cellIs" dxfId="722" priority="50" operator="between">
      <formula>-0.15</formula>
      <formula>0.15</formula>
    </cfRule>
    <cfRule type="cellIs" dxfId="721" priority="51" operator="lessThan">
      <formula>-0.15</formula>
    </cfRule>
  </conditionalFormatting>
  <conditionalFormatting sqref="Q31">
    <cfRule type="cellIs" dxfId="720" priority="1" operator="between">
      <formula>0.15</formula>
      <formula>1000</formula>
    </cfRule>
    <cfRule type="cellIs" dxfId="719" priority="2" operator="between">
      <formula>-0.15</formula>
      <formula>0.15</formula>
    </cfRule>
    <cfRule type="cellIs" dxfId="718" priority="3" operator="lessThan">
      <formula>-0.15</formula>
    </cfRule>
  </conditionalFormatting>
  <conditionalFormatting sqref="M15">
    <cfRule type="cellIs" dxfId="717" priority="25" operator="between">
      <formula>0.15</formula>
      <formula>1000</formula>
    </cfRule>
    <cfRule type="cellIs" dxfId="716" priority="26" operator="between">
      <formula>-0.15</formula>
      <formula>0.15</formula>
    </cfRule>
    <cfRule type="cellIs" dxfId="715" priority="27" operator="lessThan">
      <formula>-0.15</formula>
    </cfRule>
  </conditionalFormatting>
  <conditionalFormatting sqref="O15">
    <cfRule type="cellIs" dxfId="714" priority="22" operator="between">
      <formula>0.15</formula>
      <formula>1000</formula>
    </cfRule>
    <cfRule type="cellIs" dxfId="713" priority="23" operator="between">
      <formula>-0.15</formula>
      <formula>0.15</formula>
    </cfRule>
    <cfRule type="cellIs" dxfId="712" priority="24" operator="lessThan">
      <formula>-0.15</formula>
    </cfRule>
  </conditionalFormatting>
  <conditionalFormatting sqref="Q15">
    <cfRule type="cellIs" dxfId="711" priority="19" operator="between">
      <formula>0.15</formula>
      <formula>1000</formula>
    </cfRule>
    <cfRule type="cellIs" dxfId="710" priority="20" operator="between">
      <formula>-0.15</formula>
      <formula>0.15</formula>
    </cfRule>
    <cfRule type="cellIs" dxfId="709" priority="21" operator="lessThan">
      <formula>-0.15</formula>
    </cfRule>
  </conditionalFormatting>
  <conditionalFormatting sqref="M25">
    <cfRule type="cellIs" dxfId="708" priority="16" operator="between">
      <formula>0.15</formula>
      <formula>1000</formula>
    </cfRule>
    <cfRule type="cellIs" dxfId="707" priority="17" operator="between">
      <formula>-0.15</formula>
      <formula>0.15</formula>
    </cfRule>
    <cfRule type="cellIs" dxfId="706" priority="18" operator="lessThan">
      <formula>-0.15</formula>
    </cfRule>
  </conditionalFormatting>
  <conditionalFormatting sqref="O25">
    <cfRule type="cellIs" dxfId="705" priority="13" operator="between">
      <formula>0.15</formula>
      <formula>1000</formula>
    </cfRule>
    <cfRule type="cellIs" dxfId="704" priority="14" operator="between">
      <formula>-0.15</formula>
      <formula>0.15</formula>
    </cfRule>
    <cfRule type="cellIs" dxfId="703" priority="15" operator="lessThan">
      <formula>-0.15</formula>
    </cfRule>
  </conditionalFormatting>
  <conditionalFormatting sqref="Q25">
    <cfRule type="cellIs" dxfId="702" priority="10" operator="between">
      <formula>0.15</formula>
      <formula>1000</formula>
    </cfRule>
    <cfRule type="cellIs" dxfId="701" priority="11" operator="between">
      <formula>-0.15</formula>
      <formula>0.15</formula>
    </cfRule>
    <cfRule type="cellIs" dxfId="700" priority="12" operator="lessThan">
      <formula>-0.15</formula>
    </cfRule>
  </conditionalFormatting>
  <conditionalFormatting sqref="M31">
    <cfRule type="cellIs" dxfId="699" priority="7" operator="between">
      <formula>0.15</formula>
      <formula>1000</formula>
    </cfRule>
    <cfRule type="cellIs" dxfId="698" priority="8" operator="between">
      <formula>-0.15</formula>
      <formula>0.15</formula>
    </cfRule>
    <cfRule type="cellIs" dxfId="697" priority="9" operator="lessThan">
      <formula>-0.15</formula>
    </cfRule>
  </conditionalFormatting>
  <conditionalFormatting sqref="O31">
    <cfRule type="cellIs" dxfId="696" priority="4" operator="between">
      <formula>0.15</formula>
      <formula>1000</formula>
    </cfRule>
    <cfRule type="cellIs" dxfId="695" priority="5" operator="between">
      <formula>-0.15</formula>
      <formula>0.15</formula>
    </cfRule>
    <cfRule type="cellIs" dxfId="694" priority="6" operator="lessThan">
      <formula>-0.15</formula>
    </cfRule>
  </conditionalFormatting>
  <pageMargins left="0.7" right="0.7" top="0.75" bottom="0.75" header="0.3" footer="0.3"/>
  <pageSetup paperSize="9" orientation="portrait" verticalDpi="90"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V48"/>
  <sheetViews>
    <sheetView zoomScale="60" zoomScaleNormal="60" workbookViewId="0">
      <pane xSplit="1" ySplit="3" topLeftCell="B25" activePane="bottomRight" state="frozen"/>
      <selection pane="topRight" activeCell="B1" sqref="B1"/>
      <selection pane="bottomLeft" activeCell="A4" sqref="A4"/>
      <selection pane="bottomRight" activeCell="A46" sqref="A46"/>
    </sheetView>
  </sheetViews>
  <sheetFormatPr defaultRowHeight="14.4" x14ac:dyDescent="0.3"/>
  <cols>
    <col min="1" max="1" width="13" customWidth="1"/>
    <col min="2" max="2" width="10.6640625" customWidth="1"/>
    <col min="3" max="3" width="8.44140625" customWidth="1"/>
    <col min="4" max="4" width="10.88671875" customWidth="1"/>
    <col min="6" max="6" width="10.6640625" customWidth="1"/>
    <col min="7" max="7" width="10.5546875" customWidth="1"/>
    <col min="21" max="21" width="16.5546875" customWidth="1"/>
  </cols>
  <sheetData>
    <row r="1" spans="1:22" ht="15" customHeight="1" thickBot="1" x14ac:dyDescent="0.35">
      <c r="A1" s="532" t="s">
        <v>48</v>
      </c>
      <c r="B1" s="525" t="s">
        <v>29</v>
      </c>
      <c r="C1" s="526"/>
      <c r="D1" s="526"/>
      <c r="E1" s="526"/>
      <c r="F1" s="526"/>
      <c r="G1" s="526"/>
      <c r="H1" s="525" t="s">
        <v>0</v>
      </c>
      <c r="I1" s="526"/>
      <c r="J1" s="526"/>
      <c r="K1" s="527"/>
      <c r="L1" s="521" t="s">
        <v>30</v>
      </c>
      <c r="M1" s="522"/>
      <c r="N1" s="522"/>
      <c r="O1" s="522"/>
      <c r="P1" s="522"/>
      <c r="Q1" s="528"/>
      <c r="R1" s="521" t="s">
        <v>33</v>
      </c>
      <c r="S1" s="522"/>
      <c r="T1" s="522"/>
      <c r="U1" s="523" t="s">
        <v>34</v>
      </c>
      <c r="V1" s="18"/>
    </row>
    <row r="2" spans="1:22" ht="15" customHeight="1" thickBot="1" x14ac:dyDescent="0.35">
      <c r="A2" s="532"/>
      <c r="B2" s="525"/>
      <c r="C2" s="526"/>
      <c r="D2" s="526"/>
      <c r="E2" s="526"/>
      <c r="F2" s="526"/>
      <c r="G2" s="527"/>
      <c r="H2" s="525"/>
      <c r="I2" s="526"/>
      <c r="J2" s="526"/>
      <c r="K2" s="527"/>
      <c r="L2" s="10" t="s">
        <v>31</v>
      </c>
      <c r="M2" s="78" t="s">
        <v>32</v>
      </c>
      <c r="N2" s="10" t="s">
        <v>31</v>
      </c>
      <c r="O2" s="78" t="s">
        <v>32</v>
      </c>
      <c r="P2" s="10" t="s">
        <v>31</v>
      </c>
      <c r="Q2" s="78" t="s">
        <v>32</v>
      </c>
      <c r="R2" s="521" t="s">
        <v>32</v>
      </c>
      <c r="S2" s="522"/>
      <c r="T2" s="522"/>
      <c r="U2" s="524"/>
    </row>
    <row r="3" spans="1:22" ht="15" thickBot="1" x14ac:dyDescent="0.35">
      <c r="A3" s="533"/>
      <c r="B3" s="12">
        <v>2016</v>
      </c>
      <c r="C3" s="13">
        <v>2017</v>
      </c>
      <c r="D3" s="14">
        <v>2018</v>
      </c>
      <c r="E3" s="46">
        <v>2020</v>
      </c>
      <c r="F3" s="47">
        <v>2025</v>
      </c>
      <c r="G3" s="46">
        <v>2030</v>
      </c>
      <c r="H3" s="48">
        <v>2016</v>
      </c>
      <c r="I3" s="49">
        <v>2020</v>
      </c>
      <c r="J3" s="47">
        <v>2025</v>
      </c>
      <c r="K3" s="50">
        <v>2030</v>
      </c>
      <c r="L3" s="531">
        <v>2020</v>
      </c>
      <c r="M3" s="530"/>
      <c r="N3" s="531">
        <v>2025</v>
      </c>
      <c r="O3" s="530"/>
      <c r="P3" s="531">
        <v>2030</v>
      </c>
      <c r="Q3" s="530"/>
      <c r="R3" s="75">
        <v>2020</v>
      </c>
      <c r="S3" s="20">
        <v>2025</v>
      </c>
      <c r="T3" s="102">
        <v>2030</v>
      </c>
      <c r="U3" s="524"/>
    </row>
    <row r="4" spans="1:22" ht="21" x14ac:dyDescent="0.4">
      <c r="A4" s="1" t="s">
        <v>2</v>
      </c>
      <c r="B4" s="200">
        <v>26690</v>
      </c>
      <c r="C4" s="201"/>
      <c r="D4" s="201">
        <v>25686</v>
      </c>
      <c r="E4" s="125"/>
      <c r="F4" s="125"/>
      <c r="G4" s="135"/>
      <c r="H4" s="87">
        <v>42000</v>
      </c>
      <c r="I4" s="81"/>
      <c r="J4" s="81"/>
      <c r="K4" s="107"/>
      <c r="L4" s="284" t="str">
        <f>IF(AND(E4&lt;&gt;0,I4&lt;&gt;0),E4-I4, " ")</f>
        <v xml:space="preserve"> </v>
      </c>
      <c r="M4" s="285" t="str">
        <f>IF(AND(E4&lt;&gt;0,I4&lt;&gt;0),(E4-I4)/I4, " ")</f>
        <v xml:space="preserve"> </v>
      </c>
      <c r="N4" s="286" t="str">
        <f>IF(AND(F4&lt;&gt;0,J4&lt;&gt;0),F4-J4, " ")</f>
        <v xml:space="preserve"> </v>
      </c>
      <c r="O4" s="285" t="str">
        <f>IF(AND(F4&lt;&gt;0,J4&lt;&gt;0),(F4-J4)/J4, " ")</f>
        <v xml:space="preserve"> </v>
      </c>
      <c r="P4" s="286" t="str">
        <f>IF(AND(G4&lt;&gt;0,K4&lt;&gt;0),G4-K4, " ")</f>
        <v xml:space="preserve"> </v>
      </c>
      <c r="Q4" s="287" t="str">
        <f>IF(AND(G4&lt;&gt;0,K4&lt;&gt;0),(G4-K4)/K4, " ")</f>
        <v xml:space="preserve"> </v>
      </c>
      <c r="R4" s="288" t="str">
        <f>IFERROR(D4/E4,"")</f>
        <v/>
      </c>
      <c r="S4" s="289" t="str">
        <f>IFERROR(D4/F4,"")</f>
        <v/>
      </c>
      <c r="T4" s="290" t="str">
        <f>IFERROR(D4/G4,"")</f>
        <v/>
      </c>
      <c r="U4" s="291" t="str">
        <f t="shared" ref="U4:U23" si="0">IF(G4&gt;0,IFERROR((D4-B4)/(G4-B4)," ")," ")</f>
        <v xml:space="preserve"> </v>
      </c>
    </row>
    <row r="5" spans="1:22" ht="21" x14ac:dyDescent="0.4">
      <c r="A5" s="3" t="s">
        <v>3</v>
      </c>
      <c r="B5" s="100">
        <v>146185</v>
      </c>
      <c r="C5" s="95">
        <v>148504</v>
      </c>
      <c r="D5" s="95">
        <v>164077</v>
      </c>
      <c r="E5" s="95"/>
      <c r="F5" s="95"/>
      <c r="G5" s="101"/>
      <c r="H5" s="100">
        <v>140409</v>
      </c>
      <c r="I5" s="95"/>
      <c r="J5" s="95"/>
      <c r="K5" s="101"/>
      <c r="L5" s="292" t="str">
        <f t="shared" ref="L5:L31" si="1">IF(AND(E5&lt;&gt;0,I5&lt;&gt;0),E5-I5, " ")</f>
        <v xml:space="preserve"> </v>
      </c>
      <c r="M5" s="293" t="str">
        <f t="shared" ref="M5:M31" si="2">IF(AND(E5&lt;&gt;0,I5&lt;&gt;0),(E5-I5)/I5, " ")</f>
        <v xml:space="preserve"> </v>
      </c>
      <c r="N5" s="294" t="str">
        <f t="shared" ref="N5:N31" si="3">IF(AND(F5&lt;&gt;0,J5&lt;&gt;0),F5-J5, " ")</f>
        <v xml:space="preserve"> </v>
      </c>
      <c r="O5" s="293" t="str">
        <f t="shared" ref="O5:O31" si="4">IF(AND(F5&lt;&gt;0,J5&lt;&gt;0),(F5-J5)/J5, " ")</f>
        <v xml:space="preserve"> </v>
      </c>
      <c r="P5" s="294" t="str">
        <f t="shared" ref="P5:P31" si="5">IF(AND(G5&lt;&gt;0,K5&lt;&gt;0),G5-K5, " ")</f>
        <v xml:space="preserve"> </v>
      </c>
      <c r="Q5" s="295" t="str">
        <f t="shared" ref="Q5:Q31" si="6">IF(AND(G5&lt;&gt;0,K5&lt;&gt;0),(G5-K5)/K5, " ")</f>
        <v xml:space="preserve"> </v>
      </c>
      <c r="R5" s="296" t="str">
        <f t="shared" ref="R5:R31" si="7">IFERROR(D5/E5,"")</f>
        <v/>
      </c>
      <c r="S5" s="297" t="str">
        <f t="shared" ref="S5:S31" si="8">IFERROR(D5/F5,"")</f>
        <v/>
      </c>
      <c r="T5" s="298" t="str">
        <f t="shared" ref="T5:T31" si="9">IFERROR(D5/G5,"")</f>
        <v/>
      </c>
      <c r="U5" s="299" t="str">
        <f t="shared" si="0"/>
        <v xml:space="preserve"> </v>
      </c>
    </row>
    <row r="6" spans="1:22" ht="21" x14ac:dyDescent="0.4">
      <c r="A6" s="3" t="s">
        <v>5</v>
      </c>
      <c r="B6" s="100">
        <v>170300</v>
      </c>
      <c r="C6" s="95">
        <v>170300</v>
      </c>
      <c r="D6" s="95">
        <v>170300</v>
      </c>
      <c r="E6" s="95">
        <v>190300</v>
      </c>
      <c r="F6" s="95">
        <v>256050</v>
      </c>
      <c r="G6" s="101">
        <v>256650</v>
      </c>
      <c r="H6" s="67"/>
      <c r="I6" s="95"/>
      <c r="J6" s="95"/>
      <c r="K6" s="101"/>
      <c r="L6" s="300" t="str">
        <f t="shared" si="1"/>
        <v xml:space="preserve"> </v>
      </c>
      <c r="M6" s="301" t="str">
        <f t="shared" si="2"/>
        <v xml:space="preserve"> </v>
      </c>
      <c r="N6" s="302" t="str">
        <f t="shared" si="3"/>
        <v xml:space="preserve"> </v>
      </c>
      <c r="O6" s="301" t="str">
        <f t="shared" si="4"/>
        <v xml:space="preserve"> </v>
      </c>
      <c r="P6" s="302" t="str">
        <f t="shared" si="5"/>
        <v xml:space="preserve"> </v>
      </c>
      <c r="Q6" s="303" t="str">
        <f t="shared" si="6"/>
        <v xml:space="preserve"> </v>
      </c>
      <c r="R6" s="296">
        <f t="shared" si="7"/>
        <v>0.89490278507619547</v>
      </c>
      <c r="S6" s="297">
        <f t="shared" si="8"/>
        <v>0.66510447178285492</v>
      </c>
      <c r="T6" s="298">
        <f t="shared" si="9"/>
        <v>0.66354958114163254</v>
      </c>
      <c r="U6" s="299">
        <f t="shared" si="0"/>
        <v>0</v>
      </c>
    </row>
    <row r="7" spans="1:22" ht="21" x14ac:dyDescent="0.4">
      <c r="A7" s="3" t="s">
        <v>7</v>
      </c>
      <c r="B7" s="100">
        <v>18</v>
      </c>
      <c r="C7" s="95">
        <v>14</v>
      </c>
      <c r="D7" s="95">
        <v>12</v>
      </c>
      <c r="E7" s="95">
        <v>8</v>
      </c>
      <c r="F7" s="95">
        <v>3</v>
      </c>
      <c r="G7" s="101"/>
      <c r="H7" s="100"/>
      <c r="I7" s="95"/>
      <c r="J7" s="95"/>
      <c r="K7" s="101"/>
      <c r="L7" s="300" t="str">
        <f t="shared" si="1"/>
        <v xml:space="preserve"> </v>
      </c>
      <c r="M7" s="301" t="str">
        <f>IF(AND(E7&lt;&gt;0,I7&lt;&gt;0),(E7-I7)/I7, " ")</f>
        <v xml:space="preserve"> </v>
      </c>
      <c r="N7" s="302" t="str">
        <f t="shared" si="3"/>
        <v xml:space="preserve"> </v>
      </c>
      <c r="O7" s="301" t="str">
        <f t="shared" si="4"/>
        <v xml:space="preserve"> </v>
      </c>
      <c r="P7" s="294" t="str">
        <f t="shared" si="5"/>
        <v xml:space="preserve"> </v>
      </c>
      <c r="Q7" s="295" t="str">
        <f t="shared" si="6"/>
        <v xml:space="preserve"> </v>
      </c>
      <c r="R7" s="296"/>
      <c r="S7" s="297"/>
      <c r="T7" s="298" t="str">
        <f t="shared" si="9"/>
        <v/>
      </c>
      <c r="U7" s="299" t="str">
        <f t="shared" si="0"/>
        <v xml:space="preserve"> </v>
      </c>
    </row>
    <row r="8" spans="1:22" ht="21" x14ac:dyDescent="0.4">
      <c r="A8" s="3" t="s">
        <v>6</v>
      </c>
      <c r="B8" s="100">
        <v>219394</v>
      </c>
      <c r="C8" s="95">
        <v>216143</v>
      </c>
      <c r="D8" s="95">
        <v>213718</v>
      </c>
      <c r="E8" s="95"/>
      <c r="F8" s="95"/>
      <c r="G8" s="101"/>
      <c r="H8" s="100"/>
      <c r="I8" s="95"/>
      <c r="J8" s="95"/>
      <c r="K8" s="101"/>
      <c r="L8" s="292" t="str">
        <f t="shared" si="1"/>
        <v xml:space="preserve"> </v>
      </c>
      <c r="M8" s="293" t="str">
        <f t="shared" ref="M8:M9" si="10">IF(AND(E8&lt;&gt;0,I8&lt;&gt;0),(E8-I8)/I8, " ")</f>
        <v xml:space="preserve"> </v>
      </c>
      <c r="N8" s="294" t="str">
        <f t="shared" si="3"/>
        <v xml:space="preserve"> </v>
      </c>
      <c r="O8" s="293" t="str">
        <f t="shared" si="4"/>
        <v xml:space="preserve"> </v>
      </c>
      <c r="P8" s="294" t="str">
        <f t="shared" si="5"/>
        <v xml:space="preserve"> </v>
      </c>
      <c r="Q8" s="295" t="str">
        <f t="shared" si="6"/>
        <v xml:space="preserve"> </v>
      </c>
      <c r="R8" s="296" t="str">
        <f t="shared" si="7"/>
        <v/>
      </c>
      <c r="S8" s="297" t="str">
        <f t="shared" si="8"/>
        <v/>
      </c>
      <c r="T8" s="298" t="str">
        <f t="shared" si="9"/>
        <v/>
      </c>
      <c r="U8" s="299" t="str">
        <f t="shared" si="0"/>
        <v xml:space="preserve"> </v>
      </c>
    </row>
    <row r="9" spans="1:22" ht="21" x14ac:dyDescent="0.4">
      <c r="A9" s="3" t="s">
        <v>8</v>
      </c>
      <c r="B9" s="100">
        <v>3000</v>
      </c>
      <c r="C9" s="95"/>
      <c r="D9" s="95">
        <v>6160</v>
      </c>
      <c r="E9" s="95"/>
      <c r="F9" s="95"/>
      <c r="G9" s="101"/>
      <c r="H9" s="100">
        <v>3000</v>
      </c>
      <c r="I9" s="95"/>
      <c r="J9" s="95"/>
      <c r="K9" s="101"/>
      <c r="L9" s="292" t="str">
        <f t="shared" si="1"/>
        <v xml:space="preserve"> </v>
      </c>
      <c r="M9" s="293" t="str">
        <f t="shared" si="10"/>
        <v xml:space="preserve"> </v>
      </c>
      <c r="N9" s="294" t="str">
        <f t="shared" si="3"/>
        <v xml:space="preserve"> </v>
      </c>
      <c r="O9" s="293" t="str">
        <f t="shared" si="4"/>
        <v xml:space="preserve"> </v>
      </c>
      <c r="P9" s="294" t="str">
        <f t="shared" si="5"/>
        <v xml:space="preserve"> </v>
      </c>
      <c r="Q9" s="295" t="str">
        <f t="shared" si="6"/>
        <v xml:space="preserve"> </v>
      </c>
      <c r="R9" s="296" t="str">
        <f t="shared" si="7"/>
        <v/>
      </c>
      <c r="S9" s="297" t="str">
        <f t="shared" si="8"/>
        <v/>
      </c>
      <c r="T9" s="298" t="str">
        <f t="shared" si="9"/>
        <v/>
      </c>
      <c r="U9" s="299" t="str">
        <f t="shared" si="0"/>
        <v xml:space="preserve"> </v>
      </c>
    </row>
    <row r="10" spans="1:22" ht="21" x14ac:dyDescent="0.4">
      <c r="A10" s="3" t="s">
        <v>15</v>
      </c>
      <c r="B10" s="100">
        <v>4300</v>
      </c>
      <c r="C10" s="95">
        <v>4000</v>
      </c>
      <c r="D10" s="95">
        <v>3700</v>
      </c>
      <c r="E10" s="95"/>
      <c r="F10" s="95"/>
      <c r="G10" s="101"/>
      <c r="H10" s="100">
        <v>3000</v>
      </c>
      <c r="I10" s="95"/>
      <c r="J10" s="95"/>
      <c r="K10" s="101"/>
      <c r="L10" s="292" t="str">
        <f t="shared" si="1"/>
        <v xml:space="preserve"> </v>
      </c>
      <c r="M10" s="293" t="str">
        <f t="shared" si="2"/>
        <v xml:space="preserve"> </v>
      </c>
      <c r="N10" s="294" t="str">
        <f t="shared" si="3"/>
        <v xml:space="preserve"> </v>
      </c>
      <c r="O10" s="293" t="str">
        <f t="shared" si="4"/>
        <v xml:space="preserve"> </v>
      </c>
      <c r="P10" s="294" t="str">
        <f t="shared" si="5"/>
        <v xml:space="preserve"> </v>
      </c>
      <c r="Q10" s="295" t="str">
        <f t="shared" si="6"/>
        <v xml:space="preserve"> </v>
      </c>
      <c r="R10" s="296" t="str">
        <f t="shared" si="7"/>
        <v/>
      </c>
      <c r="S10" s="297" t="str">
        <f t="shared" si="8"/>
        <v/>
      </c>
      <c r="T10" s="298" t="str">
        <f t="shared" si="9"/>
        <v/>
      </c>
      <c r="U10" s="299" t="str">
        <f t="shared" si="0"/>
        <v xml:space="preserve"> </v>
      </c>
    </row>
    <row r="11" spans="1:22" ht="21" x14ac:dyDescent="0.4">
      <c r="A11" s="3" t="s">
        <v>9</v>
      </c>
      <c r="B11" s="100">
        <v>394</v>
      </c>
      <c r="C11" s="95">
        <v>370</v>
      </c>
      <c r="D11" s="95">
        <v>343</v>
      </c>
      <c r="E11" s="95">
        <v>450</v>
      </c>
      <c r="F11" s="95">
        <v>600</v>
      </c>
      <c r="G11" s="101">
        <v>750</v>
      </c>
      <c r="H11" s="100"/>
      <c r="I11" s="95"/>
      <c r="J11" s="95"/>
      <c r="K11" s="101"/>
      <c r="L11" s="292" t="str">
        <f t="shared" si="1"/>
        <v xml:space="preserve"> </v>
      </c>
      <c r="M11" s="293" t="str">
        <f t="shared" si="2"/>
        <v xml:space="preserve"> </v>
      </c>
      <c r="N11" s="294" t="str">
        <f t="shared" si="3"/>
        <v xml:space="preserve"> </v>
      </c>
      <c r="O11" s="293" t="str">
        <f t="shared" si="4"/>
        <v xml:space="preserve"> </v>
      </c>
      <c r="P11" s="294" t="str">
        <f t="shared" si="5"/>
        <v xml:space="preserve"> </v>
      </c>
      <c r="Q11" s="295" t="str">
        <f t="shared" si="6"/>
        <v xml:space="preserve"> </v>
      </c>
      <c r="R11" s="296">
        <f>IFERROR(D11/E11,"")</f>
        <v>0.76222222222222225</v>
      </c>
      <c r="S11" s="297">
        <f t="shared" si="8"/>
        <v>0.57166666666666666</v>
      </c>
      <c r="T11" s="298">
        <f t="shared" si="9"/>
        <v>0.45733333333333331</v>
      </c>
      <c r="U11" s="299">
        <f t="shared" si="0"/>
        <v>-0.14325842696629212</v>
      </c>
    </row>
    <row r="12" spans="1:22" ht="21" x14ac:dyDescent="0.4">
      <c r="A12" s="3" t="s">
        <v>10</v>
      </c>
      <c r="B12" s="100">
        <v>14823</v>
      </c>
      <c r="C12" s="95">
        <v>20459</v>
      </c>
      <c r="D12" s="203">
        <v>41085</v>
      </c>
      <c r="E12" s="95">
        <v>100000</v>
      </c>
      <c r="F12" s="95">
        <v>200000</v>
      </c>
      <c r="G12" s="101">
        <v>500000</v>
      </c>
      <c r="H12" s="100">
        <v>7953</v>
      </c>
      <c r="I12" s="95">
        <v>200000</v>
      </c>
      <c r="J12" s="95"/>
      <c r="K12" s="101"/>
      <c r="L12" s="292">
        <f t="shared" si="1"/>
        <v>-100000</v>
      </c>
      <c r="M12" s="293">
        <f t="shared" si="2"/>
        <v>-0.5</v>
      </c>
      <c r="N12" s="302" t="str">
        <f t="shared" si="3"/>
        <v xml:space="preserve"> </v>
      </c>
      <c r="O12" s="301" t="str">
        <f t="shared" si="4"/>
        <v xml:space="preserve"> </v>
      </c>
      <c r="P12" s="302" t="str">
        <f t="shared" si="5"/>
        <v xml:space="preserve"> </v>
      </c>
      <c r="Q12" s="303" t="str">
        <f t="shared" si="6"/>
        <v xml:space="preserve"> </v>
      </c>
      <c r="R12" s="296">
        <f t="shared" si="7"/>
        <v>0.41084999999999999</v>
      </c>
      <c r="S12" s="297">
        <f t="shared" si="8"/>
        <v>0.205425</v>
      </c>
      <c r="T12" s="298">
        <f t="shared" si="9"/>
        <v>8.2170000000000007E-2</v>
      </c>
      <c r="U12" s="299">
        <f t="shared" si="0"/>
        <v>5.4128699423097136E-2</v>
      </c>
    </row>
    <row r="13" spans="1:22" ht="21" x14ac:dyDescent="0.4">
      <c r="A13" s="3" t="s">
        <v>12</v>
      </c>
      <c r="B13" s="100">
        <v>181706</v>
      </c>
      <c r="C13" s="95">
        <v>210000</v>
      </c>
      <c r="D13" s="94">
        <v>156323</v>
      </c>
      <c r="E13" s="95">
        <v>150000</v>
      </c>
      <c r="F13" s="95">
        <v>150000</v>
      </c>
      <c r="G13" s="101">
        <v>150000</v>
      </c>
      <c r="H13" s="100">
        <v>181706</v>
      </c>
      <c r="I13" s="95"/>
      <c r="J13" s="95"/>
      <c r="K13" s="101"/>
      <c r="L13" s="300" t="str">
        <f t="shared" si="1"/>
        <v xml:space="preserve"> </v>
      </c>
      <c r="M13" s="301" t="str">
        <f t="shared" si="2"/>
        <v xml:space="preserve"> </v>
      </c>
      <c r="N13" s="302" t="str">
        <f t="shared" si="3"/>
        <v xml:space="preserve"> </v>
      </c>
      <c r="O13" s="301" t="str">
        <f t="shared" si="4"/>
        <v xml:space="preserve"> </v>
      </c>
      <c r="P13" s="302" t="str">
        <f t="shared" si="5"/>
        <v xml:space="preserve"> </v>
      </c>
      <c r="Q13" s="303" t="str">
        <f t="shared" si="6"/>
        <v xml:space="preserve"> </v>
      </c>
      <c r="R13" s="296"/>
      <c r="S13" s="297"/>
      <c r="T13" s="298"/>
      <c r="U13" s="299"/>
    </row>
    <row r="14" spans="1:22" ht="21" x14ac:dyDescent="0.4">
      <c r="A14" s="3" t="s">
        <v>13</v>
      </c>
      <c r="B14" s="100">
        <v>59652</v>
      </c>
      <c r="C14" s="95">
        <v>61315</v>
      </c>
      <c r="D14" s="201">
        <v>61558</v>
      </c>
      <c r="E14" s="95"/>
      <c r="F14" s="95"/>
      <c r="G14" s="101"/>
      <c r="H14" s="100">
        <v>58900</v>
      </c>
      <c r="I14" s="95"/>
      <c r="J14" s="95"/>
      <c r="K14" s="101"/>
      <c r="L14" s="292" t="str">
        <f t="shared" si="1"/>
        <v xml:space="preserve"> </v>
      </c>
      <c r="M14" s="293" t="str">
        <f t="shared" si="2"/>
        <v xml:space="preserve"> </v>
      </c>
      <c r="N14" s="294" t="str">
        <f t="shared" si="3"/>
        <v xml:space="preserve"> </v>
      </c>
      <c r="O14" s="293" t="str">
        <f t="shared" si="4"/>
        <v xml:space="preserve"> </v>
      </c>
      <c r="P14" s="294" t="str">
        <f t="shared" si="5"/>
        <v xml:space="preserve"> </v>
      </c>
      <c r="Q14" s="295" t="str">
        <f t="shared" si="6"/>
        <v xml:space="preserve"> </v>
      </c>
      <c r="R14" s="296" t="str">
        <f t="shared" si="7"/>
        <v/>
      </c>
      <c r="S14" s="297" t="str">
        <f>IFERROR(D14/F14,"")</f>
        <v/>
      </c>
      <c r="T14" s="298" t="str">
        <f t="shared" si="9"/>
        <v/>
      </c>
      <c r="U14" s="299" t="str">
        <f t="shared" si="0"/>
        <v xml:space="preserve"> </v>
      </c>
    </row>
    <row r="15" spans="1:22" ht="21" x14ac:dyDescent="0.4">
      <c r="A15" s="3" t="s">
        <v>16</v>
      </c>
      <c r="B15" s="100">
        <v>2137078</v>
      </c>
      <c r="C15" s="95"/>
      <c r="D15" s="95">
        <v>2414840</v>
      </c>
      <c r="E15" s="95"/>
      <c r="F15" s="95">
        <v>2400000</v>
      </c>
      <c r="G15" s="101">
        <v>2500000</v>
      </c>
      <c r="H15" s="100">
        <v>2220000</v>
      </c>
      <c r="I15" s="95"/>
      <c r="J15" s="95">
        <v>2400000</v>
      </c>
      <c r="K15" s="101">
        <v>2500000</v>
      </c>
      <c r="L15" s="292" t="str">
        <f t="shared" si="1"/>
        <v xml:space="preserve"> </v>
      </c>
      <c r="M15" s="293" t="str">
        <f t="shared" si="2"/>
        <v xml:space="preserve"> </v>
      </c>
      <c r="N15" s="294">
        <f t="shared" si="3"/>
        <v>0</v>
      </c>
      <c r="O15" s="304">
        <f t="shared" si="4"/>
        <v>0</v>
      </c>
      <c r="P15" s="294">
        <f t="shared" si="5"/>
        <v>0</v>
      </c>
      <c r="Q15" s="305">
        <f t="shared" si="6"/>
        <v>0</v>
      </c>
      <c r="R15" s="296" t="str">
        <f t="shared" si="7"/>
        <v/>
      </c>
      <c r="S15" s="297">
        <f t="shared" ref="S15" si="11">IFERROR(D15/F15,"")</f>
        <v>1.0061833333333334</v>
      </c>
      <c r="T15" s="298">
        <f t="shared" si="9"/>
        <v>0.96593600000000002</v>
      </c>
      <c r="U15" s="299">
        <f t="shared" si="0"/>
        <v>0.76534902816583172</v>
      </c>
    </row>
    <row r="16" spans="1:22" ht="21" x14ac:dyDescent="0.4">
      <c r="A16" s="3" t="s">
        <v>4</v>
      </c>
      <c r="B16" s="100">
        <v>87</v>
      </c>
      <c r="C16" s="95">
        <v>181</v>
      </c>
      <c r="D16" s="95">
        <v>205</v>
      </c>
      <c r="E16" s="95"/>
      <c r="F16" s="95"/>
      <c r="G16" s="101"/>
      <c r="H16" s="100">
        <v>64</v>
      </c>
      <c r="I16" s="95"/>
      <c r="J16" s="95"/>
      <c r="K16" s="101"/>
      <c r="L16" s="292" t="str">
        <f t="shared" si="1"/>
        <v xml:space="preserve"> </v>
      </c>
      <c r="M16" s="293" t="str">
        <f t="shared" si="2"/>
        <v xml:space="preserve"> </v>
      </c>
      <c r="N16" s="294" t="str">
        <f t="shared" si="3"/>
        <v xml:space="preserve"> </v>
      </c>
      <c r="O16" s="293" t="str">
        <f t="shared" si="4"/>
        <v xml:space="preserve"> </v>
      </c>
      <c r="P16" s="294" t="str">
        <f t="shared" si="5"/>
        <v xml:space="preserve"> </v>
      </c>
      <c r="Q16" s="295" t="str">
        <f t="shared" si="6"/>
        <v xml:space="preserve"> </v>
      </c>
      <c r="R16" s="296" t="str">
        <f t="shared" si="7"/>
        <v/>
      </c>
      <c r="S16" s="297" t="str">
        <f t="shared" si="8"/>
        <v/>
      </c>
      <c r="T16" s="298" t="str">
        <f t="shared" si="9"/>
        <v/>
      </c>
      <c r="U16" s="299" t="str">
        <f t="shared" si="0"/>
        <v xml:space="preserve"> </v>
      </c>
    </row>
    <row r="17" spans="1:21" ht="21" x14ac:dyDescent="0.4">
      <c r="A17" s="3" t="s">
        <v>19</v>
      </c>
      <c r="B17" s="100">
        <v>7500</v>
      </c>
      <c r="C17" s="95">
        <v>13489</v>
      </c>
      <c r="D17" s="95">
        <v>18202</v>
      </c>
      <c r="E17" s="95"/>
      <c r="F17" s="95"/>
      <c r="G17" s="101"/>
      <c r="H17" s="100">
        <v>54197</v>
      </c>
      <c r="I17" s="95"/>
      <c r="J17" s="95"/>
      <c r="K17" s="101"/>
      <c r="L17" s="292" t="str">
        <f t="shared" si="1"/>
        <v xml:space="preserve"> </v>
      </c>
      <c r="M17" s="293" t="str">
        <f t="shared" si="2"/>
        <v xml:space="preserve"> </v>
      </c>
      <c r="N17" s="294" t="str">
        <f t="shared" si="3"/>
        <v xml:space="preserve"> </v>
      </c>
      <c r="O17" s="293" t="str">
        <f t="shared" si="4"/>
        <v xml:space="preserve"> </v>
      </c>
      <c r="P17" s="294" t="str">
        <f t="shared" si="5"/>
        <v xml:space="preserve"> </v>
      </c>
      <c r="Q17" s="295" t="str">
        <f t="shared" si="6"/>
        <v xml:space="preserve"> </v>
      </c>
      <c r="R17" s="296" t="str">
        <f t="shared" si="7"/>
        <v/>
      </c>
      <c r="S17" s="297" t="str">
        <f t="shared" si="8"/>
        <v/>
      </c>
      <c r="T17" s="298" t="str">
        <f t="shared" si="9"/>
        <v/>
      </c>
      <c r="U17" s="299" t="str">
        <f t="shared" si="0"/>
        <v xml:space="preserve"> </v>
      </c>
    </row>
    <row r="18" spans="1:21" ht="21" x14ac:dyDescent="0.4">
      <c r="A18" s="3" t="s">
        <v>17</v>
      </c>
      <c r="B18" s="100">
        <v>119241</v>
      </c>
      <c r="C18" s="95">
        <v>112746</v>
      </c>
      <c r="D18" s="95">
        <v>109575</v>
      </c>
      <c r="E18" s="95"/>
      <c r="F18" s="95"/>
      <c r="G18" s="101"/>
      <c r="H18" s="100"/>
      <c r="I18" s="88"/>
      <c r="J18" s="88"/>
      <c r="K18" s="103"/>
      <c r="L18" s="292" t="str">
        <f t="shared" si="1"/>
        <v xml:space="preserve"> </v>
      </c>
      <c r="M18" s="293" t="str">
        <f t="shared" si="2"/>
        <v xml:space="preserve"> </v>
      </c>
      <c r="N18" s="294" t="str">
        <f t="shared" si="3"/>
        <v xml:space="preserve"> </v>
      </c>
      <c r="O18" s="293" t="str">
        <f t="shared" si="4"/>
        <v xml:space="preserve"> </v>
      </c>
      <c r="P18" s="294" t="str">
        <f t="shared" si="5"/>
        <v xml:space="preserve"> </v>
      </c>
      <c r="Q18" s="295" t="str">
        <f t="shared" si="6"/>
        <v xml:space="preserve"> </v>
      </c>
      <c r="R18" s="296" t="str">
        <f t="shared" si="7"/>
        <v/>
      </c>
      <c r="S18" s="297" t="str">
        <f t="shared" si="8"/>
        <v/>
      </c>
      <c r="T18" s="298" t="str">
        <f t="shared" si="9"/>
        <v/>
      </c>
      <c r="U18" s="299" t="str">
        <f t="shared" si="0"/>
        <v xml:space="preserve"> </v>
      </c>
    </row>
    <row r="19" spans="1:21" ht="21" x14ac:dyDescent="0.4">
      <c r="A19" s="3" t="s">
        <v>18</v>
      </c>
      <c r="B19" s="100">
        <v>361</v>
      </c>
      <c r="C19" s="95">
        <v>387</v>
      </c>
      <c r="D19" s="95">
        <v>377</v>
      </c>
      <c r="E19" s="95"/>
      <c r="F19" s="95"/>
      <c r="G19" s="101"/>
      <c r="H19" s="100">
        <v>151</v>
      </c>
      <c r="I19" s="95"/>
      <c r="J19" s="95"/>
      <c r="K19" s="101"/>
      <c r="L19" s="292" t="str">
        <f t="shared" si="1"/>
        <v xml:space="preserve"> </v>
      </c>
      <c r="M19" s="293" t="str">
        <f t="shared" si="2"/>
        <v xml:space="preserve"> </v>
      </c>
      <c r="N19" s="294" t="str">
        <f t="shared" si="3"/>
        <v xml:space="preserve"> </v>
      </c>
      <c r="O19" s="293" t="str">
        <f t="shared" si="4"/>
        <v xml:space="preserve"> </v>
      </c>
      <c r="P19" s="294" t="str">
        <f t="shared" si="5"/>
        <v xml:space="preserve"> </v>
      </c>
      <c r="Q19" s="295" t="str">
        <f t="shared" si="6"/>
        <v xml:space="preserve"> </v>
      </c>
      <c r="R19" s="296" t="str">
        <f t="shared" si="7"/>
        <v/>
      </c>
      <c r="S19" s="297" t="str">
        <f t="shared" si="8"/>
        <v/>
      </c>
      <c r="T19" s="298" t="str">
        <f t="shared" si="9"/>
        <v/>
      </c>
      <c r="U19" s="299" t="str">
        <f t="shared" si="0"/>
        <v xml:space="preserve"> </v>
      </c>
    </row>
    <row r="20" spans="1:21" ht="21" x14ac:dyDescent="0.4">
      <c r="A20" s="3" t="s">
        <v>14</v>
      </c>
      <c r="B20" s="100">
        <v>28858</v>
      </c>
      <c r="C20" s="95">
        <v>27633</v>
      </c>
      <c r="D20" s="95">
        <v>28528</v>
      </c>
      <c r="E20" s="95">
        <v>26000</v>
      </c>
      <c r="F20" s="95">
        <v>19000</v>
      </c>
      <c r="G20" s="101">
        <v>14000</v>
      </c>
      <c r="H20" s="100">
        <v>24872</v>
      </c>
      <c r="I20" s="95">
        <v>22000</v>
      </c>
      <c r="J20" s="95">
        <v>35000</v>
      </c>
      <c r="K20" s="101">
        <v>45000</v>
      </c>
      <c r="L20" s="292">
        <f t="shared" si="1"/>
        <v>4000</v>
      </c>
      <c r="M20" s="293">
        <f t="shared" si="2"/>
        <v>0.18181818181818182</v>
      </c>
      <c r="N20" s="294">
        <f t="shared" si="3"/>
        <v>-16000</v>
      </c>
      <c r="O20" s="293">
        <f t="shared" si="4"/>
        <v>-0.45714285714285713</v>
      </c>
      <c r="P20" s="294">
        <f t="shared" si="5"/>
        <v>-31000</v>
      </c>
      <c r="Q20" s="295">
        <f t="shared" si="6"/>
        <v>-0.68888888888888888</v>
      </c>
      <c r="R20" s="296"/>
      <c r="S20" s="297"/>
      <c r="T20" s="298"/>
      <c r="U20" s="299"/>
    </row>
    <row r="21" spans="1:21" ht="21" x14ac:dyDescent="0.4">
      <c r="A21" s="3" t="s">
        <v>20</v>
      </c>
      <c r="B21" s="100">
        <v>45</v>
      </c>
      <c r="C21" s="95">
        <v>62</v>
      </c>
      <c r="D21" s="95">
        <v>83</v>
      </c>
      <c r="E21" s="95">
        <v>100</v>
      </c>
      <c r="F21" s="95">
        <v>100</v>
      </c>
      <c r="G21" s="101">
        <v>100</v>
      </c>
      <c r="H21" s="100">
        <v>1038</v>
      </c>
      <c r="I21" s="95"/>
      <c r="J21" s="95"/>
      <c r="K21" s="101"/>
      <c r="L21" s="300" t="str">
        <f t="shared" si="1"/>
        <v xml:space="preserve"> </v>
      </c>
      <c r="M21" s="301" t="str">
        <f t="shared" si="2"/>
        <v xml:space="preserve"> </v>
      </c>
      <c r="N21" s="302" t="str">
        <f t="shared" si="3"/>
        <v xml:space="preserve"> </v>
      </c>
      <c r="O21" s="301" t="str">
        <f t="shared" si="4"/>
        <v xml:space="preserve"> </v>
      </c>
      <c r="P21" s="302" t="str">
        <f t="shared" si="5"/>
        <v xml:space="preserve"> </v>
      </c>
      <c r="Q21" s="303" t="str">
        <f t="shared" si="6"/>
        <v xml:space="preserve"> </v>
      </c>
      <c r="R21" s="296">
        <f t="shared" si="7"/>
        <v>0.83</v>
      </c>
      <c r="S21" s="297">
        <f t="shared" si="8"/>
        <v>0.83</v>
      </c>
      <c r="T21" s="298">
        <f t="shared" si="9"/>
        <v>0.83</v>
      </c>
      <c r="U21" s="299">
        <f t="shared" si="0"/>
        <v>0.69090909090909092</v>
      </c>
    </row>
    <row r="22" spans="1:21" ht="21" x14ac:dyDescent="0.4">
      <c r="A22" s="3" t="s">
        <v>21</v>
      </c>
      <c r="B22" s="100">
        <v>174674</v>
      </c>
      <c r="C22" s="95">
        <v>163968</v>
      </c>
      <c r="D22" s="95">
        <v>154448</v>
      </c>
      <c r="E22" s="95"/>
      <c r="F22" s="95"/>
      <c r="G22" s="101"/>
      <c r="H22" s="100"/>
      <c r="I22" s="95"/>
      <c r="J22" s="95"/>
      <c r="K22" s="101"/>
      <c r="L22" s="292" t="str">
        <f t="shared" si="1"/>
        <v xml:space="preserve"> </v>
      </c>
      <c r="M22" s="293" t="str">
        <f t="shared" si="2"/>
        <v xml:space="preserve"> </v>
      </c>
      <c r="N22" s="294" t="str">
        <f t="shared" si="3"/>
        <v xml:space="preserve"> </v>
      </c>
      <c r="O22" s="293" t="str">
        <f t="shared" si="4"/>
        <v xml:space="preserve"> </v>
      </c>
      <c r="P22" s="294" t="str">
        <f t="shared" si="5"/>
        <v xml:space="preserve"> </v>
      </c>
      <c r="Q22" s="295" t="str">
        <f t="shared" si="6"/>
        <v xml:space="preserve"> </v>
      </c>
      <c r="R22" s="296" t="str">
        <f t="shared" si="7"/>
        <v/>
      </c>
      <c r="S22" s="297" t="str">
        <f t="shared" si="8"/>
        <v/>
      </c>
      <c r="T22" s="298" t="str">
        <f t="shared" si="9"/>
        <v/>
      </c>
      <c r="U22" s="299" t="str">
        <f t="shared" si="0"/>
        <v xml:space="preserve"> </v>
      </c>
    </row>
    <row r="23" spans="1:21" ht="21" x14ac:dyDescent="0.4">
      <c r="A23" s="3" t="s">
        <v>1</v>
      </c>
      <c r="B23" s="306">
        <v>498</v>
      </c>
      <c r="C23" s="307">
        <v>504</v>
      </c>
      <c r="D23" s="307">
        <v>694</v>
      </c>
      <c r="E23" s="307"/>
      <c r="F23" s="307"/>
      <c r="G23" s="308"/>
      <c r="H23" s="100"/>
      <c r="I23" s="95"/>
      <c r="J23" s="95"/>
      <c r="K23" s="101"/>
      <c r="L23" s="292" t="str">
        <f t="shared" si="1"/>
        <v xml:space="preserve"> </v>
      </c>
      <c r="M23" s="293" t="str">
        <f t="shared" si="2"/>
        <v xml:space="preserve"> </v>
      </c>
      <c r="N23" s="294" t="str">
        <f t="shared" si="3"/>
        <v xml:space="preserve"> </v>
      </c>
      <c r="O23" s="293" t="str">
        <f t="shared" si="4"/>
        <v xml:space="preserve"> </v>
      </c>
      <c r="P23" s="294" t="str">
        <f t="shared" si="5"/>
        <v xml:space="preserve"> </v>
      </c>
      <c r="Q23" s="295" t="str">
        <f t="shared" si="6"/>
        <v xml:space="preserve"> </v>
      </c>
      <c r="R23" s="296" t="str">
        <f t="shared" si="7"/>
        <v/>
      </c>
      <c r="S23" s="297" t="str">
        <f t="shared" si="8"/>
        <v/>
      </c>
      <c r="T23" s="298" t="str">
        <f t="shared" si="9"/>
        <v/>
      </c>
      <c r="U23" s="299" t="str">
        <f t="shared" si="0"/>
        <v xml:space="preserve"> </v>
      </c>
    </row>
    <row r="24" spans="1:21" ht="21" x14ac:dyDescent="0.4">
      <c r="A24" s="3" t="s">
        <v>22</v>
      </c>
      <c r="B24" s="306">
        <v>2914000</v>
      </c>
      <c r="C24" s="307"/>
      <c r="D24" s="307">
        <v>2994644</v>
      </c>
      <c r="E24" s="307"/>
      <c r="F24" s="307"/>
      <c r="G24" s="308"/>
      <c r="H24" s="100"/>
      <c r="I24" s="95"/>
      <c r="J24" s="95"/>
      <c r="K24" s="101"/>
      <c r="L24" s="292" t="str">
        <f t="shared" si="1"/>
        <v xml:space="preserve"> </v>
      </c>
      <c r="M24" s="293" t="str">
        <f t="shared" si="2"/>
        <v xml:space="preserve"> </v>
      </c>
      <c r="N24" s="294" t="str">
        <f t="shared" si="3"/>
        <v xml:space="preserve"> </v>
      </c>
      <c r="O24" s="293" t="str">
        <f t="shared" si="4"/>
        <v xml:space="preserve"> </v>
      </c>
      <c r="P24" s="294" t="str">
        <f t="shared" si="5"/>
        <v xml:space="preserve"> </v>
      </c>
      <c r="Q24" s="295" t="str">
        <f t="shared" si="6"/>
        <v xml:space="preserve"> </v>
      </c>
      <c r="R24" s="296" t="str">
        <f t="shared" si="7"/>
        <v/>
      </c>
      <c r="S24" s="297" t="str">
        <f t="shared" si="8"/>
        <v/>
      </c>
      <c r="T24" s="298" t="str">
        <f t="shared" si="9"/>
        <v/>
      </c>
      <c r="U24" s="299" t="str">
        <f>IF(G24&gt;0,IFERROR((D24-'road LPG AFI'!B24)/(G24-'road LPG AFI'!B24)," ")," ")</f>
        <v xml:space="preserve"> </v>
      </c>
    </row>
    <row r="25" spans="1:21" ht="21" x14ac:dyDescent="0.4">
      <c r="A25" s="3" t="s">
        <v>23</v>
      </c>
      <c r="B25" s="306">
        <v>49967</v>
      </c>
      <c r="C25" s="307">
        <v>52977</v>
      </c>
      <c r="D25" s="307">
        <v>56883</v>
      </c>
      <c r="E25" s="307">
        <v>58345</v>
      </c>
      <c r="F25" s="307">
        <v>54434</v>
      </c>
      <c r="G25" s="308">
        <v>44113</v>
      </c>
      <c r="H25" s="100">
        <v>50000</v>
      </c>
      <c r="I25" s="95"/>
      <c r="J25" s="95"/>
      <c r="K25" s="101"/>
      <c r="L25" s="300" t="str">
        <f t="shared" si="1"/>
        <v xml:space="preserve"> </v>
      </c>
      <c r="M25" s="301" t="str">
        <f t="shared" si="2"/>
        <v xml:space="preserve"> </v>
      </c>
      <c r="N25" s="302" t="str">
        <f t="shared" si="3"/>
        <v xml:space="preserve"> </v>
      </c>
      <c r="O25" s="301" t="str">
        <f t="shared" si="4"/>
        <v xml:space="preserve"> </v>
      </c>
      <c r="P25" s="302" t="str">
        <f t="shared" si="5"/>
        <v xml:space="preserve"> </v>
      </c>
      <c r="Q25" s="303" t="str">
        <f t="shared" si="6"/>
        <v xml:space="preserve"> </v>
      </c>
      <c r="R25" s="296">
        <f t="shared" si="7"/>
        <v>0.97494215442625765</v>
      </c>
      <c r="S25" s="297"/>
      <c r="T25" s="298"/>
      <c r="U25" s="299"/>
    </row>
    <row r="26" spans="1:21" ht="21" x14ac:dyDescent="0.4">
      <c r="A26" s="3" t="s">
        <v>24</v>
      </c>
      <c r="B26" s="100">
        <v>190000</v>
      </c>
      <c r="C26" s="95"/>
      <c r="D26" s="95">
        <v>261504</v>
      </c>
      <c r="E26" s="95"/>
      <c r="F26" s="95"/>
      <c r="G26" s="101"/>
      <c r="H26" s="100">
        <v>4349</v>
      </c>
      <c r="I26" s="95"/>
      <c r="J26" s="95"/>
      <c r="K26" s="101"/>
      <c r="L26" s="292" t="str">
        <f t="shared" si="1"/>
        <v xml:space="preserve"> </v>
      </c>
      <c r="M26" s="293" t="str">
        <f t="shared" si="2"/>
        <v xml:space="preserve"> </v>
      </c>
      <c r="N26" s="294" t="str">
        <f t="shared" si="3"/>
        <v xml:space="preserve"> </v>
      </c>
      <c r="O26" s="293" t="str">
        <f t="shared" si="4"/>
        <v xml:space="preserve"> </v>
      </c>
      <c r="P26" s="294" t="str">
        <f t="shared" si="5"/>
        <v xml:space="preserve"> </v>
      </c>
      <c r="Q26" s="295" t="str">
        <f t="shared" si="6"/>
        <v xml:space="preserve"> </v>
      </c>
      <c r="R26" s="296" t="str">
        <f t="shared" si="7"/>
        <v/>
      </c>
      <c r="S26" s="297" t="str">
        <f t="shared" si="8"/>
        <v/>
      </c>
      <c r="T26" s="298" t="str">
        <f t="shared" si="9"/>
        <v/>
      </c>
      <c r="U26" s="299" t="str">
        <f t="shared" ref="U26:U31" si="12">IF(G26&gt;0,IFERROR((D26-B26)/(G26-B26)," ")," ")</f>
        <v xml:space="preserve"> </v>
      </c>
    </row>
    <row r="27" spans="1:21" ht="21" x14ac:dyDescent="0.4">
      <c r="A27" s="3" t="s">
        <v>26</v>
      </c>
      <c r="B27" s="100">
        <v>9850</v>
      </c>
      <c r="C27" s="95">
        <v>10423</v>
      </c>
      <c r="D27" s="95">
        <v>10670</v>
      </c>
      <c r="E27" s="95">
        <v>33295</v>
      </c>
      <c r="F27" s="95">
        <v>41145</v>
      </c>
      <c r="G27" s="101">
        <v>36440</v>
      </c>
      <c r="H27" s="100">
        <v>8762</v>
      </c>
      <c r="I27" s="95">
        <v>33295</v>
      </c>
      <c r="J27" s="95">
        <v>41145</v>
      </c>
      <c r="K27" s="101">
        <v>36440</v>
      </c>
      <c r="L27" s="292">
        <f t="shared" si="1"/>
        <v>0</v>
      </c>
      <c r="M27" s="293">
        <f t="shared" si="2"/>
        <v>0</v>
      </c>
      <c r="N27" s="294">
        <f t="shared" si="3"/>
        <v>0</v>
      </c>
      <c r="O27" s="293">
        <f t="shared" si="4"/>
        <v>0</v>
      </c>
      <c r="P27" s="294">
        <f t="shared" si="5"/>
        <v>0</v>
      </c>
      <c r="Q27" s="295">
        <f t="shared" si="6"/>
        <v>0</v>
      </c>
      <c r="R27" s="296">
        <f t="shared" si="7"/>
        <v>0.3204685388196426</v>
      </c>
      <c r="S27" s="297">
        <f t="shared" si="8"/>
        <v>0.25932677117511238</v>
      </c>
      <c r="T27" s="298">
        <f t="shared" si="9"/>
        <v>0.29281009879253567</v>
      </c>
      <c r="U27" s="299">
        <f t="shared" si="12"/>
        <v>3.0838661150808574E-2</v>
      </c>
    </row>
    <row r="28" spans="1:21" ht="21" x14ac:dyDescent="0.4">
      <c r="A28" s="3" t="s">
        <v>27</v>
      </c>
      <c r="B28" s="100">
        <v>48392</v>
      </c>
      <c r="C28" s="95">
        <v>50659</v>
      </c>
      <c r="D28" s="95">
        <v>52219</v>
      </c>
      <c r="E28" s="95">
        <v>55514</v>
      </c>
      <c r="F28" s="95">
        <v>61017</v>
      </c>
      <c r="G28" s="101">
        <v>66022</v>
      </c>
      <c r="H28" s="100">
        <v>42982</v>
      </c>
      <c r="I28" s="95"/>
      <c r="J28" s="95"/>
      <c r="K28" s="101"/>
      <c r="L28" s="300" t="str">
        <f t="shared" si="1"/>
        <v xml:space="preserve"> </v>
      </c>
      <c r="M28" s="301" t="str">
        <f t="shared" si="2"/>
        <v xml:space="preserve"> </v>
      </c>
      <c r="N28" s="302" t="str">
        <f t="shared" si="3"/>
        <v xml:space="preserve"> </v>
      </c>
      <c r="O28" s="301" t="str">
        <f t="shared" si="4"/>
        <v xml:space="preserve"> </v>
      </c>
      <c r="P28" s="302" t="str">
        <f t="shared" si="5"/>
        <v xml:space="preserve"> </v>
      </c>
      <c r="Q28" s="303" t="str">
        <f t="shared" si="6"/>
        <v xml:space="preserve"> </v>
      </c>
      <c r="R28" s="296">
        <f t="shared" si="7"/>
        <v>0.94064560291097743</v>
      </c>
      <c r="S28" s="297">
        <f t="shared" si="8"/>
        <v>0.85581067571332581</v>
      </c>
      <c r="T28" s="298">
        <f t="shared" si="9"/>
        <v>0.79093332525521798</v>
      </c>
      <c r="U28" s="299">
        <f t="shared" si="12"/>
        <v>0.21707317073170732</v>
      </c>
    </row>
    <row r="29" spans="1:21" ht="21" x14ac:dyDescent="0.4">
      <c r="A29" s="3" t="s">
        <v>11</v>
      </c>
      <c r="B29" s="100"/>
      <c r="C29" s="95"/>
      <c r="D29" s="95"/>
      <c r="E29" s="95"/>
      <c r="F29" s="95"/>
      <c r="G29" s="101"/>
      <c r="H29" s="100"/>
      <c r="I29" s="95"/>
      <c r="J29" s="95"/>
      <c r="K29" s="101"/>
      <c r="L29" s="292" t="str">
        <f t="shared" si="1"/>
        <v xml:space="preserve"> </v>
      </c>
      <c r="M29" s="293" t="str">
        <f t="shared" si="2"/>
        <v xml:space="preserve"> </v>
      </c>
      <c r="N29" s="294" t="str">
        <f t="shared" si="3"/>
        <v xml:space="preserve"> </v>
      </c>
      <c r="O29" s="293" t="str">
        <f t="shared" si="4"/>
        <v xml:space="preserve"> </v>
      </c>
      <c r="P29" s="294" t="str">
        <f t="shared" si="5"/>
        <v xml:space="preserve"> </v>
      </c>
      <c r="Q29" s="295" t="str">
        <f t="shared" si="6"/>
        <v xml:space="preserve"> </v>
      </c>
      <c r="R29" s="296" t="str">
        <f t="shared" si="7"/>
        <v/>
      </c>
      <c r="S29" s="297" t="str">
        <f t="shared" si="8"/>
        <v/>
      </c>
      <c r="T29" s="298" t="str">
        <f t="shared" si="9"/>
        <v/>
      </c>
      <c r="U29" s="299" t="str">
        <f t="shared" si="12"/>
        <v xml:space="preserve"> </v>
      </c>
    </row>
    <row r="30" spans="1:21" ht="21" x14ac:dyDescent="0.4">
      <c r="A30" s="3" t="s">
        <v>25</v>
      </c>
      <c r="B30" s="100">
        <v>465</v>
      </c>
      <c r="C30" s="95"/>
      <c r="D30" s="95"/>
      <c r="E30" s="95"/>
      <c r="F30" s="95"/>
      <c r="G30" s="101"/>
      <c r="H30" s="100"/>
      <c r="I30" s="95"/>
      <c r="J30" s="95"/>
      <c r="K30" s="101"/>
      <c r="L30" s="292" t="str">
        <f t="shared" si="1"/>
        <v xml:space="preserve"> </v>
      </c>
      <c r="M30" s="293" t="str">
        <f t="shared" si="2"/>
        <v xml:space="preserve"> </v>
      </c>
      <c r="N30" s="294" t="str">
        <f t="shared" si="3"/>
        <v xml:space="preserve"> </v>
      </c>
      <c r="O30" s="293" t="str">
        <f t="shared" si="4"/>
        <v xml:space="preserve"> </v>
      </c>
      <c r="P30" s="294" t="str">
        <f t="shared" si="5"/>
        <v xml:space="preserve"> </v>
      </c>
      <c r="Q30" s="295" t="str">
        <f t="shared" si="6"/>
        <v xml:space="preserve"> </v>
      </c>
      <c r="R30" s="296" t="str">
        <f t="shared" si="7"/>
        <v/>
      </c>
      <c r="S30" s="297" t="str">
        <f t="shared" si="8"/>
        <v/>
      </c>
      <c r="T30" s="298" t="str">
        <f t="shared" si="9"/>
        <v/>
      </c>
      <c r="U30" s="299" t="str">
        <f t="shared" si="12"/>
        <v xml:space="preserve"> </v>
      </c>
    </row>
    <row r="31" spans="1:21" ht="21.6" thickBot="1" x14ac:dyDescent="0.45">
      <c r="A31" s="243" t="s">
        <v>28</v>
      </c>
      <c r="B31" s="352">
        <v>43800</v>
      </c>
      <c r="C31" s="378"/>
      <c r="D31" s="378">
        <v>34200</v>
      </c>
      <c r="E31" s="378"/>
      <c r="F31" s="378"/>
      <c r="G31" s="379"/>
      <c r="H31" s="377"/>
      <c r="I31" s="378"/>
      <c r="J31" s="378"/>
      <c r="K31" s="379"/>
      <c r="L31" s="420" t="str">
        <f t="shared" si="1"/>
        <v xml:space="preserve"> </v>
      </c>
      <c r="M31" s="435" t="str">
        <f t="shared" si="2"/>
        <v xml:space="preserve"> </v>
      </c>
      <c r="N31" s="436" t="str">
        <f t="shared" si="3"/>
        <v xml:space="preserve"> </v>
      </c>
      <c r="O31" s="435" t="str">
        <f t="shared" si="4"/>
        <v xml:space="preserve"> </v>
      </c>
      <c r="P31" s="436" t="str">
        <f t="shared" si="5"/>
        <v xml:space="preserve"> </v>
      </c>
      <c r="Q31" s="488" t="str">
        <f t="shared" si="6"/>
        <v xml:space="preserve"> </v>
      </c>
      <c r="R31" s="422" t="str">
        <f t="shared" si="7"/>
        <v/>
      </c>
      <c r="S31" s="423" t="str">
        <f t="shared" si="8"/>
        <v/>
      </c>
      <c r="T31" s="424" t="str">
        <f t="shared" si="9"/>
        <v/>
      </c>
      <c r="U31" s="489" t="str">
        <f t="shared" si="12"/>
        <v xml:space="preserve"> </v>
      </c>
    </row>
    <row r="32" spans="1:21" ht="14.1" customHeight="1" x14ac:dyDescent="0.3"/>
    <row r="33" spans="1:2" ht="14.1" customHeight="1" x14ac:dyDescent="0.3"/>
    <row r="35" spans="1:2" x14ac:dyDescent="0.3">
      <c r="A35" s="34" t="s">
        <v>36</v>
      </c>
    </row>
    <row r="36" spans="1:2" ht="15" thickBot="1" x14ac:dyDescent="0.35"/>
    <row r="37" spans="1:2" ht="15" thickBot="1" x14ac:dyDescent="0.35">
      <c r="A37" s="21"/>
      <c r="B37" t="s">
        <v>119</v>
      </c>
    </row>
    <row r="38" spans="1:2" ht="15" thickBot="1" x14ac:dyDescent="0.35">
      <c r="A38" s="193"/>
      <c r="B38" t="s">
        <v>37</v>
      </c>
    </row>
    <row r="39" spans="1:2" x14ac:dyDescent="0.3">
      <c r="A39" s="363"/>
      <c r="B39" s="363"/>
    </row>
    <row r="40" spans="1:2" ht="15" thickBot="1" x14ac:dyDescent="0.35">
      <c r="A40" t="s">
        <v>123</v>
      </c>
    </row>
    <row r="41" spans="1:2" ht="15" thickBot="1" x14ac:dyDescent="0.35">
      <c r="A41" s="278"/>
      <c r="B41" s="277" t="s">
        <v>120</v>
      </c>
    </row>
    <row r="42" spans="1:2" ht="15" thickBot="1" x14ac:dyDescent="0.35">
      <c r="A42" s="279"/>
      <c r="B42" t="s">
        <v>121</v>
      </c>
    </row>
    <row r="43" spans="1:2" ht="15" thickBot="1" x14ac:dyDescent="0.35">
      <c r="A43" s="280"/>
      <c r="B43" t="s">
        <v>122</v>
      </c>
    </row>
    <row r="44" spans="1:2" ht="15" thickBot="1" x14ac:dyDescent="0.35">
      <c r="A44" s="25"/>
      <c r="B44" t="s">
        <v>124</v>
      </c>
    </row>
    <row r="46" spans="1:2" x14ac:dyDescent="0.3">
      <c r="A46" s="35" t="s">
        <v>136</v>
      </c>
    </row>
    <row r="47" spans="1:2" x14ac:dyDescent="0.3">
      <c r="A47" s="64" t="s">
        <v>99</v>
      </c>
    </row>
    <row r="48" spans="1:2" x14ac:dyDescent="0.3">
      <c r="A48" s="35" t="s">
        <v>107</v>
      </c>
    </row>
  </sheetData>
  <mergeCells count="12">
    <mergeCell ref="R1:T1"/>
    <mergeCell ref="U1:U3"/>
    <mergeCell ref="B2:G2"/>
    <mergeCell ref="H2:K2"/>
    <mergeCell ref="R2:T2"/>
    <mergeCell ref="L3:M3"/>
    <mergeCell ref="A1:A3"/>
    <mergeCell ref="B1:G1"/>
    <mergeCell ref="H1:K1"/>
    <mergeCell ref="L1:Q1"/>
    <mergeCell ref="N3:O3"/>
    <mergeCell ref="P3:Q3"/>
  </mergeCells>
  <conditionalFormatting sqref="M5:M6 M11:M14 M24 M26:M30 M16:M22">
    <cfRule type="cellIs" dxfId="693" priority="109" operator="between">
      <formula>0.15</formula>
      <formula>1000</formula>
    </cfRule>
    <cfRule type="cellIs" dxfId="692" priority="110" operator="between">
      <formula>-0.15</formula>
      <formula>0.15</formula>
    </cfRule>
    <cfRule type="cellIs" dxfId="691" priority="111" operator="lessThan">
      <formula>-0.15</formula>
    </cfRule>
  </conditionalFormatting>
  <conditionalFormatting sqref="O5:O6 O11:O14 O24 O26:O30 O16:O22">
    <cfRule type="cellIs" dxfId="690" priority="106" operator="between">
      <formula>0.15</formula>
      <formula>1000</formula>
    </cfRule>
    <cfRule type="cellIs" dxfId="689" priority="107" operator="between">
      <formula>-0.15</formula>
      <formula>0.15</formula>
    </cfRule>
    <cfRule type="cellIs" dxfId="688" priority="108" operator="lessThan">
      <formula>-0.15</formula>
    </cfRule>
  </conditionalFormatting>
  <conditionalFormatting sqref="Q5:Q6 Q11:Q14 Q24 Q26:Q30 Q16:Q22">
    <cfRule type="cellIs" dxfId="687" priority="103" operator="between">
      <formula>0.15</formula>
      <formula>1000</formula>
    </cfRule>
    <cfRule type="cellIs" dxfId="686" priority="104" operator="between">
      <formula>-0.15</formula>
      <formula>0.15</formula>
    </cfRule>
    <cfRule type="cellIs" dxfId="685" priority="105" operator="lessThan">
      <formula>-0.15</formula>
    </cfRule>
  </conditionalFormatting>
  <conditionalFormatting sqref="M10">
    <cfRule type="cellIs" dxfId="684" priority="100" operator="between">
      <formula>0.15</formula>
      <formula>1000</formula>
    </cfRule>
    <cfRule type="cellIs" dxfId="683" priority="101" operator="between">
      <formula>-0.15</formula>
      <formula>0.15</formula>
    </cfRule>
    <cfRule type="cellIs" dxfId="682" priority="102" operator="lessThan">
      <formula>-0.15</formula>
    </cfRule>
  </conditionalFormatting>
  <conditionalFormatting sqref="O10">
    <cfRule type="cellIs" dxfId="681" priority="97" operator="between">
      <formula>0.15</formula>
      <formula>1000</formula>
    </cfRule>
    <cfRule type="cellIs" dxfId="680" priority="98" operator="between">
      <formula>-0.15</formula>
      <formula>0.15</formula>
    </cfRule>
    <cfRule type="cellIs" dxfId="679" priority="99" operator="lessThan">
      <formula>-0.15</formula>
    </cfRule>
  </conditionalFormatting>
  <conditionalFormatting sqref="Q10">
    <cfRule type="cellIs" dxfId="678" priority="94" operator="between">
      <formula>0.15</formula>
      <formula>1000</formula>
    </cfRule>
    <cfRule type="cellIs" dxfId="677" priority="95" operator="between">
      <formula>-0.15</formula>
      <formula>0.15</formula>
    </cfRule>
    <cfRule type="cellIs" dxfId="676" priority="96" operator="lessThan">
      <formula>-0.15</formula>
    </cfRule>
  </conditionalFormatting>
  <conditionalFormatting sqref="M7">
    <cfRule type="cellIs" dxfId="675" priority="91" operator="between">
      <formula>0.15</formula>
      <formula>1000</formula>
    </cfRule>
    <cfRule type="cellIs" dxfId="674" priority="92" operator="between">
      <formula>-0.15</formula>
      <formula>0.15</formula>
    </cfRule>
    <cfRule type="cellIs" dxfId="673" priority="93" operator="lessThan">
      <formula>-0.15</formula>
    </cfRule>
  </conditionalFormatting>
  <conditionalFormatting sqref="O7">
    <cfRule type="cellIs" dxfId="672" priority="88" operator="between">
      <formula>0.15</formula>
      <formula>1000</formula>
    </cfRule>
    <cfRule type="cellIs" dxfId="671" priority="89" operator="between">
      <formula>-0.15</formula>
      <formula>0.15</formula>
    </cfRule>
    <cfRule type="cellIs" dxfId="670" priority="90" operator="lessThan">
      <formula>-0.15</formula>
    </cfRule>
  </conditionalFormatting>
  <conditionalFormatting sqref="Q7">
    <cfRule type="cellIs" dxfId="669" priority="85" operator="between">
      <formula>0.15</formula>
      <formula>1000</formula>
    </cfRule>
    <cfRule type="cellIs" dxfId="668" priority="86" operator="between">
      <formula>-0.15</formula>
      <formula>0.15</formula>
    </cfRule>
    <cfRule type="cellIs" dxfId="667" priority="87" operator="lessThan">
      <formula>-0.15</formula>
    </cfRule>
  </conditionalFormatting>
  <conditionalFormatting sqref="M8">
    <cfRule type="cellIs" dxfId="666" priority="82" operator="between">
      <formula>0.15</formula>
      <formula>1000</formula>
    </cfRule>
    <cfRule type="cellIs" dxfId="665" priority="83" operator="between">
      <formula>-0.15</formula>
      <formula>0.15</formula>
    </cfRule>
    <cfRule type="cellIs" dxfId="664" priority="84" operator="lessThan">
      <formula>-0.15</formula>
    </cfRule>
  </conditionalFormatting>
  <conditionalFormatting sqref="O8">
    <cfRule type="cellIs" dxfId="663" priority="79" operator="between">
      <formula>0.15</formula>
      <formula>1000</formula>
    </cfRule>
    <cfRule type="cellIs" dxfId="662" priority="80" operator="between">
      <formula>-0.15</formula>
      <formula>0.15</formula>
    </cfRule>
    <cfRule type="cellIs" dxfId="661" priority="81" operator="lessThan">
      <formula>-0.15</formula>
    </cfRule>
  </conditionalFormatting>
  <conditionalFormatting sqref="Q8">
    <cfRule type="cellIs" dxfId="660" priority="76" operator="between">
      <formula>0.15</formula>
      <formula>1000</formula>
    </cfRule>
    <cfRule type="cellIs" dxfId="659" priority="77" operator="between">
      <formula>-0.15</formula>
      <formula>0.15</formula>
    </cfRule>
    <cfRule type="cellIs" dxfId="658" priority="78" operator="lessThan">
      <formula>-0.15</formula>
    </cfRule>
  </conditionalFormatting>
  <conditionalFormatting sqref="M23">
    <cfRule type="cellIs" dxfId="657" priority="73" operator="between">
      <formula>0.15</formula>
      <formula>1000</formula>
    </cfRule>
    <cfRule type="cellIs" dxfId="656" priority="74" operator="between">
      <formula>-0.15</formula>
      <formula>0.15</formula>
    </cfRule>
    <cfRule type="cellIs" dxfId="655" priority="75" operator="lessThan">
      <formula>-0.15</formula>
    </cfRule>
  </conditionalFormatting>
  <conditionalFormatting sqref="O23">
    <cfRule type="cellIs" dxfId="654" priority="70" operator="between">
      <formula>0.15</formula>
      <formula>1000</formula>
    </cfRule>
    <cfRule type="cellIs" dxfId="653" priority="71" operator="between">
      <formula>-0.15</formula>
      <formula>0.15</formula>
    </cfRule>
    <cfRule type="cellIs" dxfId="652" priority="72" operator="lessThan">
      <formula>-0.15</formula>
    </cfRule>
  </conditionalFormatting>
  <conditionalFormatting sqref="Q23">
    <cfRule type="cellIs" dxfId="651" priority="67" operator="between">
      <formula>0.15</formula>
      <formula>1000</formula>
    </cfRule>
    <cfRule type="cellIs" dxfId="650" priority="68" operator="between">
      <formula>-0.15</formula>
      <formula>0.15</formula>
    </cfRule>
    <cfRule type="cellIs" dxfId="649" priority="69" operator="lessThan">
      <formula>-0.15</formula>
    </cfRule>
  </conditionalFormatting>
  <conditionalFormatting sqref="M9">
    <cfRule type="cellIs" dxfId="648" priority="64" operator="between">
      <formula>0.15</formula>
      <formula>1000</formula>
    </cfRule>
    <cfRule type="cellIs" dxfId="647" priority="65" operator="between">
      <formula>-0.15</formula>
      <formula>0.15</formula>
    </cfRule>
    <cfRule type="cellIs" dxfId="646" priority="66" operator="lessThan">
      <formula>-0.15</formula>
    </cfRule>
  </conditionalFormatting>
  <conditionalFormatting sqref="O9">
    <cfRule type="cellIs" dxfId="645" priority="61" operator="between">
      <formula>0.15</formula>
      <formula>1000</formula>
    </cfRule>
    <cfRule type="cellIs" dxfId="644" priority="62" operator="between">
      <formula>-0.15</formula>
      <formula>0.15</formula>
    </cfRule>
    <cfRule type="cellIs" dxfId="643" priority="63" operator="lessThan">
      <formula>-0.15</formula>
    </cfRule>
  </conditionalFormatting>
  <conditionalFormatting sqref="Q9">
    <cfRule type="cellIs" dxfId="642" priority="58" operator="between">
      <formula>0.15</formula>
      <formula>1000</formula>
    </cfRule>
    <cfRule type="cellIs" dxfId="641" priority="59" operator="between">
      <formula>-0.15</formula>
      <formula>0.15</formula>
    </cfRule>
    <cfRule type="cellIs" dxfId="640" priority="60" operator="lessThan">
      <formula>-0.15</formula>
    </cfRule>
  </conditionalFormatting>
  <conditionalFormatting sqref="M4">
    <cfRule type="cellIs" dxfId="639" priority="55" operator="between">
      <formula>0.15</formula>
      <formula>1000</formula>
    </cfRule>
    <cfRule type="cellIs" dxfId="638" priority="56" operator="between">
      <formula>-0.15</formula>
      <formula>0.15</formula>
    </cfRule>
    <cfRule type="cellIs" dxfId="637" priority="57" operator="lessThan">
      <formula>-0.15</formula>
    </cfRule>
  </conditionalFormatting>
  <conditionalFormatting sqref="O4">
    <cfRule type="cellIs" dxfId="636" priority="52" operator="between">
      <formula>0.15</formula>
      <formula>1000</formula>
    </cfRule>
    <cfRule type="cellIs" dxfId="635" priority="53" operator="between">
      <formula>-0.15</formula>
      <formula>0.15</formula>
    </cfRule>
    <cfRule type="cellIs" dxfId="634" priority="54" operator="lessThan">
      <formula>-0.15</formula>
    </cfRule>
  </conditionalFormatting>
  <conditionalFormatting sqref="Q4">
    <cfRule type="cellIs" dxfId="633" priority="49" operator="between">
      <formula>0.15</formula>
      <formula>1000</formula>
    </cfRule>
    <cfRule type="cellIs" dxfId="632" priority="50" operator="between">
      <formula>-0.15</formula>
      <formula>0.15</formula>
    </cfRule>
    <cfRule type="cellIs" dxfId="631" priority="51" operator="lessThan">
      <formula>-0.15</formula>
    </cfRule>
  </conditionalFormatting>
  <conditionalFormatting sqref="O15">
    <cfRule type="cellIs" dxfId="630" priority="25" operator="between">
      <formula>0.15</formula>
      <formula>1000</formula>
    </cfRule>
    <cfRule type="cellIs" dxfId="629" priority="26" operator="between">
      <formula>-0.15</formula>
      <formula>0.15</formula>
    </cfRule>
    <cfRule type="cellIs" dxfId="628" priority="27" operator="lessThan">
      <formula>-0.15</formula>
    </cfRule>
  </conditionalFormatting>
  <conditionalFormatting sqref="Q15">
    <cfRule type="cellIs" dxfId="627" priority="22" operator="between">
      <formula>0.15</formula>
      <formula>1000</formula>
    </cfRule>
    <cfRule type="cellIs" dxfId="626" priority="23" operator="between">
      <formula>-0.15</formula>
      <formula>0.15</formula>
    </cfRule>
    <cfRule type="cellIs" dxfId="625" priority="24" operator="lessThan">
      <formula>-0.15</formula>
    </cfRule>
  </conditionalFormatting>
  <conditionalFormatting sqref="M15">
    <cfRule type="cellIs" dxfId="624" priority="19" operator="between">
      <formula>0.15</formula>
      <formula>1000</formula>
    </cfRule>
    <cfRule type="cellIs" dxfId="623" priority="20" operator="between">
      <formula>-0.15</formula>
      <formula>0.15</formula>
    </cfRule>
    <cfRule type="cellIs" dxfId="622" priority="21" operator="lessThan">
      <formula>-0.15</formula>
    </cfRule>
  </conditionalFormatting>
  <conditionalFormatting sqref="Q31">
    <cfRule type="cellIs" dxfId="621" priority="1" operator="between">
      <formula>0.15</formula>
      <formula>1000</formula>
    </cfRule>
    <cfRule type="cellIs" dxfId="620" priority="2" operator="between">
      <formula>-0.15</formula>
      <formula>0.15</formula>
    </cfRule>
    <cfRule type="cellIs" dxfId="619" priority="3" operator="lessThan">
      <formula>-0.15</formula>
    </cfRule>
  </conditionalFormatting>
  <conditionalFormatting sqref="M25">
    <cfRule type="cellIs" dxfId="618" priority="16" operator="between">
      <formula>0.15</formula>
      <formula>1000</formula>
    </cfRule>
    <cfRule type="cellIs" dxfId="617" priority="17" operator="between">
      <formula>-0.15</formula>
      <formula>0.15</formula>
    </cfRule>
    <cfRule type="cellIs" dxfId="616" priority="18" operator="lessThan">
      <formula>-0.15</formula>
    </cfRule>
  </conditionalFormatting>
  <conditionalFormatting sqref="O25">
    <cfRule type="cellIs" dxfId="615" priority="13" operator="between">
      <formula>0.15</formula>
      <formula>1000</formula>
    </cfRule>
    <cfRule type="cellIs" dxfId="614" priority="14" operator="between">
      <formula>-0.15</formula>
      <formula>0.15</formula>
    </cfRule>
    <cfRule type="cellIs" dxfId="613" priority="15" operator="lessThan">
      <formula>-0.15</formula>
    </cfRule>
  </conditionalFormatting>
  <conditionalFormatting sqref="Q25">
    <cfRule type="cellIs" dxfId="612" priority="10" operator="between">
      <formula>0.15</formula>
      <formula>1000</formula>
    </cfRule>
    <cfRule type="cellIs" dxfId="611" priority="11" operator="between">
      <formula>-0.15</formula>
      <formula>0.15</formula>
    </cfRule>
    <cfRule type="cellIs" dxfId="610" priority="12" operator="lessThan">
      <formula>-0.15</formula>
    </cfRule>
  </conditionalFormatting>
  <conditionalFormatting sqref="M31">
    <cfRule type="cellIs" dxfId="609" priority="7" operator="between">
      <formula>0.15</formula>
      <formula>1000</formula>
    </cfRule>
    <cfRule type="cellIs" dxfId="608" priority="8" operator="between">
      <formula>-0.15</formula>
      <formula>0.15</formula>
    </cfRule>
    <cfRule type="cellIs" dxfId="607" priority="9" operator="lessThan">
      <formula>-0.15</formula>
    </cfRule>
  </conditionalFormatting>
  <conditionalFormatting sqref="O31">
    <cfRule type="cellIs" dxfId="606" priority="4" operator="between">
      <formula>0.15</formula>
      <formula>1000</formula>
    </cfRule>
    <cfRule type="cellIs" dxfId="605" priority="5" operator="between">
      <formula>-0.15</formula>
      <formula>0.15</formula>
    </cfRule>
    <cfRule type="cellIs" dxfId="604" priority="6" operator="lessThan">
      <formula>-0.15</formula>
    </cfRule>
  </conditionalFormatting>
  <pageMargins left="0.7" right="0.7" top="0.75" bottom="0.75" header="0.3" footer="0.3"/>
  <pageSetup paperSize="9" orientation="portrait" verticalDpi="90"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V49"/>
  <sheetViews>
    <sheetView zoomScale="75" zoomScaleNormal="75" workbookViewId="0">
      <pane xSplit="1" ySplit="3" topLeftCell="B7" activePane="bottomRight" state="frozen"/>
      <selection pane="topRight" activeCell="B1" sqref="B1"/>
      <selection pane="bottomLeft" activeCell="A4" sqref="A4"/>
      <selection pane="bottomRight" activeCell="B39" sqref="B39:D40"/>
    </sheetView>
  </sheetViews>
  <sheetFormatPr defaultRowHeight="14.4" x14ac:dyDescent="0.3"/>
  <cols>
    <col min="1" max="1" width="16.109375" customWidth="1"/>
    <col min="21" max="21" width="13.44140625" customWidth="1"/>
  </cols>
  <sheetData>
    <row r="1" spans="1:22" ht="21.6" customHeight="1" thickBot="1" x14ac:dyDescent="0.35">
      <c r="A1" s="537" t="s">
        <v>50</v>
      </c>
      <c r="B1" s="525" t="s">
        <v>29</v>
      </c>
      <c r="C1" s="526"/>
      <c r="D1" s="526"/>
      <c r="E1" s="526"/>
      <c r="F1" s="526"/>
      <c r="G1" s="526"/>
      <c r="H1" s="525" t="s">
        <v>0</v>
      </c>
      <c r="I1" s="526"/>
      <c r="J1" s="526"/>
      <c r="K1" s="527"/>
      <c r="L1" s="521" t="s">
        <v>30</v>
      </c>
      <c r="M1" s="522"/>
      <c r="N1" s="522"/>
      <c r="O1" s="522"/>
      <c r="P1" s="522"/>
      <c r="Q1" s="528"/>
      <c r="R1" s="521" t="s">
        <v>33</v>
      </c>
      <c r="S1" s="522"/>
      <c r="T1" s="522"/>
      <c r="U1" s="523" t="s">
        <v>34</v>
      </c>
      <c r="V1" s="18"/>
    </row>
    <row r="2" spans="1:22" ht="20.100000000000001" customHeight="1" thickBot="1" x14ac:dyDescent="0.35">
      <c r="A2" s="537"/>
      <c r="B2" s="525"/>
      <c r="C2" s="526"/>
      <c r="D2" s="526"/>
      <c r="E2" s="526"/>
      <c r="F2" s="526"/>
      <c r="G2" s="527"/>
      <c r="H2" s="525"/>
      <c r="I2" s="526"/>
      <c r="J2" s="526"/>
      <c r="K2" s="527"/>
      <c r="L2" s="10" t="s">
        <v>31</v>
      </c>
      <c r="M2" s="78" t="s">
        <v>32</v>
      </c>
      <c r="N2" s="10" t="s">
        <v>31</v>
      </c>
      <c r="O2" s="78" t="s">
        <v>32</v>
      </c>
      <c r="P2" s="10" t="s">
        <v>31</v>
      </c>
      <c r="Q2" s="78" t="s">
        <v>32</v>
      </c>
      <c r="R2" s="521" t="s">
        <v>32</v>
      </c>
      <c r="S2" s="522"/>
      <c r="T2" s="522"/>
      <c r="U2" s="524"/>
    </row>
    <row r="3" spans="1:22" ht="33.9" customHeight="1" thickBot="1" x14ac:dyDescent="0.35">
      <c r="A3" s="538"/>
      <c r="B3" s="90">
        <v>2016</v>
      </c>
      <c r="C3" s="77">
        <v>2017</v>
      </c>
      <c r="D3" s="45">
        <v>2018</v>
      </c>
      <c r="E3" s="46">
        <v>2020</v>
      </c>
      <c r="F3" s="47">
        <v>2025</v>
      </c>
      <c r="G3" s="46">
        <v>2030</v>
      </c>
      <c r="H3" s="48">
        <v>2016</v>
      </c>
      <c r="I3" s="49">
        <v>2020</v>
      </c>
      <c r="J3" s="47">
        <v>2025</v>
      </c>
      <c r="K3" s="50">
        <v>2030</v>
      </c>
      <c r="L3" s="531">
        <v>2020</v>
      </c>
      <c r="M3" s="530"/>
      <c r="N3" s="531">
        <v>2025</v>
      </c>
      <c r="O3" s="530"/>
      <c r="P3" s="531">
        <v>2030</v>
      </c>
      <c r="Q3" s="530"/>
      <c r="R3" s="75">
        <v>2020</v>
      </c>
      <c r="S3" s="20">
        <v>2025</v>
      </c>
      <c r="T3" s="102">
        <v>2030</v>
      </c>
      <c r="U3" s="524"/>
    </row>
    <row r="4" spans="1:22" ht="21" x14ac:dyDescent="0.4">
      <c r="A4" s="1" t="s">
        <v>2</v>
      </c>
      <c r="B4" s="124">
        <v>327</v>
      </c>
      <c r="C4" s="125"/>
      <c r="D4" s="125"/>
      <c r="E4" s="125">
        <v>516</v>
      </c>
      <c r="F4" s="125">
        <v>606</v>
      </c>
      <c r="G4" s="126"/>
      <c r="H4" s="87">
        <v>329</v>
      </c>
      <c r="I4" s="81">
        <v>513</v>
      </c>
      <c r="J4" s="81">
        <v>595</v>
      </c>
      <c r="K4" s="107"/>
      <c r="L4" s="43">
        <f>IF(AND(E4&lt;&gt;0,I4&lt;&gt;0),E4-I4, " ")</f>
        <v>3</v>
      </c>
      <c r="M4" s="27">
        <f>IF(AND(E4&lt;&gt;0,I4&lt;&gt;0),(E4-I4)/I4, " ")</f>
        <v>5.8479532163742687E-3</v>
      </c>
      <c r="N4" s="28">
        <f>IF(AND(F4&lt;&gt;0,J4&lt;&gt;0),F4-J4, " ")</f>
        <v>11</v>
      </c>
      <c r="O4" s="27">
        <f>IF(AND(F4&lt;&gt;0,J4&lt;&gt;0),(F4-J4)/J4, " ")</f>
        <v>1.8487394957983194E-2</v>
      </c>
      <c r="P4" s="28" t="str">
        <f>IF(AND(G4&lt;&gt;0,K4&lt;&gt;0),G4-K4, " ")</f>
        <v xml:space="preserve"> </v>
      </c>
      <c r="Q4" s="29" t="str">
        <f>IF(AND(G4&lt;&gt;0,K4&lt;&gt;0),(G4-K4)/K4, " ")</f>
        <v xml:space="preserve"> </v>
      </c>
      <c r="R4" s="53"/>
      <c r="S4" s="54"/>
      <c r="T4" s="55" t="str">
        <f>IFERROR(D4/G4,"")</f>
        <v/>
      </c>
      <c r="U4" s="60" t="str">
        <f>IF(G4&gt;0,IFERROR((D4-B4)/(G4-B4)," ")," ")</f>
        <v xml:space="preserve"> </v>
      </c>
    </row>
    <row r="5" spans="1:22" ht="21" x14ac:dyDescent="0.4">
      <c r="A5" s="3" t="s">
        <v>3</v>
      </c>
      <c r="B5" s="100">
        <v>90</v>
      </c>
      <c r="C5" s="95">
        <v>89</v>
      </c>
      <c r="D5" s="95">
        <v>90</v>
      </c>
      <c r="E5" s="95"/>
      <c r="F5" s="95"/>
      <c r="G5" s="111"/>
      <c r="H5" s="100">
        <v>31</v>
      </c>
      <c r="I5" s="95"/>
      <c r="J5" s="95"/>
      <c r="K5" s="101"/>
      <c r="L5" s="44" t="str">
        <f t="shared" ref="L5:L31" si="0">IF(AND(E5&lt;&gt;0,I5&lt;&gt;0),E5-I5, " ")</f>
        <v xml:space="preserve"> </v>
      </c>
      <c r="M5" s="31" t="str">
        <f t="shared" ref="M5:M31" si="1">IF(AND(E5&lt;&gt;0,I5&lt;&gt;0),(E5-I5)/I5, " ")</f>
        <v xml:space="preserve"> </v>
      </c>
      <c r="N5" s="32" t="str">
        <f t="shared" ref="N5:N31" si="2">IF(AND(F5&lt;&gt;0,J5&lt;&gt;0),F5-J5, " ")</f>
        <v xml:space="preserve"> </v>
      </c>
      <c r="O5" s="31" t="str">
        <f t="shared" ref="O5:O31" si="3">IF(AND(F5&lt;&gt;0,J5&lt;&gt;0),(F5-J5)/J5, " ")</f>
        <v xml:space="preserve"> </v>
      </c>
      <c r="P5" s="32" t="str">
        <f t="shared" ref="P5:P31" si="4">IF(AND(G5&lt;&gt;0,K5&lt;&gt;0),G5-K5, " ")</f>
        <v xml:space="preserve"> </v>
      </c>
      <c r="Q5" s="33" t="str">
        <f t="shared" ref="Q5:Q31" si="5">IF(AND(G5&lt;&gt;0,K5&lt;&gt;0),(G5-K5)/K5, " ")</f>
        <v xml:space="preserve"> </v>
      </c>
      <c r="R5" s="56" t="str">
        <f t="shared" ref="R5:R31" si="6">IFERROR(D5/E5,"")</f>
        <v/>
      </c>
      <c r="S5" s="57" t="str">
        <f t="shared" ref="S5:S31" si="7">IFERROR(D5/F5,"")</f>
        <v/>
      </c>
      <c r="T5" s="58" t="str">
        <f t="shared" ref="T5:T31" si="8">IFERROR(D5/G5,"")</f>
        <v/>
      </c>
      <c r="U5" s="62" t="str">
        <f t="shared" ref="U5:U31" si="9">IF(G5&gt;0,IFERROR((D5-B5)/(G5-B5)," ")," ")</f>
        <v xml:space="preserve"> </v>
      </c>
    </row>
    <row r="6" spans="1:22" ht="21" x14ac:dyDescent="0.4">
      <c r="A6" s="3" t="s">
        <v>5</v>
      </c>
      <c r="B6" s="100"/>
      <c r="C6" s="95"/>
      <c r="D6" s="95"/>
      <c r="E6" s="95"/>
      <c r="F6" s="95"/>
      <c r="G6" s="111"/>
      <c r="H6" s="67"/>
      <c r="I6" s="95"/>
      <c r="J6" s="95"/>
      <c r="K6" s="101"/>
      <c r="L6" s="44" t="str">
        <f t="shared" si="0"/>
        <v xml:space="preserve"> </v>
      </c>
      <c r="M6" s="31" t="str">
        <f t="shared" si="1"/>
        <v xml:space="preserve"> </v>
      </c>
      <c r="N6" s="32" t="str">
        <f t="shared" si="2"/>
        <v xml:space="preserve"> </v>
      </c>
      <c r="O6" s="31" t="str">
        <f t="shared" si="3"/>
        <v xml:space="preserve"> </v>
      </c>
      <c r="P6" s="32" t="str">
        <f t="shared" si="4"/>
        <v xml:space="preserve"> </v>
      </c>
      <c r="Q6" s="33" t="str">
        <f t="shared" si="5"/>
        <v xml:space="preserve"> </v>
      </c>
      <c r="R6" s="56" t="str">
        <f t="shared" si="6"/>
        <v/>
      </c>
      <c r="S6" s="57" t="str">
        <f t="shared" si="7"/>
        <v/>
      </c>
      <c r="T6" s="58" t="str">
        <f t="shared" si="8"/>
        <v/>
      </c>
      <c r="U6" s="62" t="str">
        <f t="shared" si="9"/>
        <v xml:space="preserve"> </v>
      </c>
    </row>
    <row r="7" spans="1:22" ht="21" x14ac:dyDescent="0.4">
      <c r="A7" s="148" t="s">
        <v>7</v>
      </c>
      <c r="B7" s="204"/>
      <c r="C7" s="205"/>
      <c r="D7" s="205"/>
      <c r="E7" s="205"/>
      <c r="F7" s="205"/>
      <c r="G7" s="206"/>
      <c r="H7" s="204"/>
      <c r="I7" s="205"/>
      <c r="J7" s="205"/>
      <c r="K7" s="207"/>
      <c r="L7" s="208" t="str">
        <f t="shared" si="0"/>
        <v xml:space="preserve"> </v>
      </c>
      <c r="M7" s="209" t="str">
        <f>IF(AND(E7&lt;&gt;0,I7&lt;&gt;0),(E7-I7)/I7, " ")</f>
        <v xml:space="preserve"> </v>
      </c>
      <c r="N7" s="210" t="str">
        <f t="shared" si="2"/>
        <v xml:space="preserve"> </v>
      </c>
      <c r="O7" s="209" t="str">
        <f t="shared" si="3"/>
        <v xml:space="preserve"> </v>
      </c>
      <c r="P7" s="210" t="str">
        <f t="shared" si="4"/>
        <v xml:space="preserve"> </v>
      </c>
      <c r="Q7" s="211" t="str">
        <f t="shared" si="5"/>
        <v xml:space="preserve"> </v>
      </c>
      <c r="R7" s="212" t="str">
        <f t="shared" si="6"/>
        <v/>
      </c>
      <c r="S7" s="213" t="str">
        <f t="shared" si="7"/>
        <v/>
      </c>
      <c r="T7" s="214" t="str">
        <f t="shared" si="8"/>
        <v/>
      </c>
      <c r="U7" s="215" t="str">
        <f t="shared" si="9"/>
        <v xml:space="preserve"> </v>
      </c>
    </row>
    <row r="8" spans="1:22" ht="21" x14ac:dyDescent="0.4">
      <c r="A8" s="3" t="s">
        <v>6</v>
      </c>
      <c r="B8" s="100"/>
      <c r="C8" s="95"/>
      <c r="D8" s="95">
        <v>128</v>
      </c>
      <c r="E8" s="95"/>
      <c r="F8" s="95"/>
      <c r="G8" s="111"/>
      <c r="H8" s="100"/>
      <c r="I8" s="95"/>
      <c r="J8" s="95"/>
      <c r="K8" s="101"/>
      <c r="L8" s="44" t="str">
        <f t="shared" si="0"/>
        <v xml:space="preserve"> </v>
      </c>
      <c r="M8" s="31" t="str">
        <f t="shared" ref="M8" si="10">IF(AND(E8&lt;&gt;0,I8&lt;&gt;0),(E8-I8)/I8, " ")</f>
        <v xml:space="preserve"> </v>
      </c>
      <c r="N8" s="32" t="str">
        <f t="shared" si="2"/>
        <v xml:space="preserve"> </v>
      </c>
      <c r="O8" s="31" t="str">
        <f t="shared" si="3"/>
        <v xml:space="preserve"> </v>
      </c>
      <c r="P8" s="32" t="str">
        <f t="shared" si="4"/>
        <v xml:space="preserve"> </v>
      </c>
      <c r="Q8" s="33" t="str">
        <f t="shared" si="5"/>
        <v xml:space="preserve"> </v>
      </c>
      <c r="R8" s="56" t="str">
        <f t="shared" si="6"/>
        <v/>
      </c>
      <c r="S8" s="57" t="str">
        <f t="shared" si="7"/>
        <v/>
      </c>
      <c r="T8" s="58" t="str">
        <f t="shared" si="8"/>
        <v/>
      </c>
      <c r="U8" s="62" t="str">
        <f t="shared" si="9"/>
        <v xml:space="preserve"> </v>
      </c>
    </row>
    <row r="9" spans="1:22" ht="21" x14ac:dyDescent="0.4">
      <c r="A9" s="3" t="s">
        <v>8</v>
      </c>
      <c r="B9" s="204"/>
      <c r="C9" s="205"/>
      <c r="D9" s="205"/>
      <c r="E9" s="205"/>
      <c r="F9" s="205"/>
      <c r="G9" s="206"/>
      <c r="H9" s="204"/>
      <c r="I9" s="205"/>
      <c r="J9" s="205"/>
      <c r="K9" s="207"/>
      <c r="L9" s="208" t="str">
        <f t="shared" si="0"/>
        <v xml:space="preserve"> </v>
      </c>
      <c r="M9" s="209" t="str">
        <f t="shared" si="1"/>
        <v xml:space="preserve"> </v>
      </c>
      <c r="N9" s="210" t="str">
        <f t="shared" si="2"/>
        <v xml:space="preserve"> </v>
      </c>
      <c r="O9" s="209" t="str">
        <f t="shared" si="3"/>
        <v xml:space="preserve"> </v>
      </c>
      <c r="P9" s="210" t="str">
        <f t="shared" si="4"/>
        <v xml:space="preserve"> </v>
      </c>
      <c r="Q9" s="211" t="str">
        <f t="shared" si="5"/>
        <v xml:space="preserve"> </v>
      </c>
      <c r="R9" s="212" t="str">
        <f t="shared" si="6"/>
        <v/>
      </c>
      <c r="S9" s="213" t="str">
        <f t="shared" si="7"/>
        <v/>
      </c>
      <c r="T9" s="214" t="str">
        <f t="shared" si="8"/>
        <v/>
      </c>
      <c r="U9" s="215" t="str">
        <f t="shared" si="9"/>
        <v xml:space="preserve"> </v>
      </c>
    </row>
    <row r="10" spans="1:22" ht="21" x14ac:dyDescent="0.4">
      <c r="A10" s="3" t="s">
        <v>15</v>
      </c>
      <c r="B10" s="204"/>
      <c r="C10" s="205"/>
      <c r="D10" s="205"/>
      <c r="E10" s="205"/>
      <c r="F10" s="205"/>
      <c r="G10" s="206"/>
      <c r="H10" s="204"/>
      <c r="I10" s="205"/>
      <c r="J10" s="205"/>
      <c r="K10" s="207"/>
      <c r="L10" s="208" t="str">
        <f t="shared" si="0"/>
        <v xml:space="preserve"> </v>
      </c>
      <c r="M10" s="209" t="str">
        <f t="shared" si="1"/>
        <v xml:space="preserve"> </v>
      </c>
      <c r="N10" s="210" t="str">
        <f t="shared" si="2"/>
        <v xml:space="preserve"> </v>
      </c>
      <c r="O10" s="209" t="str">
        <f t="shared" si="3"/>
        <v xml:space="preserve"> </v>
      </c>
      <c r="P10" s="210" t="str">
        <f t="shared" si="4"/>
        <v xml:space="preserve"> </v>
      </c>
      <c r="Q10" s="211" t="str">
        <f t="shared" si="5"/>
        <v xml:space="preserve"> </v>
      </c>
      <c r="R10" s="212" t="str">
        <f t="shared" si="6"/>
        <v/>
      </c>
      <c r="S10" s="213" t="str">
        <f t="shared" si="7"/>
        <v/>
      </c>
      <c r="T10" s="214" t="str">
        <f t="shared" si="8"/>
        <v/>
      </c>
      <c r="U10" s="215" t="str">
        <f t="shared" si="9"/>
        <v xml:space="preserve"> </v>
      </c>
    </row>
    <row r="11" spans="1:22" ht="21" x14ac:dyDescent="0.4">
      <c r="A11" s="3" t="s">
        <v>9</v>
      </c>
      <c r="B11" s="204"/>
      <c r="C11" s="205"/>
      <c r="D11" s="205"/>
      <c r="E11" s="205"/>
      <c r="F11" s="205"/>
      <c r="G11" s="206"/>
      <c r="H11" s="204"/>
      <c r="I11" s="205"/>
      <c r="J11" s="205"/>
      <c r="K11" s="207"/>
      <c r="L11" s="208" t="str">
        <f t="shared" si="0"/>
        <v xml:space="preserve"> </v>
      </c>
      <c r="M11" s="209" t="str">
        <f t="shared" si="1"/>
        <v xml:space="preserve"> </v>
      </c>
      <c r="N11" s="210" t="str">
        <f t="shared" si="2"/>
        <v xml:space="preserve"> </v>
      </c>
      <c r="O11" s="209" t="str">
        <f t="shared" si="3"/>
        <v xml:space="preserve"> </v>
      </c>
      <c r="P11" s="210" t="str">
        <f t="shared" si="4"/>
        <v xml:space="preserve"> </v>
      </c>
      <c r="Q11" s="211" t="str">
        <f t="shared" si="5"/>
        <v xml:space="preserve"> </v>
      </c>
      <c r="R11" s="212" t="str">
        <f t="shared" si="6"/>
        <v/>
      </c>
      <c r="S11" s="213" t="str">
        <f t="shared" si="7"/>
        <v/>
      </c>
      <c r="T11" s="214" t="str">
        <f t="shared" si="8"/>
        <v/>
      </c>
      <c r="U11" s="215" t="str">
        <f t="shared" si="9"/>
        <v xml:space="preserve"> </v>
      </c>
    </row>
    <row r="12" spans="1:22" ht="21" x14ac:dyDescent="0.4">
      <c r="A12" s="3" t="s">
        <v>10</v>
      </c>
      <c r="B12" s="100"/>
      <c r="C12" s="95"/>
      <c r="D12" s="95"/>
      <c r="E12" s="95"/>
      <c r="F12" s="95"/>
      <c r="G12" s="111"/>
      <c r="H12" s="100"/>
      <c r="I12" s="95"/>
      <c r="J12" s="95"/>
      <c r="K12" s="101"/>
      <c r="L12" s="44" t="str">
        <f t="shared" si="0"/>
        <v xml:space="preserve"> </v>
      </c>
      <c r="M12" s="31" t="str">
        <f t="shared" si="1"/>
        <v xml:space="preserve"> </v>
      </c>
      <c r="N12" s="32" t="str">
        <f t="shared" si="2"/>
        <v xml:space="preserve"> </v>
      </c>
      <c r="O12" s="31" t="str">
        <f t="shared" si="3"/>
        <v xml:space="preserve"> </v>
      </c>
      <c r="P12" s="32" t="str">
        <f t="shared" si="4"/>
        <v xml:space="preserve"> </v>
      </c>
      <c r="Q12" s="33" t="str">
        <f t="shared" si="5"/>
        <v xml:space="preserve"> </v>
      </c>
      <c r="R12" s="56" t="str">
        <f t="shared" si="6"/>
        <v/>
      </c>
      <c r="S12" s="57" t="str">
        <f t="shared" si="7"/>
        <v/>
      </c>
      <c r="T12" s="58" t="str">
        <f t="shared" si="8"/>
        <v/>
      </c>
      <c r="U12" s="62" t="str">
        <f t="shared" si="9"/>
        <v xml:space="preserve"> </v>
      </c>
    </row>
    <row r="13" spans="1:22" ht="21" x14ac:dyDescent="0.4">
      <c r="A13" s="3" t="s">
        <v>12</v>
      </c>
      <c r="B13" s="100">
        <v>60</v>
      </c>
      <c r="C13" s="95"/>
      <c r="D13" s="95"/>
      <c r="E13" s="95"/>
      <c r="F13" s="95"/>
      <c r="G13" s="111"/>
      <c r="H13" s="100">
        <v>60</v>
      </c>
      <c r="I13" s="95"/>
      <c r="J13" s="95"/>
      <c r="K13" s="101"/>
      <c r="L13" s="44" t="str">
        <f t="shared" si="0"/>
        <v xml:space="preserve"> </v>
      </c>
      <c r="M13" s="31" t="str">
        <f t="shared" si="1"/>
        <v xml:space="preserve"> </v>
      </c>
      <c r="N13" s="32" t="str">
        <f t="shared" si="2"/>
        <v xml:space="preserve"> </v>
      </c>
      <c r="O13" s="31" t="str">
        <f t="shared" si="3"/>
        <v xml:space="preserve"> </v>
      </c>
      <c r="P13" s="32" t="str">
        <f t="shared" si="4"/>
        <v xml:space="preserve"> </v>
      </c>
      <c r="Q13" s="33" t="str">
        <f t="shared" si="5"/>
        <v xml:space="preserve"> </v>
      </c>
      <c r="R13" s="56" t="str">
        <f t="shared" si="6"/>
        <v/>
      </c>
      <c r="S13" s="57" t="str">
        <f t="shared" si="7"/>
        <v/>
      </c>
      <c r="T13" s="58" t="str">
        <f t="shared" si="8"/>
        <v/>
      </c>
      <c r="U13" s="62" t="str">
        <f t="shared" si="9"/>
        <v xml:space="preserve"> </v>
      </c>
    </row>
    <row r="14" spans="1:22" ht="21" x14ac:dyDescent="0.4">
      <c r="A14" s="3" t="s">
        <v>13</v>
      </c>
      <c r="B14" s="100">
        <v>2</v>
      </c>
      <c r="C14" s="95"/>
      <c r="D14" s="95"/>
      <c r="E14" s="95"/>
      <c r="F14" s="95"/>
      <c r="G14" s="111"/>
      <c r="H14" s="100">
        <v>2</v>
      </c>
      <c r="I14" s="95">
        <v>4</v>
      </c>
      <c r="J14" s="95"/>
      <c r="K14" s="101"/>
      <c r="L14" s="44" t="str">
        <f t="shared" si="0"/>
        <v xml:space="preserve"> </v>
      </c>
      <c r="M14" s="31" t="str">
        <f t="shared" si="1"/>
        <v xml:space="preserve"> </v>
      </c>
      <c r="N14" s="32" t="str">
        <f t="shared" si="2"/>
        <v xml:space="preserve"> </v>
      </c>
      <c r="O14" s="31" t="str">
        <f t="shared" si="3"/>
        <v xml:space="preserve"> </v>
      </c>
      <c r="P14" s="32" t="str">
        <f t="shared" si="4"/>
        <v xml:space="preserve"> </v>
      </c>
      <c r="Q14" s="33" t="str">
        <f t="shared" si="5"/>
        <v xml:space="preserve"> </v>
      </c>
      <c r="R14" s="56" t="str">
        <f t="shared" si="6"/>
        <v/>
      </c>
      <c r="S14" s="57" t="str">
        <f>IFERROR(D14/F14,"")</f>
        <v/>
      </c>
      <c r="T14" s="58" t="str">
        <f t="shared" si="8"/>
        <v/>
      </c>
      <c r="U14" s="62" t="str">
        <f t="shared" si="9"/>
        <v xml:space="preserve"> </v>
      </c>
    </row>
    <row r="15" spans="1:22" ht="21" x14ac:dyDescent="0.4">
      <c r="A15" s="3" t="s">
        <v>16</v>
      </c>
      <c r="B15" s="100"/>
      <c r="C15" s="95"/>
      <c r="D15" s="95"/>
      <c r="E15" s="95"/>
      <c r="F15" s="95"/>
      <c r="G15" s="111"/>
      <c r="H15" s="100"/>
      <c r="I15" s="95"/>
      <c r="J15" s="95"/>
      <c r="K15" s="101"/>
      <c r="L15" s="44" t="str">
        <f t="shared" si="0"/>
        <v xml:space="preserve"> </v>
      </c>
      <c r="M15" s="31" t="str">
        <f t="shared" si="1"/>
        <v xml:space="preserve"> </v>
      </c>
      <c r="N15" s="32" t="str">
        <f t="shared" si="2"/>
        <v xml:space="preserve"> </v>
      </c>
      <c r="O15" s="31" t="str">
        <f t="shared" si="3"/>
        <v xml:space="preserve"> </v>
      </c>
      <c r="P15" s="32" t="str">
        <f t="shared" si="4"/>
        <v xml:space="preserve"> </v>
      </c>
      <c r="Q15" s="33" t="str">
        <f t="shared" si="5"/>
        <v xml:space="preserve"> </v>
      </c>
      <c r="R15" s="56" t="str">
        <f t="shared" si="6"/>
        <v/>
      </c>
      <c r="S15" s="57" t="str">
        <f t="shared" ref="S15" si="11">IFERROR(D15/F15,"")</f>
        <v/>
      </c>
      <c r="T15" s="58" t="str">
        <f t="shared" si="8"/>
        <v/>
      </c>
      <c r="U15" s="62" t="str">
        <f t="shared" si="9"/>
        <v xml:space="preserve"> </v>
      </c>
    </row>
    <row r="16" spans="1:22" ht="21" x14ac:dyDescent="0.4">
      <c r="A16" s="3" t="s">
        <v>4</v>
      </c>
      <c r="B16" s="204"/>
      <c r="C16" s="205"/>
      <c r="D16" s="205"/>
      <c r="E16" s="205"/>
      <c r="F16" s="205"/>
      <c r="G16" s="206"/>
      <c r="H16" s="204"/>
      <c r="I16" s="205"/>
      <c r="J16" s="205"/>
      <c r="K16" s="207"/>
      <c r="L16" s="208" t="str">
        <f t="shared" si="0"/>
        <v xml:space="preserve"> </v>
      </c>
      <c r="M16" s="209" t="str">
        <f t="shared" si="1"/>
        <v xml:space="preserve"> </v>
      </c>
      <c r="N16" s="210" t="str">
        <f t="shared" si="2"/>
        <v xml:space="preserve"> </v>
      </c>
      <c r="O16" s="209" t="str">
        <f t="shared" si="3"/>
        <v xml:space="preserve"> </v>
      </c>
      <c r="P16" s="210" t="str">
        <f t="shared" si="4"/>
        <v xml:space="preserve"> </v>
      </c>
      <c r="Q16" s="211" t="str">
        <f t="shared" si="5"/>
        <v xml:space="preserve"> </v>
      </c>
      <c r="R16" s="212" t="str">
        <f t="shared" si="6"/>
        <v/>
      </c>
      <c r="S16" s="213" t="str">
        <f t="shared" si="7"/>
        <v/>
      </c>
      <c r="T16" s="214" t="str">
        <f t="shared" si="8"/>
        <v/>
      </c>
      <c r="U16" s="215" t="str">
        <f t="shared" si="9"/>
        <v xml:space="preserve"> </v>
      </c>
    </row>
    <row r="17" spans="1:21" ht="21" x14ac:dyDescent="0.4">
      <c r="A17" s="3" t="s">
        <v>19</v>
      </c>
      <c r="B17" s="204"/>
      <c r="C17" s="205"/>
      <c r="D17" s="205"/>
      <c r="E17" s="205"/>
      <c r="F17" s="205"/>
      <c r="G17" s="206"/>
      <c r="H17" s="204"/>
      <c r="I17" s="205"/>
      <c r="J17" s="205"/>
      <c r="K17" s="207"/>
      <c r="L17" s="208" t="str">
        <f t="shared" si="0"/>
        <v xml:space="preserve"> </v>
      </c>
      <c r="M17" s="209" t="str">
        <f t="shared" si="1"/>
        <v xml:space="preserve"> </v>
      </c>
      <c r="N17" s="210" t="str">
        <f t="shared" si="2"/>
        <v xml:space="preserve"> </v>
      </c>
      <c r="O17" s="209" t="str">
        <f t="shared" si="3"/>
        <v xml:space="preserve"> </v>
      </c>
      <c r="P17" s="210" t="str">
        <f t="shared" si="4"/>
        <v xml:space="preserve"> </v>
      </c>
      <c r="Q17" s="211" t="str">
        <f t="shared" si="5"/>
        <v xml:space="preserve"> </v>
      </c>
      <c r="R17" s="212" t="str">
        <f t="shared" si="6"/>
        <v/>
      </c>
      <c r="S17" s="213" t="str">
        <f t="shared" si="7"/>
        <v/>
      </c>
      <c r="T17" s="214" t="str">
        <f t="shared" si="8"/>
        <v/>
      </c>
      <c r="U17" s="215" t="str">
        <f t="shared" si="9"/>
        <v xml:space="preserve"> </v>
      </c>
    </row>
    <row r="18" spans="1:21" ht="21" x14ac:dyDescent="0.4">
      <c r="A18" s="3" t="s">
        <v>17</v>
      </c>
      <c r="B18" s="325"/>
      <c r="C18" s="326"/>
      <c r="D18" s="326"/>
      <c r="E18" s="326"/>
      <c r="F18" s="326"/>
      <c r="G18" s="326">
        <v>3</v>
      </c>
      <c r="H18" s="325"/>
      <c r="I18" s="326"/>
      <c r="J18" s="337"/>
      <c r="K18" s="338"/>
      <c r="L18" s="327" t="str">
        <f t="shared" si="0"/>
        <v xml:space="preserve"> </v>
      </c>
      <c r="M18" s="328" t="str">
        <f t="shared" si="1"/>
        <v xml:space="preserve"> </v>
      </c>
      <c r="N18" s="329" t="str">
        <f t="shared" si="2"/>
        <v xml:space="preserve"> </v>
      </c>
      <c r="O18" s="328" t="str">
        <f t="shared" si="3"/>
        <v xml:space="preserve"> </v>
      </c>
      <c r="P18" s="238" t="str">
        <f t="shared" ref="P18" si="12">IF(AND(G18&lt;&gt;0,K18&lt;&gt;0),G18-K18, " ")</f>
        <v xml:space="preserve"> </v>
      </c>
      <c r="Q18" s="241" t="str">
        <f t="shared" ref="Q18" si="13">IF(AND(G18&lt;&gt;0,K18&lt;&gt;0),(G18-K18)/K18, " ")</f>
        <v xml:space="preserve"> </v>
      </c>
      <c r="R18" s="331" t="str">
        <f t="shared" si="6"/>
        <v/>
      </c>
      <c r="S18" s="332" t="str">
        <f t="shared" si="7"/>
        <v/>
      </c>
      <c r="T18" s="333"/>
      <c r="U18" s="334"/>
    </row>
    <row r="19" spans="1:21" ht="21" x14ac:dyDescent="0.4">
      <c r="A19" s="3" t="s">
        <v>18</v>
      </c>
      <c r="B19" s="100">
        <v>0</v>
      </c>
      <c r="C19" s="95">
        <v>2</v>
      </c>
      <c r="D19" s="95">
        <v>5</v>
      </c>
      <c r="E19" s="95">
        <v>6</v>
      </c>
      <c r="F19" s="95">
        <v>10</v>
      </c>
      <c r="G19" s="111">
        <v>10</v>
      </c>
      <c r="H19" s="100"/>
      <c r="I19" s="95"/>
      <c r="J19" s="95"/>
      <c r="K19" s="101"/>
      <c r="L19" s="242" t="str">
        <f t="shared" si="0"/>
        <v xml:space="preserve"> </v>
      </c>
      <c r="M19" s="239" t="str">
        <f t="shared" si="1"/>
        <v xml:space="preserve"> </v>
      </c>
      <c r="N19" s="238" t="str">
        <f t="shared" si="2"/>
        <v xml:space="preserve"> </v>
      </c>
      <c r="O19" s="239" t="str">
        <f t="shared" si="3"/>
        <v xml:space="preserve"> </v>
      </c>
      <c r="P19" s="238" t="str">
        <f t="shared" si="4"/>
        <v xml:space="preserve"> </v>
      </c>
      <c r="Q19" s="241" t="str">
        <f t="shared" si="5"/>
        <v xml:space="preserve"> </v>
      </c>
      <c r="R19" s="56">
        <f t="shared" si="6"/>
        <v>0.83333333333333337</v>
      </c>
      <c r="S19" s="57">
        <f t="shared" si="7"/>
        <v>0.5</v>
      </c>
      <c r="T19" s="58">
        <f t="shared" si="8"/>
        <v>0.5</v>
      </c>
      <c r="U19" s="62">
        <f t="shared" si="9"/>
        <v>0.5</v>
      </c>
    </row>
    <row r="20" spans="1:21" ht="21" x14ac:dyDescent="0.4">
      <c r="A20" s="3" t="s">
        <v>14</v>
      </c>
      <c r="B20" s="100">
        <v>28</v>
      </c>
      <c r="C20" s="95">
        <v>28</v>
      </c>
      <c r="D20" s="95">
        <v>28</v>
      </c>
      <c r="E20" s="95">
        <v>36</v>
      </c>
      <c r="F20" s="95">
        <v>36</v>
      </c>
      <c r="G20" s="111">
        <v>36</v>
      </c>
      <c r="H20" s="100">
        <v>28</v>
      </c>
      <c r="I20" s="95">
        <v>36</v>
      </c>
      <c r="J20" s="95"/>
      <c r="K20" s="101"/>
      <c r="L20" s="44">
        <f t="shared" si="0"/>
        <v>0</v>
      </c>
      <c r="M20" s="31">
        <f t="shared" si="1"/>
        <v>0</v>
      </c>
      <c r="N20" s="238" t="str">
        <f t="shared" si="2"/>
        <v xml:space="preserve"> </v>
      </c>
      <c r="O20" s="239" t="str">
        <f t="shared" si="3"/>
        <v xml:space="preserve"> </v>
      </c>
      <c r="P20" s="238" t="str">
        <f t="shared" si="4"/>
        <v xml:space="preserve"> </v>
      </c>
      <c r="Q20" s="241" t="str">
        <f t="shared" si="5"/>
        <v xml:space="preserve"> </v>
      </c>
      <c r="R20" s="56">
        <f t="shared" si="6"/>
        <v>0.77777777777777779</v>
      </c>
      <c r="S20" s="57">
        <f t="shared" si="7"/>
        <v>0.77777777777777779</v>
      </c>
      <c r="T20" s="58">
        <f t="shared" si="8"/>
        <v>0.77777777777777779</v>
      </c>
      <c r="U20" s="62">
        <f t="shared" si="9"/>
        <v>0</v>
      </c>
    </row>
    <row r="21" spans="1:21" ht="21" x14ac:dyDescent="0.4">
      <c r="A21" s="3" t="s">
        <v>20</v>
      </c>
      <c r="B21" s="204"/>
      <c r="C21" s="205"/>
      <c r="D21" s="205"/>
      <c r="E21" s="205"/>
      <c r="F21" s="205"/>
      <c r="G21" s="206"/>
      <c r="H21" s="204"/>
      <c r="I21" s="205"/>
      <c r="J21" s="205"/>
      <c r="K21" s="207"/>
      <c r="L21" s="208" t="str">
        <f t="shared" si="0"/>
        <v xml:space="preserve"> </v>
      </c>
      <c r="M21" s="209" t="str">
        <f t="shared" si="1"/>
        <v xml:space="preserve"> </v>
      </c>
      <c r="N21" s="210" t="str">
        <f t="shared" si="2"/>
        <v xml:space="preserve"> </v>
      </c>
      <c r="O21" s="209" t="str">
        <f t="shared" si="3"/>
        <v xml:space="preserve"> </v>
      </c>
      <c r="P21" s="210" t="str">
        <f t="shared" si="4"/>
        <v xml:space="preserve"> </v>
      </c>
      <c r="Q21" s="211" t="str">
        <f t="shared" si="5"/>
        <v xml:space="preserve"> </v>
      </c>
      <c r="R21" s="212" t="str">
        <f t="shared" si="6"/>
        <v/>
      </c>
      <c r="S21" s="213" t="str">
        <f t="shared" si="7"/>
        <v/>
      </c>
      <c r="T21" s="214" t="str">
        <f t="shared" si="8"/>
        <v/>
      </c>
      <c r="U21" s="215" t="str">
        <f t="shared" si="9"/>
        <v xml:space="preserve"> </v>
      </c>
    </row>
    <row r="22" spans="1:21" ht="21" x14ac:dyDescent="0.4">
      <c r="A22" s="3" t="s">
        <v>21</v>
      </c>
      <c r="B22" s="100"/>
      <c r="C22" s="95"/>
      <c r="D22" s="95"/>
      <c r="E22" s="95"/>
      <c r="F22" s="95"/>
      <c r="G22" s="111">
        <v>75</v>
      </c>
      <c r="H22" s="134">
        <v>45</v>
      </c>
      <c r="I22" s="95"/>
      <c r="J22" s="95">
        <v>75</v>
      </c>
      <c r="K22" s="101"/>
      <c r="L22" s="44" t="str">
        <f t="shared" si="0"/>
        <v xml:space="preserve"> </v>
      </c>
      <c r="M22" s="31" t="str">
        <f t="shared" si="1"/>
        <v xml:space="preserve"> </v>
      </c>
      <c r="N22" s="32" t="str">
        <f t="shared" si="2"/>
        <v xml:space="preserve"> </v>
      </c>
      <c r="O22" s="31" t="str">
        <f t="shared" si="3"/>
        <v xml:space="preserve"> </v>
      </c>
      <c r="P22" s="238" t="str">
        <f t="shared" si="4"/>
        <v xml:space="preserve"> </v>
      </c>
      <c r="Q22" s="241" t="str">
        <f t="shared" si="5"/>
        <v xml:space="preserve"> </v>
      </c>
      <c r="R22" s="56" t="str">
        <f t="shared" si="6"/>
        <v/>
      </c>
      <c r="S22" s="57" t="str">
        <f t="shared" si="7"/>
        <v/>
      </c>
      <c r="T22" s="58"/>
      <c r="U22" s="62"/>
    </row>
    <row r="23" spans="1:21" ht="21" x14ac:dyDescent="0.4">
      <c r="A23" s="3" t="s">
        <v>1</v>
      </c>
      <c r="B23" s="100"/>
      <c r="C23" s="95"/>
      <c r="D23" s="95"/>
      <c r="E23" s="95"/>
      <c r="F23" s="95"/>
      <c r="G23" s="111"/>
      <c r="H23" s="100"/>
      <c r="I23" s="95"/>
      <c r="J23" s="95"/>
      <c r="K23" s="101"/>
      <c r="L23" s="44" t="str">
        <f t="shared" si="0"/>
        <v xml:space="preserve"> </v>
      </c>
      <c r="M23" s="31" t="str">
        <f t="shared" si="1"/>
        <v xml:space="preserve"> </v>
      </c>
      <c r="N23" s="32" t="str">
        <f t="shared" si="2"/>
        <v xml:space="preserve"> </v>
      </c>
      <c r="O23" s="31" t="str">
        <f t="shared" si="3"/>
        <v xml:space="preserve"> </v>
      </c>
      <c r="P23" s="32" t="str">
        <f t="shared" si="4"/>
        <v xml:space="preserve"> </v>
      </c>
      <c r="Q23" s="33" t="str">
        <f t="shared" si="5"/>
        <v xml:space="preserve"> </v>
      </c>
      <c r="R23" s="56" t="str">
        <f t="shared" si="6"/>
        <v/>
      </c>
      <c r="S23" s="57" t="str">
        <f t="shared" si="7"/>
        <v/>
      </c>
      <c r="T23" s="58" t="str">
        <f t="shared" si="8"/>
        <v/>
      </c>
      <c r="U23" s="62" t="str">
        <f t="shared" si="9"/>
        <v xml:space="preserve"> </v>
      </c>
    </row>
    <row r="24" spans="1:21" ht="21" x14ac:dyDescent="0.4">
      <c r="A24" s="3" t="s">
        <v>22</v>
      </c>
      <c r="B24" s="100"/>
      <c r="C24" s="95"/>
      <c r="D24" s="95"/>
      <c r="E24" s="95"/>
      <c r="F24" s="95"/>
      <c r="G24" s="111"/>
      <c r="H24" s="100"/>
      <c r="I24" s="95"/>
      <c r="J24" s="95"/>
      <c r="K24" s="101"/>
      <c r="L24" s="44" t="str">
        <f t="shared" si="0"/>
        <v xml:space="preserve"> </v>
      </c>
      <c r="M24" s="31" t="str">
        <f t="shared" si="1"/>
        <v xml:space="preserve"> </v>
      </c>
      <c r="N24" s="32" t="str">
        <f t="shared" si="2"/>
        <v xml:space="preserve"> </v>
      </c>
      <c r="O24" s="31" t="str">
        <f t="shared" si="3"/>
        <v xml:space="preserve"> </v>
      </c>
      <c r="P24" s="32" t="str">
        <f t="shared" si="4"/>
        <v xml:space="preserve"> </v>
      </c>
      <c r="Q24" s="33" t="str">
        <f t="shared" si="5"/>
        <v xml:space="preserve"> </v>
      </c>
      <c r="R24" s="56" t="str">
        <f t="shared" si="6"/>
        <v/>
      </c>
      <c r="S24" s="57" t="str">
        <f t="shared" si="7"/>
        <v/>
      </c>
      <c r="T24" s="58" t="str">
        <f t="shared" si="8"/>
        <v/>
      </c>
      <c r="U24" s="62" t="str">
        <f t="shared" si="9"/>
        <v xml:space="preserve"> </v>
      </c>
    </row>
    <row r="25" spans="1:21" ht="21" x14ac:dyDescent="0.4">
      <c r="A25" s="3" t="s">
        <v>23</v>
      </c>
      <c r="B25" s="100"/>
      <c r="C25" s="95"/>
      <c r="D25" s="95"/>
      <c r="E25" s="95"/>
      <c r="F25" s="95"/>
      <c r="G25" s="111"/>
      <c r="H25" s="100"/>
      <c r="I25" s="95"/>
      <c r="J25" s="95"/>
      <c r="K25" s="101"/>
      <c r="L25" s="44" t="str">
        <f t="shared" si="0"/>
        <v xml:space="preserve"> </v>
      </c>
      <c r="M25" s="31" t="str">
        <f t="shared" si="1"/>
        <v xml:space="preserve"> </v>
      </c>
      <c r="N25" s="32" t="str">
        <f t="shared" si="2"/>
        <v xml:space="preserve"> </v>
      </c>
      <c r="O25" s="31" t="str">
        <f t="shared" si="3"/>
        <v xml:space="preserve"> </v>
      </c>
      <c r="P25" s="32" t="str">
        <f t="shared" si="4"/>
        <v xml:space="preserve"> </v>
      </c>
      <c r="Q25" s="33" t="str">
        <f t="shared" si="5"/>
        <v xml:space="preserve"> </v>
      </c>
      <c r="R25" s="56" t="str">
        <f t="shared" si="6"/>
        <v/>
      </c>
      <c r="S25" s="57" t="str">
        <f t="shared" si="7"/>
        <v/>
      </c>
      <c r="T25" s="58" t="str">
        <f t="shared" si="8"/>
        <v/>
      </c>
      <c r="U25" s="62" t="str">
        <f t="shared" si="9"/>
        <v xml:space="preserve"> </v>
      </c>
    </row>
    <row r="26" spans="1:21" ht="21" x14ac:dyDescent="0.4">
      <c r="A26" s="3" t="s">
        <v>24</v>
      </c>
      <c r="B26" s="100"/>
      <c r="C26" s="95"/>
      <c r="D26" s="95"/>
      <c r="E26" s="95"/>
      <c r="F26" s="95">
        <v>1</v>
      </c>
      <c r="G26" s="101">
        <v>6</v>
      </c>
      <c r="H26" s="100"/>
      <c r="I26" s="95"/>
      <c r="J26" s="95">
        <v>1</v>
      </c>
      <c r="K26" s="101">
        <v>6</v>
      </c>
      <c r="L26" s="44" t="str">
        <f t="shared" si="0"/>
        <v xml:space="preserve"> </v>
      </c>
      <c r="M26" s="31" t="str">
        <f t="shared" si="1"/>
        <v xml:space="preserve"> </v>
      </c>
      <c r="N26" s="32">
        <f t="shared" si="2"/>
        <v>0</v>
      </c>
      <c r="O26" s="31">
        <f t="shared" si="3"/>
        <v>0</v>
      </c>
      <c r="P26" s="32">
        <f t="shared" si="4"/>
        <v>0</v>
      </c>
      <c r="Q26" s="33">
        <f t="shared" si="5"/>
        <v>0</v>
      </c>
      <c r="R26" s="56" t="str">
        <f t="shared" si="6"/>
        <v/>
      </c>
      <c r="S26" s="57"/>
      <c r="T26" s="58"/>
      <c r="U26" s="62"/>
    </row>
    <row r="27" spans="1:21" ht="21" x14ac:dyDescent="0.4">
      <c r="A27" s="3" t="s">
        <v>26</v>
      </c>
      <c r="B27" s="204"/>
      <c r="C27" s="205"/>
      <c r="D27" s="205"/>
      <c r="E27" s="205"/>
      <c r="F27" s="205"/>
      <c r="G27" s="206"/>
      <c r="H27" s="204"/>
      <c r="I27" s="205"/>
      <c r="J27" s="205"/>
      <c r="K27" s="207"/>
      <c r="L27" s="208" t="str">
        <f t="shared" si="0"/>
        <v xml:space="preserve"> </v>
      </c>
      <c r="M27" s="209" t="str">
        <f t="shared" si="1"/>
        <v xml:space="preserve"> </v>
      </c>
      <c r="N27" s="210" t="str">
        <f t="shared" si="2"/>
        <v xml:space="preserve"> </v>
      </c>
      <c r="O27" s="209" t="str">
        <f t="shared" si="3"/>
        <v xml:space="preserve"> </v>
      </c>
      <c r="P27" s="210" t="str">
        <f t="shared" si="4"/>
        <v xml:space="preserve"> </v>
      </c>
      <c r="Q27" s="211" t="str">
        <f t="shared" si="5"/>
        <v xml:space="preserve"> </v>
      </c>
      <c r="R27" s="212" t="str">
        <f t="shared" si="6"/>
        <v/>
      </c>
      <c r="S27" s="213" t="str">
        <f t="shared" si="7"/>
        <v/>
      </c>
      <c r="T27" s="214" t="str">
        <f t="shared" si="8"/>
        <v/>
      </c>
      <c r="U27" s="215" t="str">
        <f t="shared" si="9"/>
        <v xml:space="preserve"> </v>
      </c>
    </row>
    <row r="28" spans="1:21" ht="21" x14ac:dyDescent="0.4">
      <c r="A28" s="3" t="s">
        <v>27</v>
      </c>
      <c r="B28" s="100"/>
      <c r="C28" s="95"/>
      <c r="D28" s="95"/>
      <c r="E28" s="95"/>
      <c r="F28" s="95"/>
      <c r="G28" s="111"/>
      <c r="H28" s="100"/>
      <c r="I28" s="95"/>
      <c r="J28" s="95"/>
      <c r="K28" s="101"/>
      <c r="L28" s="44" t="str">
        <f t="shared" si="0"/>
        <v xml:space="preserve"> </v>
      </c>
      <c r="M28" s="31" t="str">
        <f t="shared" si="1"/>
        <v xml:space="preserve"> </v>
      </c>
      <c r="N28" s="32" t="str">
        <f t="shared" si="2"/>
        <v xml:space="preserve"> </v>
      </c>
      <c r="O28" s="31" t="str">
        <f t="shared" si="3"/>
        <v xml:space="preserve"> </v>
      </c>
      <c r="P28" s="32" t="str">
        <f t="shared" si="4"/>
        <v xml:space="preserve"> </v>
      </c>
      <c r="Q28" s="33" t="str">
        <f t="shared" si="5"/>
        <v xml:space="preserve"> </v>
      </c>
      <c r="R28" s="56" t="str">
        <f t="shared" si="6"/>
        <v/>
      </c>
      <c r="S28" s="57" t="str">
        <f t="shared" si="7"/>
        <v/>
      </c>
      <c r="T28" s="58" t="str">
        <f t="shared" si="8"/>
        <v/>
      </c>
      <c r="U28" s="62" t="str">
        <f t="shared" si="9"/>
        <v xml:space="preserve"> </v>
      </c>
    </row>
    <row r="29" spans="1:21" ht="21" x14ac:dyDescent="0.4">
      <c r="A29" s="3" t="s">
        <v>11</v>
      </c>
      <c r="B29" s="204"/>
      <c r="C29" s="205"/>
      <c r="D29" s="205"/>
      <c r="E29" s="205"/>
      <c r="F29" s="205"/>
      <c r="G29" s="206"/>
      <c r="H29" s="204"/>
      <c r="I29" s="205"/>
      <c r="J29" s="205"/>
      <c r="K29" s="207"/>
      <c r="L29" s="208" t="str">
        <f t="shared" si="0"/>
        <v xml:space="preserve"> </v>
      </c>
      <c r="M29" s="209" t="str">
        <f t="shared" si="1"/>
        <v xml:space="preserve"> </v>
      </c>
      <c r="N29" s="210" t="str">
        <f t="shared" si="2"/>
        <v xml:space="preserve"> </v>
      </c>
      <c r="O29" s="209" t="str">
        <f t="shared" si="3"/>
        <v xml:space="preserve"> </v>
      </c>
      <c r="P29" s="210" t="str">
        <f t="shared" si="4"/>
        <v xml:space="preserve"> </v>
      </c>
      <c r="Q29" s="211" t="str">
        <f t="shared" si="5"/>
        <v xml:space="preserve"> </v>
      </c>
      <c r="R29" s="212" t="str">
        <f t="shared" si="6"/>
        <v/>
      </c>
      <c r="S29" s="213" t="str">
        <f t="shared" si="7"/>
        <v/>
      </c>
      <c r="T29" s="214" t="str">
        <f t="shared" si="8"/>
        <v/>
      </c>
      <c r="U29" s="215" t="str">
        <f t="shared" si="9"/>
        <v xml:space="preserve"> </v>
      </c>
    </row>
    <row r="30" spans="1:21" ht="21" x14ac:dyDescent="0.4">
      <c r="A30" s="3" t="s">
        <v>25</v>
      </c>
      <c r="B30" s="100">
        <v>10</v>
      </c>
      <c r="C30" s="95">
        <v>20</v>
      </c>
      <c r="D30" s="95">
        <v>20</v>
      </c>
      <c r="E30" s="95"/>
      <c r="F30" s="95"/>
      <c r="G30" s="111"/>
      <c r="H30" s="100">
        <v>10</v>
      </c>
      <c r="I30" s="95"/>
      <c r="J30" s="95">
        <v>23</v>
      </c>
      <c r="K30" s="101">
        <v>23</v>
      </c>
      <c r="L30" s="44" t="str">
        <f t="shared" si="0"/>
        <v xml:space="preserve"> </v>
      </c>
      <c r="M30" s="31" t="str">
        <f t="shared" si="1"/>
        <v xml:space="preserve"> </v>
      </c>
      <c r="N30" s="32" t="str">
        <f t="shared" si="2"/>
        <v xml:space="preserve"> </v>
      </c>
      <c r="O30" s="31" t="str">
        <f t="shared" si="3"/>
        <v xml:space="preserve"> </v>
      </c>
      <c r="P30" s="32" t="str">
        <f t="shared" si="4"/>
        <v xml:space="preserve"> </v>
      </c>
      <c r="Q30" s="33" t="str">
        <f t="shared" si="5"/>
        <v xml:space="preserve"> </v>
      </c>
      <c r="R30" s="56" t="str">
        <f t="shared" si="6"/>
        <v/>
      </c>
      <c r="S30" s="57" t="str">
        <f t="shared" si="7"/>
        <v/>
      </c>
      <c r="T30" s="58" t="str">
        <f t="shared" si="8"/>
        <v/>
      </c>
      <c r="U30" s="62" t="str">
        <f t="shared" si="9"/>
        <v xml:space="preserve"> </v>
      </c>
    </row>
    <row r="31" spans="1:21" ht="21.6" thickBot="1" x14ac:dyDescent="0.45">
      <c r="A31" s="243" t="s">
        <v>28</v>
      </c>
      <c r="B31" s="377"/>
      <c r="C31" s="378"/>
      <c r="D31" s="378"/>
      <c r="E31" s="378"/>
      <c r="F31" s="378"/>
      <c r="G31" s="434"/>
      <c r="H31" s="377"/>
      <c r="I31" s="378"/>
      <c r="J31" s="378"/>
      <c r="K31" s="379"/>
      <c r="L31" s="410" t="str">
        <f t="shared" si="0"/>
        <v xml:space="preserve"> </v>
      </c>
      <c r="M31" s="480" t="str">
        <f t="shared" si="1"/>
        <v xml:space="preserve"> </v>
      </c>
      <c r="N31" s="481" t="str">
        <f t="shared" si="2"/>
        <v xml:space="preserve"> </v>
      </c>
      <c r="O31" s="480" t="str">
        <f t="shared" si="3"/>
        <v xml:space="preserve"> </v>
      </c>
      <c r="P31" s="481" t="str">
        <f t="shared" si="4"/>
        <v xml:space="preserve"> </v>
      </c>
      <c r="Q31" s="482" t="str">
        <f t="shared" si="5"/>
        <v xml:space="preserve"> </v>
      </c>
      <c r="R31" s="411" t="str">
        <f t="shared" si="6"/>
        <v/>
      </c>
      <c r="S31" s="412" t="str">
        <f t="shared" si="7"/>
        <v/>
      </c>
      <c r="T31" s="413" t="str">
        <f t="shared" si="8"/>
        <v/>
      </c>
      <c r="U31" s="483" t="str">
        <f t="shared" si="9"/>
        <v xml:space="preserve"> </v>
      </c>
    </row>
    <row r="35" spans="1:9" x14ac:dyDescent="0.3">
      <c r="A35" s="34" t="s">
        <v>36</v>
      </c>
    </row>
    <row r="36" spans="1:9" ht="15" thickBot="1" x14ac:dyDescent="0.35"/>
    <row r="37" spans="1:9" ht="15" thickBot="1" x14ac:dyDescent="0.35">
      <c r="A37" s="21"/>
      <c r="B37" t="s">
        <v>119</v>
      </c>
    </row>
    <row r="38" spans="1:9" ht="15" thickBot="1" x14ac:dyDescent="0.35">
      <c r="A38" s="193"/>
      <c r="B38" t="s">
        <v>37</v>
      </c>
    </row>
    <row r="39" spans="1:9" ht="15" thickBot="1" x14ac:dyDescent="0.35">
      <c r="A39" s="216"/>
      <c r="B39" t="s">
        <v>137</v>
      </c>
    </row>
    <row r="40" spans="1:9" ht="15" thickBot="1" x14ac:dyDescent="0.35">
      <c r="A40" s="335" t="s">
        <v>78</v>
      </c>
      <c r="B40" t="s">
        <v>138</v>
      </c>
    </row>
    <row r="41" spans="1:9" ht="15" thickBot="1" x14ac:dyDescent="0.35">
      <c r="A41" t="s">
        <v>123</v>
      </c>
    </row>
    <row r="42" spans="1:9" ht="15" thickBot="1" x14ac:dyDescent="0.35">
      <c r="A42" s="278"/>
      <c r="B42" s="277" t="s">
        <v>120</v>
      </c>
    </row>
    <row r="43" spans="1:9" ht="15" thickBot="1" x14ac:dyDescent="0.35">
      <c r="A43" s="279"/>
      <c r="B43" t="s">
        <v>121</v>
      </c>
    </row>
    <row r="44" spans="1:9" ht="15" thickBot="1" x14ac:dyDescent="0.35">
      <c r="A44" s="280"/>
      <c r="B44" t="s">
        <v>122</v>
      </c>
      <c r="I44" s="149"/>
    </row>
    <row r="45" spans="1:9" ht="15" thickBot="1" x14ac:dyDescent="0.35">
      <c r="A45" s="25"/>
      <c r="B45" t="s">
        <v>124</v>
      </c>
    </row>
    <row r="47" spans="1:9" x14ac:dyDescent="0.3">
      <c r="A47" s="35" t="s">
        <v>136</v>
      </c>
    </row>
    <row r="48" spans="1:9" x14ac:dyDescent="0.3">
      <c r="A48" s="64" t="s">
        <v>99</v>
      </c>
    </row>
    <row r="49" spans="1:1" x14ac:dyDescent="0.3">
      <c r="A49" s="35" t="s">
        <v>108</v>
      </c>
    </row>
  </sheetData>
  <mergeCells count="12">
    <mergeCell ref="U1:U3"/>
    <mergeCell ref="B2:G2"/>
    <mergeCell ref="H2:K2"/>
    <mergeCell ref="R2:T2"/>
    <mergeCell ref="L3:M3"/>
    <mergeCell ref="N3:O3"/>
    <mergeCell ref="P3:Q3"/>
    <mergeCell ref="A1:A3"/>
    <mergeCell ref="B1:G1"/>
    <mergeCell ref="H1:K1"/>
    <mergeCell ref="L1:Q1"/>
    <mergeCell ref="R1:T1"/>
  </mergeCells>
  <conditionalFormatting sqref="M5:M7 M9:M10 M12:M14 M26:M28 M16:M17 M30 M19:M24">
    <cfRule type="cellIs" dxfId="603" priority="100" operator="between">
      <formula>0.15</formula>
      <formula>1000</formula>
    </cfRule>
    <cfRule type="cellIs" dxfId="602" priority="101" operator="between">
      <formula>-0.15</formula>
      <formula>0.15</formula>
    </cfRule>
    <cfRule type="cellIs" dxfId="601" priority="102" operator="lessThan">
      <formula>-0.15</formula>
    </cfRule>
  </conditionalFormatting>
  <conditionalFormatting sqref="O5:O7 O9:O10 O12:O14 O26:O28 O16:O17 O30 O19:O24">
    <cfRule type="cellIs" dxfId="600" priority="97" operator="between">
      <formula>0.15</formula>
      <formula>1000</formula>
    </cfRule>
    <cfRule type="cellIs" dxfId="599" priority="98" operator="between">
      <formula>-0.15</formula>
      <formula>0.15</formula>
    </cfRule>
    <cfRule type="cellIs" dxfId="598" priority="99" operator="lessThan">
      <formula>-0.15</formula>
    </cfRule>
  </conditionalFormatting>
  <conditionalFormatting sqref="Q5:Q7 Q9:Q10 Q12:Q14 Q26:Q28 Q16:Q17 Q30 Q19:Q24">
    <cfRule type="cellIs" dxfId="597" priority="94" operator="between">
      <formula>0.15</formula>
      <formula>1000</formula>
    </cfRule>
    <cfRule type="cellIs" dxfId="596" priority="95" operator="between">
      <formula>-0.15</formula>
      <formula>0.15</formula>
    </cfRule>
    <cfRule type="cellIs" dxfId="595" priority="96" operator="lessThan">
      <formula>-0.15</formula>
    </cfRule>
  </conditionalFormatting>
  <conditionalFormatting sqref="M8">
    <cfRule type="cellIs" dxfId="594" priority="91" operator="between">
      <formula>0.15</formula>
      <formula>1000</formula>
    </cfRule>
    <cfRule type="cellIs" dxfId="593" priority="92" operator="between">
      <formula>-0.15</formula>
      <formula>0.15</formula>
    </cfRule>
    <cfRule type="cellIs" dxfId="592" priority="93" operator="lessThan">
      <formula>-0.15</formula>
    </cfRule>
  </conditionalFormatting>
  <conditionalFormatting sqref="O8">
    <cfRule type="cellIs" dxfId="591" priority="88" operator="between">
      <formula>0.15</formula>
      <formula>1000</formula>
    </cfRule>
    <cfRule type="cellIs" dxfId="590" priority="89" operator="between">
      <formula>-0.15</formula>
      <formula>0.15</formula>
    </cfRule>
    <cfRule type="cellIs" dxfId="589" priority="90" operator="lessThan">
      <formula>-0.15</formula>
    </cfRule>
  </conditionalFormatting>
  <conditionalFormatting sqref="Q8">
    <cfRule type="cellIs" dxfId="588" priority="85" operator="between">
      <formula>0.15</formula>
      <formula>1000</formula>
    </cfRule>
    <cfRule type="cellIs" dxfId="587" priority="86" operator="between">
      <formula>-0.15</formula>
      <formula>0.15</formula>
    </cfRule>
    <cfRule type="cellIs" dxfId="586" priority="87" operator="lessThan">
      <formula>-0.15</formula>
    </cfRule>
  </conditionalFormatting>
  <conditionalFormatting sqref="M11">
    <cfRule type="cellIs" dxfId="585" priority="82" operator="between">
      <formula>0.15</formula>
      <formula>1000</formula>
    </cfRule>
    <cfRule type="cellIs" dxfId="584" priority="83" operator="between">
      <formula>-0.15</formula>
      <formula>0.15</formula>
    </cfRule>
    <cfRule type="cellIs" dxfId="583" priority="84" operator="lessThan">
      <formula>-0.15</formula>
    </cfRule>
  </conditionalFormatting>
  <conditionalFormatting sqref="O11">
    <cfRule type="cellIs" dxfId="582" priority="79" operator="between">
      <formula>0.15</formula>
      <formula>1000</formula>
    </cfRule>
    <cfRule type="cellIs" dxfId="581" priority="80" operator="between">
      <formula>-0.15</formula>
      <formula>0.15</formula>
    </cfRule>
    <cfRule type="cellIs" dxfId="580" priority="81" operator="lessThan">
      <formula>-0.15</formula>
    </cfRule>
  </conditionalFormatting>
  <conditionalFormatting sqref="Q11">
    <cfRule type="cellIs" dxfId="579" priority="76" operator="between">
      <formula>0.15</formula>
      <formula>1000</formula>
    </cfRule>
    <cfRule type="cellIs" dxfId="578" priority="77" operator="between">
      <formula>-0.15</formula>
      <formula>0.15</formula>
    </cfRule>
    <cfRule type="cellIs" dxfId="577" priority="78" operator="lessThan">
      <formula>-0.15</formula>
    </cfRule>
  </conditionalFormatting>
  <conditionalFormatting sqref="M4">
    <cfRule type="cellIs" dxfId="576" priority="73" operator="between">
      <formula>0.15</formula>
      <formula>1000</formula>
    </cfRule>
    <cfRule type="cellIs" dxfId="575" priority="74" operator="between">
      <formula>-0.15</formula>
      <formula>0.15</formula>
    </cfRule>
    <cfRule type="cellIs" dxfId="574" priority="75" operator="lessThan">
      <formula>-0.15</formula>
    </cfRule>
  </conditionalFormatting>
  <conditionalFormatting sqref="O4">
    <cfRule type="cellIs" dxfId="573" priority="70" operator="between">
      <formula>0.15</formula>
      <formula>1000</formula>
    </cfRule>
    <cfRule type="cellIs" dxfId="572" priority="71" operator="between">
      <formula>-0.15</formula>
      <formula>0.15</formula>
    </cfRule>
    <cfRule type="cellIs" dxfId="571" priority="72" operator="lessThan">
      <formula>-0.15</formula>
    </cfRule>
  </conditionalFormatting>
  <conditionalFormatting sqref="Q4">
    <cfRule type="cellIs" dxfId="570" priority="67" operator="between">
      <formula>0.15</formula>
      <formula>1000</formula>
    </cfRule>
    <cfRule type="cellIs" dxfId="569" priority="68" operator="between">
      <formula>-0.15</formula>
      <formula>0.15</formula>
    </cfRule>
    <cfRule type="cellIs" dxfId="568" priority="69" operator="lessThan">
      <formula>-0.15</formula>
    </cfRule>
  </conditionalFormatting>
  <conditionalFormatting sqref="M29">
    <cfRule type="cellIs" dxfId="567" priority="46" operator="between">
      <formula>0.15</formula>
      <formula>1000</formula>
    </cfRule>
    <cfRule type="cellIs" dxfId="566" priority="47" operator="between">
      <formula>-0.15</formula>
      <formula>0.15</formula>
    </cfRule>
    <cfRule type="cellIs" dxfId="565" priority="48" operator="lessThan">
      <formula>-0.15</formula>
    </cfRule>
  </conditionalFormatting>
  <conditionalFormatting sqref="O29">
    <cfRule type="cellIs" dxfId="564" priority="43" operator="between">
      <formula>0.15</formula>
      <formula>1000</formula>
    </cfRule>
    <cfRule type="cellIs" dxfId="563" priority="44" operator="between">
      <formula>-0.15</formula>
      <formula>0.15</formula>
    </cfRule>
    <cfRule type="cellIs" dxfId="562" priority="45" operator="lessThan">
      <formula>-0.15</formula>
    </cfRule>
  </conditionalFormatting>
  <conditionalFormatting sqref="Q29">
    <cfRule type="cellIs" dxfId="561" priority="40" operator="between">
      <formula>0.15</formula>
      <formula>1000</formula>
    </cfRule>
    <cfRule type="cellIs" dxfId="560" priority="41" operator="between">
      <formula>-0.15</formula>
      <formula>0.15</formula>
    </cfRule>
    <cfRule type="cellIs" dxfId="559" priority="42" operator="lessThan">
      <formula>-0.15</formula>
    </cfRule>
  </conditionalFormatting>
  <conditionalFormatting sqref="Q18">
    <cfRule type="cellIs" dxfId="558" priority="28" operator="between">
      <formula>0.15</formula>
      <formula>1000</formula>
    </cfRule>
    <cfRule type="cellIs" dxfId="557" priority="29" operator="between">
      <formula>-0.15</formula>
      <formula>0.15</formula>
    </cfRule>
    <cfRule type="cellIs" dxfId="556" priority="30" operator="lessThan">
      <formula>-0.15</formula>
    </cfRule>
  </conditionalFormatting>
  <conditionalFormatting sqref="M18">
    <cfRule type="cellIs" dxfId="555" priority="37" operator="between">
      <formula>0.15</formula>
      <formula>1000</formula>
    </cfRule>
    <cfRule type="cellIs" dxfId="554" priority="38" operator="between">
      <formula>-0.15</formula>
      <formula>0.15</formula>
    </cfRule>
    <cfRule type="cellIs" dxfId="553" priority="39" operator="lessThan">
      <formula>-0.15</formula>
    </cfRule>
  </conditionalFormatting>
  <conditionalFormatting sqref="O18">
    <cfRule type="cellIs" dxfId="552" priority="34" operator="between">
      <formula>0.15</formula>
      <formula>1000</formula>
    </cfRule>
    <cfRule type="cellIs" dxfId="551" priority="35" operator="between">
      <formula>-0.15</formula>
      <formula>0.15</formula>
    </cfRule>
    <cfRule type="cellIs" dxfId="550" priority="36" operator="lessThan">
      <formula>-0.15</formula>
    </cfRule>
  </conditionalFormatting>
  <conditionalFormatting sqref="M15">
    <cfRule type="cellIs" dxfId="549" priority="25" operator="between">
      <formula>0.15</formula>
      <formula>1000</formula>
    </cfRule>
    <cfRule type="cellIs" dxfId="548" priority="26" operator="between">
      <formula>-0.15</formula>
      <formula>0.15</formula>
    </cfRule>
    <cfRule type="cellIs" dxfId="547" priority="27" operator="lessThan">
      <formula>-0.15</formula>
    </cfRule>
  </conditionalFormatting>
  <conditionalFormatting sqref="O15">
    <cfRule type="cellIs" dxfId="546" priority="22" operator="between">
      <formula>0.15</formula>
      <formula>1000</formula>
    </cfRule>
    <cfRule type="cellIs" dxfId="545" priority="23" operator="between">
      <formula>-0.15</formula>
      <formula>0.15</formula>
    </cfRule>
    <cfRule type="cellIs" dxfId="544" priority="24" operator="lessThan">
      <formula>-0.15</formula>
    </cfRule>
  </conditionalFormatting>
  <conditionalFormatting sqref="Q15">
    <cfRule type="cellIs" dxfId="543" priority="19" operator="between">
      <formula>0.15</formula>
      <formula>1000</formula>
    </cfRule>
    <cfRule type="cellIs" dxfId="542" priority="20" operator="between">
      <formula>-0.15</formula>
      <formula>0.15</formula>
    </cfRule>
    <cfRule type="cellIs" dxfId="541" priority="21" operator="lessThan">
      <formula>-0.15</formula>
    </cfRule>
  </conditionalFormatting>
  <conditionalFormatting sqref="M25">
    <cfRule type="cellIs" dxfId="540" priority="16" operator="between">
      <formula>0.15</formula>
      <formula>1000</formula>
    </cfRule>
    <cfRule type="cellIs" dxfId="539" priority="17" operator="between">
      <formula>-0.15</formula>
      <formula>0.15</formula>
    </cfRule>
    <cfRule type="cellIs" dxfId="538" priority="18" operator="lessThan">
      <formula>-0.15</formula>
    </cfRule>
  </conditionalFormatting>
  <conditionalFormatting sqref="O25">
    <cfRule type="cellIs" dxfId="537" priority="13" operator="between">
      <formula>0.15</formula>
      <formula>1000</formula>
    </cfRule>
    <cfRule type="cellIs" dxfId="536" priority="14" operator="between">
      <formula>-0.15</formula>
      <formula>0.15</formula>
    </cfRule>
    <cfRule type="cellIs" dxfId="535" priority="15" operator="lessThan">
      <formula>-0.15</formula>
    </cfRule>
  </conditionalFormatting>
  <conditionalFormatting sqref="Q25">
    <cfRule type="cellIs" dxfId="534" priority="10" operator="between">
      <formula>0.15</formula>
      <formula>1000</formula>
    </cfRule>
    <cfRule type="cellIs" dxfId="533" priority="11" operator="between">
      <formula>-0.15</formula>
      <formula>0.15</formula>
    </cfRule>
    <cfRule type="cellIs" dxfId="532" priority="12" operator="lessThan">
      <formula>-0.15</formula>
    </cfRule>
  </conditionalFormatting>
  <conditionalFormatting sqref="M31">
    <cfRule type="cellIs" dxfId="531" priority="7" operator="between">
      <formula>0.15</formula>
      <formula>1000</formula>
    </cfRule>
    <cfRule type="cellIs" dxfId="530" priority="8" operator="between">
      <formula>-0.15</formula>
      <formula>0.15</formula>
    </cfRule>
    <cfRule type="cellIs" dxfId="529" priority="9" operator="lessThan">
      <formula>-0.15</formula>
    </cfRule>
  </conditionalFormatting>
  <conditionalFormatting sqref="O31">
    <cfRule type="cellIs" dxfId="528" priority="4" operator="between">
      <formula>0.15</formula>
      <formula>1000</formula>
    </cfRule>
    <cfRule type="cellIs" dxfId="527" priority="5" operator="between">
      <formula>-0.15</formula>
      <formula>0.15</formula>
    </cfRule>
    <cfRule type="cellIs" dxfId="526" priority="6" operator="lessThan">
      <formula>-0.15</formula>
    </cfRule>
  </conditionalFormatting>
  <conditionalFormatting sqref="Q31">
    <cfRule type="cellIs" dxfId="525" priority="1" operator="between">
      <formula>0.15</formula>
      <formula>1000</formula>
    </cfRule>
    <cfRule type="cellIs" dxfId="524" priority="2" operator="between">
      <formula>-0.15</formula>
      <formula>0.15</formula>
    </cfRule>
    <cfRule type="cellIs" dxfId="523" priority="3" operator="lessThan">
      <formula>-0.15</formula>
    </cfRule>
  </conditionalFormatting>
  <pageMargins left="0.7" right="0.7" top="0.75" bottom="0.75" header="0.3" footer="0.3"/>
  <pageSetup paperSize="9" orientation="portrait" verticalDpi="90"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V48"/>
  <sheetViews>
    <sheetView zoomScale="60" zoomScaleNormal="60" workbookViewId="0">
      <pane xSplit="1" ySplit="3" topLeftCell="B4" activePane="bottomRight" state="frozen"/>
      <selection pane="topRight" activeCell="B1" sqref="B1"/>
      <selection pane="bottomLeft" activeCell="A4" sqref="A4"/>
      <selection pane="bottomRight" activeCell="Y33" sqref="Y33"/>
    </sheetView>
  </sheetViews>
  <sheetFormatPr defaultRowHeight="14.4" x14ac:dyDescent="0.3"/>
  <cols>
    <col min="1" max="1" width="21.6640625" customWidth="1"/>
    <col min="2" max="2" width="9.5546875" customWidth="1"/>
    <col min="12" max="12" width="11.5546875" customWidth="1"/>
    <col min="14" max="14" width="11.33203125" customWidth="1"/>
    <col min="16" max="16" width="11.33203125" customWidth="1"/>
    <col min="21" max="21" width="16.33203125" customWidth="1"/>
  </cols>
  <sheetData>
    <row r="1" spans="1:22" ht="24.75" customHeight="1" thickBot="1" x14ac:dyDescent="0.35">
      <c r="A1" s="532" t="s">
        <v>51</v>
      </c>
      <c r="B1" s="525" t="s">
        <v>29</v>
      </c>
      <c r="C1" s="526"/>
      <c r="D1" s="526"/>
      <c r="E1" s="526"/>
      <c r="F1" s="526"/>
      <c r="G1" s="526"/>
      <c r="H1" s="525" t="s">
        <v>0</v>
      </c>
      <c r="I1" s="526"/>
      <c r="J1" s="526"/>
      <c r="K1" s="527"/>
      <c r="L1" s="521" t="s">
        <v>30</v>
      </c>
      <c r="M1" s="522"/>
      <c r="N1" s="522"/>
      <c r="O1" s="522"/>
      <c r="P1" s="522"/>
      <c r="Q1" s="528"/>
      <c r="R1" s="521" t="s">
        <v>33</v>
      </c>
      <c r="S1" s="522"/>
      <c r="T1" s="522"/>
      <c r="U1" s="523" t="s">
        <v>34</v>
      </c>
      <c r="V1" s="18"/>
    </row>
    <row r="2" spans="1:22" ht="22.5" customHeight="1" thickBot="1" x14ac:dyDescent="0.35">
      <c r="A2" s="532"/>
      <c r="B2" s="525"/>
      <c r="C2" s="526"/>
      <c r="D2" s="526"/>
      <c r="E2" s="526"/>
      <c r="F2" s="526"/>
      <c r="G2" s="527"/>
      <c r="H2" s="525"/>
      <c r="I2" s="526"/>
      <c r="J2" s="526"/>
      <c r="K2" s="527"/>
      <c r="L2" s="10" t="s">
        <v>31</v>
      </c>
      <c r="M2" s="78" t="s">
        <v>32</v>
      </c>
      <c r="N2" s="10" t="s">
        <v>31</v>
      </c>
      <c r="O2" s="78" t="s">
        <v>32</v>
      </c>
      <c r="P2" s="10" t="s">
        <v>31</v>
      </c>
      <c r="Q2" s="78" t="s">
        <v>32</v>
      </c>
      <c r="R2" s="521" t="s">
        <v>32</v>
      </c>
      <c r="S2" s="522"/>
      <c r="T2" s="522"/>
      <c r="U2" s="524"/>
    </row>
    <row r="3" spans="1:22" ht="35.25" customHeight="1" thickBot="1" x14ac:dyDescent="0.35">
      <c r="A3" s="533"/>
      <c r="B3" s="12">
        <v>2016</v>
      </c>
      <c r="C3" s="13">
        <v>2017</v>
      </c>
      <c r="D3" s="14">
        <v>2018</v>
      </c>
      <c r="E3" s="72">
        <v>2020</v>
      </c>
      <c r="F3" s="9">
        <v>2025</v>
      </c>
      <c r="G3" s="72">
        <v>2030</v>
      </c>
      <c r="H3" s="8">
        <v>2016</v>
      </c>
      <c r="I3" s="73">
        <v>2020</v>
      </c>
      <c r="J3" s="9">
        <v>2025</v>
      </c>
      <c r="K3" s="74">
        <v>2030</v>
      </c>
      <c r="L3" s="531">
        <v>2020</v>
      </c>
      <c r="M3" s="530"/>
      <c r="N3" s="531">
        <v>2025</v>
      </c>
      <c r="O3" s="530"/>
      <c r="P3" s="531">
        <v>2030</v>
      </c>
      <c r="Q3" s="530"/>
      <c r="R3" s="75">
        <v>2020</v>
      </c>
      <c r="S3" s="20">
        <v>2025</v>
      </c>
      <c r="T3" s="102">
        <v>2030</v>
      </c>
      <c r="U3" s="524"/>
    </row>
    <row r="4" spans="1:22" ht="21" x14ac:dyDescent="0.4">
      <c r="A4" s="1" t="s">
        <v>2</v>
      </c>
      <c r="B4" s="65">
        <v>9</v>
      </c>
      <c r="C4" s="112"/>
      <c r="D4" s="112"/>
      <c r="E4" s="112">
        <v>13</v>
      </c>
      <c r="F4" s="112"/>
      <c r="G4" s="66"/>
      <c r="H4" s="87">
        <v>9</v>
      </c>
      <c r="I4" s="81">
        <v>11</v>
      </c>
      <c r="J4" s="81">
        <v>12</v>
      </c>
      <c r="K4" s="82">
        <v>14</v>
      </c>
      <c r="L4" s="26">
        <f>IF(AND(E4&lt;&gt;0,I4&lt;&gt;0),E4-I4, " ")</f>
        <v>2</v>
      </c>
      <c r="M4" s="27">
        <f>IF(AND(E4&lt;&gt;0,I4&lt;&gt;0),(E4-I4)/I4, " ")</f>
        <v>0.18181818181818182</v>
      </c>
      <c r="N4" s="28" t="str">
        <f>IF(AND(F4&lt;&gt;0,J4&lt;&gt;0),F4-J4, " ")</f>
        <v xml:space="preserve"> </v>
      </c>
      <c r="O4" s="27" t="str">
        <f>IF(AND(F4&lt;&gt;0,J4&lt;&gt;0),(F4-J4)/J4, " ")</f>
        <v xml:space="preserve"> </v>
      </c>
      <c r="P4" s="28" t="str">
        <f>IF(AND(G4&lt;&gt;0,K4&lt;&gt;0),G4-K4, " ")</f>
        <v xml:space="preserve"> </v>
      </c>
      <c r="Q4" s="29" t="str">
        <f>IF(AND(G4&lt;&gt;0,K4&lt;&gt;0),(G4-K4)/K4, " ")</f>
        <v xml:space="preserve"> </v>
      </c>
      <c r="R4" s="53"/>
      <c r="S4" s="54" t="str">
        <f>IFERROR(D4/F4,"")</f>
        <v/>
      </c>
      <c r="T4" s="55" t="str">
        <f>IFERROR(D4/G4,"")</f>
        <v/>
      </c>
      <c r="U4" s="60" t="str">
        <f>IF(G4&gt;0,IFERROR((D4-B4)/(G4-B4)," ")," ")</f>
        <v xml:space="preserve"> </v>
      </c>
    </row>
    <row r="5" spans="1:22" ht="21" x14ac:dyDescent="0.4">
      <c r="A5" s="3" t="s">
        <v>3</v>
      </c>
      <c r="B5" s="86">
        <v>160</v>
      </c>
      <c r="C5" s="68">
        <v>164</v>
      </c>
      <c r="D5" s="68">
        <v>172</v>
      </c>
      <c r="E5" s="68"/>
      <c r="F5" s="68"/>
      <c r="G5" s="63"/>
      <c r="H5" s="86">
        <v>31</v>
      </c>
      <c r="I5" s="68"/>
      <c r="J5" s="68"/>
      <c r="K5" s="63"/>
      <c r="L5" s="30" t="str">
        <f t="shared" ref="L5:L31" si="0">IF(AND(E5&lt;&gt;0,I5&lt;&gt;0),E5-I5, " ")</f>
        <v xml:space="preserve"> </v>
      </c>
      <c r="M5" s="31" t="str">
        <f t="shared" ref="M5:M31" si="1">IF(AND(E5&lt;&gt;0,I5&lt;&gt;0),(E5-I5)/I5, " ")</f>
        <v xml:space="preserve"> </v>
      </c>
      <c r="N5" s="32" t="str">
        <f t="shared" ref="N5:N31" si="2">IF(AND(F5&lt;&gt;0,J5&lt;&gt;0),F5-J5, " ")</f>
        <v xml:space="preserve"> </v>
      </c>
      <c r="O5" s="31" t="str">
        <f t="shared" ref="O5:O31" si="3">IF(AND(F5&lt;&gt;0,J5&lt;&gt;0),(F5-J5)/J5, " ")</f>
        <v xml:space="preserve"> </v>
      </c>
      <c r="P5" s="32" t="str">
        <f t="shared" ref="P5:P31" si="4">IF(AND(G5&lt;&gt;0,K5&lt;&gt;0),G5-K5, " ")</f>
        <v xml:space="preserve"> </v>
      </c>
      <c r="Q5" s="33" t="str">
        <f t="shared" ref="Q5:Q31" si="5">IF(AND(G5&lt;&gt;0,K5&lt;&gt;0),(G5-K5)/K5, " ")</f>
        <v xml:space="preserve"> </v>
      </c>
      <c r="R5" s="56" t="str">
        <f t="shared" ref="R5:R31" si="6">IFERROR(D5/E5,"")</f>
        <v/>
      </c>
      <c r="S5" s="57" t="str">
        <f t="shared" ref="S5:S31" si="7">IFERROR(D5/F5,"")</f>
        <v/>
      </c>
      <c r="T5" s="58" t="str">
        <f t="shared" ref="T5:T31" si="8">IFERROR(D5/G5,"")</f>
        <v/>
      </c>
      <c r="U5" s="62" t="str">
        <f t="shared" ref="U5:U31" si="9">IF(G5&gt;0,IFERROR((D5-B5)/(G5-B5)," ")," ")</f>
        <v xml:space="preserve"> </v>
      </c>
    </row>
    <row r="6" spans="1:22" ht="21" x14ac:dyDescent="0.4">
      <c r="A6" s="3" t="s">
        <v>5</v>
      </c>
      <c r="B6" s="217"/>
      <c r="C6" s="218"/>
      <c r="D6" s="218"/>
      <c r="E6" s="218"/>
      <c r="F6" s="218"/>
      <c r="G6" s="220"/>
      <c r="H6" s="222"/>
      <c r="I6" s="218"/>
      <c r="J6" s="218"/>
      <c r="K6" s="220"/>
      <c r="L6" s="221" t="str">
        <f t="shared" si="0"/>
        <v xml:space="preserve"> </v>
      </c>
      <c r="M6" s="209" t="str">
        <f t="shared" si="1"/>
        <v xml:space="preserve"> </v>
      </c>
      <c r="N6" s="210" t="str">
        <f t="shared" si="2"/>
        <v xml:space="preserve"> </v>
      </c>
      <c r="O6" s="209" t="str">
        <f t="shared" si="3"/>
        <v xml:space="preserve"> </v>
      </c>
      <c r="P6" s="210" t="str">
        <f t="shared" si="4"/>
        <v xml:space="preserve"> </v>
      </c>
      <c r="Q6" s="211" t="str">
        <f t="shared" si="5"/>
        <v xml:space="preserve"> </v>
      </c>
      <c r="R6" s="212" t="str">
        <f t="shared" si="6"/>
        <v/>
      </c>
      <c r="S6" s="213" t="str">
        <f t="shared" si="7"/>
        <v/>
      </c>
      <c r="T6" s="214" t="str">
        <f t="shared" si="8"/>
        <v/>
      </c>
      <c r="U6" s="215" t="str">
        <f t="shared" si="9"/>
        <v xml:space="preserve"> </v>
      </c>
    </row>
    <row r="7" spans="1:22" ht="21" x14ac:dyDescent="0.4">
      <c r="A7" s="3" t="s">
        <v>7</v>
      </c>
      <c r="B7" s="86"/>
      <c r="C7" s="68"/>
      <c r="D7" s="68">
        <v>2</v>
      </c>
      <c r="E7" s="68">
        <v>4</v>
      </c>
      <c r="F7" s="68">
        <v>11</v>
      </c>
      <c r="G7" s="63">
        <v>11</v>
      </c>
      <c r="H7" s="86"/>
      <c r="I7" s="68"/>
      <c r="J7" s="68"/>
      <c r="K7" s="63"/>
      <c r="L7" s="240" t="str">
        <f t="shared" si="0"/>
        <v xml:space="preserve"> </v>
      </c>
      <c r="M7" s="239" t="str">
        <f>IF(AND(E7&lt;&gt;0,I7&lt;&gt;0),(E7-I7)/I7, " ")</f>
        <v xml:space="preserve"> </v>
      </c>
      <c r="N7" s="238" t="str">
        <f t="shared" si="2"/>
        <v xml:space="preserve"> </v>
      </c>
      <c r="O7" s="239" t="str">
        <f t="shared" si="3"/>
        <v xml:space="preserve"> </v>
      </c>
      <c r="P7" s="238" t="str">
        <f t="shared" si="4"/>
        <v xml:space="preserve"> </v>
      </c>
      <c r="Q7" s="241" t="str">
        <f t="shared" si="5"/>
        <v xml:space="preserve"> </v>
      </c>
      <c r="R7" s="56">
        <f t="shared" si="6"/>
        <v>0.5</v>
      </c>
      <c r="S7" s="57">
        <f t="shared" si="7"/>
        <v>0.18181818181818182</v>
      </c>
      <c r="T7" s="58">
        <f t="shared" si="8"/>
        <v>0.18181818181818182</v>
      </c>
      <c r="U7" s="62">
        <f>IF(G7&gt;0,IFERROR((D7-B7)/(G7-B7)," ")," ")</f>
        <v>0.18181818181818182</v>
      </c>
    </row>
    <row r="8" spans="1:22" ht="21" x14ac:dyDescent="0.4">
      <c r="A8" s="3" t="s">
        <v>6</v>
      </c>
      <c r="B8" s="86">
        <v>1</v>
      </c>
      <c r="C8" s="68">
        <v>2</v>
      </c>
      <c r="D8" s="68">
        <v>3</v>
      </c>
      <c r="E8" s="68"/>
      <c r="F8" s="68"/>
      <c r="G8" s="63"/>
      <c r="H8" s="86"/>
      <c r="I8" s="68"/>
      <c r="J8" s="68"/>
      <c r="K8" s="63"/>
      <c r="L8" s="30" t="str">
        <f t="shared" si="0"/>
        <v xml:space="preserve"> </v>
      </c>
      <c r="M8" s="31" t="str">
        <f t="shared" si="1"/>
        <v xml:space="preserve"> </v>
      </c>
      <c r="N8" s="32" t="str">
        <f t="shared" si="2"/>
        <v xml:space="preserve"> </v>
      </c>
      <c r="O8" s="31" t="str">
        <f t="shared" si="3"/>
        <v xml:space="preserve"> </v>
      </c>
      <c r="P8" s="32" t="str">
        <f t="shared" si="4"/>
        <v xml:space="preserve"> </v>
      </c>
      <c r="Q8" s="33" t="str">
        <f t="shared" si="5"/>
        <v xml:space="preserve"> </v>
      </c>
      <c r="R8" s="56" t="str">
        <f t="shared" si="6"/>
        <v/>
      </c>
      <c r="S8" s="57" t="str">
        <f t="shared" si="7"/>
        <v/>
      </c>
      <c r="T8" s="58" t="str">
        <f t="shared" si="8"/>
        <v/>
      </c>
      <c r="U8" s="62" t="str">
        <f t="shared" si="9"/>
        <v xml:space="preserve"> </v>
      </c>
    </row>
    <row r="9" spans="1:22" ht="21" x14ac:dyDescent="0.4">
      <c r="A9" s="3" t="s">
        <v>8</v>
      </c>
      <c r="B9" s="86">
        <v>1</v>
      </c>
      <c r="C9" s="84"/>
      <c r="D9" s="84"/>
      <c r="E9" s="84"/>
      <c r="F9" s="84"/>
      <c r="G9" s="85"/>
      <c r="H9" s="86">
        <v>1</v>
      </c>
      <c r="I9" s="84">
        <v>11</v>
      </c>
      <c r="J9" s="84">
        <v>11</v>
      </c>
      <c r="K9" s="85"/>
      <c r="L9" s="30" t="str">
        <f t="shared" si="0"/>
        <v xml:space="preserve"> </v>
      </c>
      <c r="M9" s="31" t="str">
        <f t="shared" si="1"/>
        <v xml:space="preserve"> </v>
      </c>
      <c r="N9" s="32" t="str">
        <f t="shared" si="2"/>
        <v xml:space="preserve"> </v>
      </c>
      <c r="O9" s="31" t="str">
        <f t="shared" si="3"/>
        <v xml:space="preserve"> </v>
      </c>
      <c r="P9" s="32" t="str">
        <f t="shared" si="4"/>
        <v xml:space="preserve"> </v>
      </c>
      <c r="Q9" s="33" t="str">
        <f t="shared" si="5"/>
        <v xml:space="preserve"> </v>
      </c>
      <c r="R9" s="56" t="str">
        <f t="shared" si="6"/>
        <v/>
      </c>
      <c r="S9" s="57" t="str">
        <f t="shared" si="7"/>
        <v/>
      </c>
      <c r="T9" s="58" t="str">
        <f t="shared" si="8"/>
        <v/>
      </c>
      <c r="U9" s="62" t="str">
        <f t="shared" si="9"/>
        <v xml:space="preserve"> </v>
      </c>
    </row>
    <row r="10" spans="1:22" ht="21" x14ac:dyDescent="0.4">
      <c r="A10" s="3" t="s">
        <v>15</v>
      </c>
      <c r="B10" s="86"/>
      <c r="C10" s="68"/>
      <c r="D10" s="68"/>
      <c r="E10" s="68"/>
      <c r="F10" s="68"/>
      <c r="G10" s="63"/>
      <c r="H10" s="86"/>
      <c r="I10" s="68"/>
      <c r="J10" s="68"/>
      <c r="K10" s="63"/>
      <c r="L10" s="30" t="str">
        <f t="shared" si="0"/>
        <v xml:space="preserve"> </v>
      </c>
      <c r="M10" s="31" t="str">
        <f t="shared" si="1"/>
        <v xml:space="preserve"> </v>
      </c>
      <c r="N10" s="32" t="str">
        <f t="shared" si="2"/>
        <v xml:space="preserve"> </v>
      </c>
      <c r="O10" s="31" t="str">
        <f t="shared" si="3"/>
        <v xml:space="preserve"> </v>
      </c>
      <c r="P10" s="32" t="str">
        <f t="shared" si="4"/>
        <v xml:space="preserve"> </v>
      </c>
      <c r="Q10" s="33" t="str">
        <f t="shared" si="5"/>
        <v xml:space="preserve"> </v>
      </c>
      <c r="R10" s="56" t="str">
        <f t="shared" si="6"/>
        <v/>
      </c>
      <c r="S10" s="57" t="str">
        <f t="shared" si="7"/>
        <v/>
      </c>
      <c r="T10" s="58" t="str">
        <f t="shared" si="8"/>
        <v/>
      </c>
      <c r="U10" s="62" t="str">
        <f t="shared" si="9"/>
        <v xml:space="preserve"> </v>
      </c>
    </row>
    <row r="11" spans="1:22" ht="21" x14ac:dyDescent="0.4">
      <c r="A11" s="3" t="s">
        <v>9</v>
      </c>
      <c r="B11" s="86"/>
      <c r="C11" s="84"/>
      <c r="D11" s="84"/>
      <c r="E11" s="84">
        <v>7</v>
      </c>
      <c r="F11" s="84">
        <v>27</v>
      </c>
      <c r="G11" s="85">
        <v>42</v>
      </c>
      <c r="H11" s="86"/>
      <c r="I11" s="84">
        <v>7</v>
      </c>
      <c r="J11" s="84">
        <v>27</v>
      </c>
      <c r="K11" s="85">
        <v>42</v>
      </c>
      <c r="L11" s="30">
        <f t="shared" si="0"/>
        <v>0</v>
      </c>
      <c r="M11" s="31">
        <f t="shared" si="1"/>
        <v>0</v>
      </c>
      <c r="N11" s="32">
        <f t="shared" si="2"/>
        <v>0</v>
      </c>
      <c r="O11" s="31">
        <f t="shared" si="3"/>
        <v>0</v>
      </c>
      <c r="P11" s="32">
        <f t="shared" si="4"/>
        <v>0</v>
      </c>
      <c r="Q11" s="33">
        <f t="shared" si="5"/>
        <v>0</v>
      </c>
      <c r="R11" s="56"/>
      <c r="S11" s="57"/>
      <c r="T11" s="58"/>
      <c r="U11" s="62"/>
    </row>
    <row r="12" spans="1:22" ht="21" x14ac:dyDescent="0.4">
      <c r="A12" s="3" t="s">
        <v>10</v>
      </c>
      <c r="B12" s="86"/>
      <c r="C12" s="68"/>
      <c r="D12" s="68">
        <v>2</v>
      </c>
      <c r="E12" s="68">
        <v>45</v>
      </c>
      <c r="F12" s="68"/>
      <c r="G12" s="63"/>
      <c r="H12" s="86"/>
      <c r="I12" s="68">
        <v>5</v>
      </c>
      <c r="J12" s="68"/>
      <c r="K12" s="63"/>
      <c r="L12" s="30">
        <f t="shared" si="0"/>
        <v>40</v>
      </c>
      <c r="M12" s="31">
        <f t="shared" si="1"/>
        <v>8</v>
      </c>
      <c r="N12" s="32" t="str">
        <f t="shared" si="2"/>
        <v xml:space="preserve"> </v>
      </c>
      <c r="O12" s="31" t="str">
        <f t="shared" si="3"/>
        <v xml:space="preserve"> </v>
      </c>
      <c r="P12" s="32" t="str">
        <f t="shared" si="4"/>
        <v xml:space="preserve"> </v>
      </c>
      <c r="Q12" s="33" t="str">
        <f t="shared" si="5"/>
        <v xml:space="preserve"> </v>
      </c>
      <c r="R12" s="56">
        <f t="shared" si="6"/>
        <v>4.4444444444444446E-2</v>
      </c>
      <c r="S12" s="57" t="str">
        <f t="shared" si="7"/>
        <v/>
      </c>
      <c r="T12" s="58" t="str">
        <f t="shared" si="8"/>
        <v/>
      </c>
      <c r="U12" s="62" t="str">
        <f t="shared" si="9"/>
        <v xml:space="preserve"> </v>
      </c>
    </row>
    <row r="13" spans="1:22" ht="21" x14ac:dyDescent="0.4">
      <c r="A13" s="3" t="s">
        <v>12</v>
      </c>
      <c r="B13" s="86">
        <v>1</v>
      </c>
      <c r="C13" s="68"/>
      <c r="D13" s="68"/>
      <c r="E13" s="68"/>
      <c r="F13" s="68"/>
      <c r="G13" s="63"/>
      <c r="H13" s="86">
        <v>1</v>
      </c>
      <c r="I13" s="68"/>
      <c r="J13" s="68"/>
      <c r="K13" s="63"/>
      <c r="L13" s="30" t="str">
        <f t="shared" si="0"/>
        <v xml:space="preserve"> </v>
      </c>
      <c r="M13" s="31" t="str">
        <f t="shared" si="1"/>
        <v xml:space="preserve"> </v>
      </c>
      <c r="N13" s="32" t="str">
        <f t="shared" si="2"/>
        <v xml:space="preserve"> </v>
      </c>
      <c r="O13" s="31" t="str">
        <f t="shared" si="3"/>
        <v xml:space="preserve"> </v>
      </c>
      <c r="P13" s="32" t="str">
        <f t="shared" si="4"/>
        <v xml:space="preserve"> </v>
      </c>
      <c r="Q13" s="33" t="str">
        <f t="shared" si="5"/>
        <v xml:space="preserve"> </v>
      </c>
      <c r="R13" s="56" t="str">
        <f t="shared" si="6"/>
        <v/>
      </c>
      <c r="S13" s="57" t="str">
        <f t="shared" si="7"/>
        <v/>
      </c>
      <c r="T13" s="58" t="str">
        <f t="shared" si="8"/>
        <v/>
      </c>
      <c r="U13" s="62" t="str">
        <f t="shared" si="9"/>
        <v xml:space="preserve"> </v>
      </c>
    </row>
    <row r="14" spans="1:22" ht="21" x14ac:dyDescent="0.4">
      <c r="A14" s="3" t="s">
        <v>13</v>
      </c>
      <c r="B14" s="86"/>
      <c r="C14" s="68"/>
      <c r="D14" s="68"/>
      <c r="E14" s="68"/>
      <c r="F14" s="68"/>
      <c r="G14" s="63"/>
      <c r="H14" s="86"/>
      <c r="I14" s="68"/>
      <c r="J14" s="68">
        <v>3</v>
      </c>
      <c r="K14" s="63"/>
      <c r="L14" s="30" t="str">
        <f t="shared" si="0"/>
        <v xml:space="preserve"> </v>
      </c>
      <c r="M14" s="31" t="str">
        <f t="shared" si="1"/>
        <v xml:space="preserve"> </v>
      </c>
      <c r="N14" s="32" t="str">
        <f t="shared" si="2"/>
        <v xml:space="preserve"> </v>
      </c>
      <c r="O14" s="31" t="str">
        <f t="shared" si="3"/>
        <v xml:space="preserve"> </v>
      </c>
      <c r="P14" s="32" t="str">
        <f t="shared" si="4"/>
        <v xml:space="preserve"> </v>
      </c>
      <c r="Q14" s="33" t="str">
        <f t="shared" si="5"/>
        <v xml:space="preserve"> </v>
      </c>
      <c r="R14" s="56" t="str">
        <f t="shared" si="6"/>
        <v/>
      </c>
      <c r="S14" s="57" t="str">
        <f>IFERROR(D14/F14,"")</f>
        <v/>
      </c>
      <c r="T14" s="58" t="str">
        <f t="shared" si="8"/>
        <v/>
      </c>
      <c r="U14" s="62" t="str">
        <f t="shared" si="9"/>
        <v xml:space="preserve"> </v>
      </c>
    </row>
    <row r="15" spans="1:22" ht="21" x14ac:dyDescent="0.4">
      <c r="A15" s="3" t="s">
        <v>16</v>
      </c>
      <c r="B15" s="86"/>
      <c r="C15" s="68"/>
      <c r="D15" s="68"/>
      <c r="E15" s="84">
        <v>3</v>
      </c>
      <c r="F15" s="84">
        <v>14</v>
      </c>
      <c r="G15" s="85">
        <v>15</v>
      </c>
      <c r="H15" s="86"/>
      <c r="I15" s="496"/>
      <c r="J15" s="496"/>
      <c r="L15" s="240" t="str">
        <f t="shared" si="0"/>
        <v xml:space="preserve"> </v>
      </c>
      <c r="M15" s="239" t="str">
        <f t="shared" si="1"/>
        <v xml:space="preserve"> </v>
      </c>
      <c r="N15" s="238" t="str">
        <f t="shared" si="2"/>
        <v xml:space="preserve"> </v>
      </c>
      <c r="O15" s="239" t="str">
        <f t="shared" si="3"/>
        <v xml:space="preserve"> </v>
      </c>
      <c r="P15" s="238" t="str">
        <f t="shared" si="4"/>
        <v xml:space="preserve"> </v>
      </c>
      <c r="Q15" s="241" t="str">
        <f t="shared" si="5"/>
        <v xml:space="preserve"> </v>
      </c>
      <c r="R15" s="56"/>
      <c r="S15" s="57"/>
      <c r="T15" s="58"/>
      <c r="U15" s="62"/>
    </row>
    <row r="16" spans="1:22" ht="21" x14ac:dyDescent="0.4">
      <c r="A16" s="3" t="s">
        <v>4</v>
      </c>
      <c r="B16" s="83"/>
      <c r="C16" s="84"/>
      <c r="D16" s="84"/>
      <c r="E16" s="84"/>
      <c r="F16" s="84">
        <v>1</v>
      </c>
      <c r="G16" s="85">
        <v>1</v>
      </c>
      <c r="H16" s="83"/>
      <c r="I16" s="84"/>
      <c r="J16" s="84"/>
      <c r="K16" s="85"/>
      <c r="L16" s="30" t="str">
        <f t="shared" si="0"/>
        <v xml:space="preserve"> </v>
      </c>
      <c r="M16" s="31" t="str">
        <f t="shared" si="1"/>
        <v xml:space="preserve"> </v>
      </c>
      <c r="N16" s="238" t="str">
        <f t="shared" si="2"/>
        <v xml:space="preserve"> </v>
      </c>
      <c r="O16" s="239" t="str">
        <f t="shared" si="3"/>
        <v xml:space="preserve"> </v>
      </c>
      <c r="P16" s="238" t="str">
        <f t="shared" si="4"/>
        <v xml:space="preserve"> </v>
      </c>
      <c r="Q16" s="241" t="str">
        <f t="shared" si="5"/>
        <v xml:space="preserve"> </v>
      </c>
      <c r="R16" s="56" t="str">
        <f t="shared" si="6"/>
        <v/>
      </c>
      <c r="S16" s="57"/>
      <c r="T16" s="58"/>
      <c r="U16" s="62"/>
    </row>
    <row r="17" spans="1:21" ht="21" x14ac:dyDescent="0.4">
      <c r="A17" s="3" t="s">
        <v>19</v>
      </c>
      <c r="B17" s="86"/>
      <c r="C17" s="68"/>
      <c r="D17" s="68">
        <v>2</v>
      </c>
      <c r="E17" s="68">
        <v>2</v>
      </c>
      <c r="F17" s="68">
        <v>3</v>
      </c>
      <c r="G17" s="68">
        <v>4</v>
      </c>
      <c r="H17" s="86"/>
      <c r="I17" s="68"/>
      <c r="J17" s="68"/>
      <c r="K17" s="63"/>
      <c r="L17" s="240" t="str">
        <f t="shared" si="0"/>
        <v xml:space="preserve"> </v>
      </c>
      <c r="M17" s="239" t="str">
        <f t="shared" si="1"/>
        <v xml:space="preserve"> </v>
      </c>
      <c r="N17" s="238" t="str">
        <f t="shared" si="2"/>
        <v xml:space="preserve"> </v>
      </c>
      <c r="O17" s="239" t="str">
        <f t="shared" si="3"/>
        <v xml:space="preserve"> </v>
      </c>
      <c r="P17" s="238" t="str">
        <f t="shared" si="4"/>
        <v xml:space="preserve"> </v>
      </c>
      <c r="Q17" s="241" t="str">
        <f t="shared" si="5"/>
        <v xml:space="preserve"> </v>
      </c>
      <c r="R17" s="56">
        <f t="shared" si="6"/>
        <v>1</v>
      </c>
      <c r="S17" s="57">
        <f t="shared" si="7"/>
        <v>0.66666666666666663</v>
      </c>
      <c r="T17" s="58">
        <f t="shared" si="8"/>
        <v>0.5</v>
      </c>
      <c r="U17" s="62">
        <f t="shared" si="9"/>
        <v>0.5</v>
      </c>
    </row>
    <row r="18" spans="1:21" ht="21" x14ac:dyDescent="0.4">
      <c r="A18" s="3" t="s">
        <v>17</v>
      </c>
      <c r="B18" s="86"/>
      <c r="C18" s="68"/>
      <c r="D18" s="68"/>
      <c r="E18" s="68"/>
      <c r="F18" s="68"/>
      <c r="G18" s="63"/>
      <c r="H18" s="86"/>
      <c r="I18" s="88"/>
      <c r="J18" s="88"/>
      <c r="K18" s="89"/>
      <c r="L18" s="30" t="str">
        <f t="shared" si="0"/>
        <v xml:space="preserve"> </v>
      </c>
      <c r="M18" s="31" t="str">
        <f t="shared" si="1"/>
        <v xml:space="preserve"> </v>
      </c>
      <c r="N18" s="32" t="str">
        <f t="shared" si="2"/>
        <v xml:space="preserve"> </v>
      </c>
      <c r="O18" s="31" t="str">
        <f t="shared" si="3"/>
        <v xml:space="preserve"> </v>
      </c>
      <c r="P18" s="32" t="str">
        <f t="shared" si="4"/>
        <v xml:space="preserve"> </v>
      </c>
      <c r="Q18" s="33" t="str">
        <f t="shared" si="5"/>
        <v xml:space="preserve"> </v>
      </c>
      <c r="R18" s="56" t="str">
        <f t="shared" si="6"/>
        <v/>
      </c>
      <c r="S18" s="57" t="str">
        <f t="shared" si="7"/>
        <v/>
      </c>
      <c r="T18" s="58" t="str">
        <f t="shared" si="8"/>
        <v/>
      </c>
      <c r="U18" s="62" t="str">
        <f t="shared" si="9"/>
        <v xml:space="preserve"> </v>
      </c>
    </row>
    <row r="19" spans="1:21" ht="21" x14ac:dyDescent="0.4">
      <c r="A19" s="3" t="s">
        <v>18</v>
      </c>
      <c r="B19" s="217"/>
      <c r="C19" s="218"/>
      <c r="D19" s="218"/>
      <c r="E19" s="218"/>
      <c r="F19" s="218"/>
      <c r="G19" s="220"/>
      <c r="H19" s="217"/>
      <c r="I19" s="218"/>
      <c r="J19" s="218"/>
      <c r="K19" s="220"/>
      <c r="L19" s="221" t="str">
        <f t="shared" si="0"/>
        <v xml:space="preserve"> </v>
      </c>
      <c r="M19" s="209" t="str">
        <f t="shared" si="1"/>
        <v xml:space="preserve"> </v>
      </c>
      <c r="N19" s="210" t="str">
        <f t="shared" si="2"/>
        <v xml:space="preserve"> </v>
      </c>
      <c r="O19" s="209" t="str">
        <f t="shared" si="3"/>
        <v xml:space="preserve"> </v>
      </c>
      <c r="P19" s="210" t="str">
        <f t="shared" si="4"/>
        <v xml:space="preserve"> </v>
      </c>
      <c r="Q19" s="211" t="str">
        <f t="shared" si="5"/>
        <v xml:space="preserve"> </v>
      </c>
      <c r="R19" s="212" t="str">
        <f t="shared" si="6"/>
        <v/>
      </c>
      <c r="S19" s="213" t="str">
        <f t="shared" si="7"/>
        <v/>
      </c>
      <c r="T19" s="214" t="str">
        <f t="shared" si="8"/>
        <v/>
      </c>
      <c r="U19" s="215" t="str">
        <f t="shared" si="9"/>
        <v xml:space="preserve"> </v>
      </c>
    </row>
    <row r="20" spans="1:21" ht="21" x14ac:dyDescent="0.4">
      <c r="A20" s="3" t="s">
        <v>14</v>
      </c>
      <c r="B20" s="217"/>
      <c r="C20" s="218"/>
      <c r="D20" s="218"/>
      <c r="E20" s="218"/>
      <c r="F20" s="218"/>
      <c r="G20" s="220"/>
      <c r="H20" s="217"/>
      <c r="I20" s="218"/>
      <c r="J20" s="218"/>
      <c r="K20" s="220"/>
      <c r="L20" s="221" t="str">
        <f t="shared" si="0"/>
        <v xml:space="preserve"> </v>
      </c>
      <c r="M20" s="209" t="str">
        <f t="shared" si="1"/>
        <v xml:space="preserve"> </v>
      </c>
      <c r="N20" s="210" t="str">
        <f t="shared" si="2"/>
        <v xml:space="preserve"> </v>
      </c>
      <c r="O20" s="209" t="str">
        <f t="shared" si="3"/>
        <v xml:space="preserve"> </v>
      </c>
      <c r="P20" s="210" t="str">
        <f t="shared" si="4"/>
        <v xml:space="preserve"> </v>
      </c>
      <c r="Q20" s="211" t="str">
        <f t="shared" si="5"/>
        <v xml:space="preserve"> </v>
      </c>
      <c r="R20" s="212" t="str">
        <f t="shared" si="6"/>
        <v/>
      </c>
      <c r="S20" s="213" t="str">
        <f t="shared" si="7"/>
        <v/>
      </c>
      <c r="T20" s="214" t="str">
        <f t="shared" si="8"/>
        <v/>
      </c>
      <c r="U20" s="215" t="str">
        <f t="shared" si="9"/>
        <v xml:space="preserve"> </v>
      </c>
    </row>
    <row r="21" spans="1:21" ht="21" x14ac:dyDescent="0.4">
      <c r="A21" s="3" t="s">
        <v>20</v>
      </c>
      <c r="B21" s="83"/>
      <c r="C21" s="84"/>
      <c r="D21" s="84"/>
      <c r="E21" s="84"/>
      <c r="F21" s="84">
        <v>1</v>
      </c>
      <c r="G21" s="85"/>
      <c r="H21" s="83"/>
      <c r="I21" s="84"/>
      <c r="J21" s="84"/>
      <c r="K21" s="85"/>
      <c r="L21" s="30" t="str">
        <f t="shared" si="0"/>
        <v xml:space="preserve"> </v>
      </c>
      <c r="M21" s="31" t="str">
        <f t="shared" si="1"/>
        <v xml:space="preserve"> </v>
      </c>
      <c r="N21" s="238" t="str">
        <f t="shared" si="2"/>
        <v xml:space="preserve"> </v>
      </c>
      <c r="O21" s="239" t="str">
        <f t="shared" si="3"/>
        <v xml:space="preserve"> </v>
      </c>
      <c r="P21" s="32" t="str">
        <f t="shared" si="4"/>
        <v xml:space="preserve"> </v>
      </c>
      <c r="Q21" s="33" t="str">
        <f t="shared" si="5"/>
        <v xml:space="preserve"> </v>
      </c>
      <c r="R21" s="56" t="str">
        <f t="shared" si="6"/>
        <v/>
      </c>
      <c r="S21" s="57"/>
      <c r="T21" s="58" t="str">
        <f t="shared" si="8"/>
        <v/>
      </c>
      <c r="U21" s="62" t="str">
        <f t="shared" si="9"/>
        <v xml:space="preserve"> </v>
      </c>
    </row>
    <row r="22" spans="1:21" ht="21" x14ac:dyDescent="0.4">
      <c r="A22" s="3" t="s">
        <v>21</v>
      </c>
      <c r="B22" s="86"/>
      <c r="C22" s="68"/>
      <c r="D22" s="68">
        <v>4</v>
      </c>
      <c r="E22" s="68"/>
      <c r="F22" s="68">
        <v>10</v>
      </c>
      <c r="G22" s="63"/>
      <c r="H22" s="86">
        <v>7</v>
      </c>
      <c r="I22" s="68">
        <v>8</v>
      </c>
      <c r="J22" s="68">
        <v>10</v>
      </c>
      <c r="K22" s="63">
        <v>10</v>
      </c>
      <c r="L22" s="30" t="str">
        <f t="shared" si="0"/>
        <v xml:space="preserve"> </v>
      </c>
      <c r="M22" s="31" t="str">
        <f t="shared" si="1"/>
        <v xml:space="preserve"> </v>
      </c>
      <c r="N22" s="32">
        <f t="shared" si="2"/>
        <v>0</v>
      </c>
      <c r="O22" s="31">
        <f t="shared" si="3"/>
        <v>0</v>
      </c>
      <c r="P22" s="32" t="str">
        <f t="shared" si="4"/>
        <v xml:space="preserve"> </v>
      </c>
      <c r="Q22" s="33" t="str">
        <f t="shared" si="5"/>
        <v xml:space="preserve"> </v>
      </c>
      <c r="R22" s="56" t="str">
        <f t="shared" si="6"/>
        <v/>
      </c>
      <c r="S22" s="57">
        <f t="shared" si="7"/>
        <v>0.4</v>
      </c>
      <c r="T22" s="58" t="str">
        <f t="shared" si="8"/>
        <v/>
      </c>
      <c r="U22" s="62" t="str">
        <f t="shared" si="9"/>
        <v xml:space="preserve"> </v>
      </c>
    </row>
    <row r="23" spans="1:21" ht="21" x14ac:dyDescent="0.4">
      <c r="A23" s="3" t="s">
        <v>1</v>
      </c>
      <c r="B23" s="217"/>
      <c r="C23" s="218"/>
      <c r="D23" s="218"/>
      <c r="E23" s="218"/>
      <c r="F23" s="218"/>
      <c r="G23" s="220"/>
      <c r="H23" s="217"/>
      <c r="I23" s="218"/>
      <c r="J23" s="218"/>
      <c r="K23" s="220"/>
      <c r="L23" s="221" t="str">
        <f t="shared" si="0"/>
        <v xml:space="preserve"> </v>
      </c>
      <c r="M23" s="209" t="str">
        <f t="shared" si="1"/>
        <v xml:space="preserve"> </v>
      </c>
      <c r="N23" s="210" t="str">
        <f t="shared" si="2"/>
        <v xml:space="preserve"> </v>
      </c>
      <c r="O23" s="209" t="str">
        <f t="shared" si="3"/>
        <v xml:space="preserve"> </v>
      </c>
      <c r="P23" s="210" t="str">
        <f t="shared" si="4"/>
        <v xml:space="preserve"> </v>
      </c>
      <c r="Q23" s="211" t="str">
        <f t="shared" si="5"/>
        <v xml:space="preserve"> </v>
      </c>
      <c r="R23" s="212" t="str">
        <f t="shared" si="6"/>
        <v/>
      </c>
      <c r="S23" s="213" t="str">
        <f t="shared" si="7"/>
        <v/>
      </c>
      <c r="T23" s="214" t="str">
        <f t="shared" si="8"/>
        <v/>
      </c>
      <c r="U23" s="215" t="str">
        <f t="shared" si="9"/>
        <v xml:space="preserve"> </v>
      </c>
    </row>
    <row r="24" spans="1:21" ht="21" x14ac:dyDescent="0.4">
      <c r="A24" s="3" t="s">
        <v>22</v>
      </c>
      <c r="B24" s="86"/>
      <c r="C24" s="68"/>
      <c r="D24" s="68"/>
      <c r="E24" s="68"/>
      <c r="F24" s="68"/>
      <c r="G24" s="63"/>
      <c r="H24" s="86"/>
      <c r="I24" s="68"/>
      <c r="J24" s="68"/>
      <c r="K24" s="63"/>
      <c r="L24" s="30" t="str">
        <f t="shared" si="0"/>
        <v xml:space="preserve"> </v>
      </c>
      <c r="M24" s="31" t="str">
        <f t="shared" si="1"/>
        <v xml:space="preserve"> </v>
      </c>
      <c r="N24" s="32" t="str">
        <f t="shared" si="2"/>
        <v xml:space="preserve"> </v>
      </c>
      <c r="O24" s="31" t="str">
        <f t="shared" si="3"/>
        <v xml:space="preserve"> </v>
      </c>
      <c r="P24" s="32" t="str">
        <f t="shared" si="4"/>
        <v xml:space="preserve"> </v>
      </c>
      <c r="Q24" s="33" t="str">
        <f t="shared" si="5"/>
        <v xml:space="preserve"> </v>
      </c>
      <c r="R24" s="56" t="str">
        <f t="shared" si="6"/>
        <v/>
      </c>
      <c r="S24" s="57" t="str">
        <f t="shared" si="7"/>
        <v/>
      </c>
      <c r="T24" s="58" t="str">
        <f t="shared" si="8"/>
        <v/>
      </c>
      <c r="U24" s="62" t="str">
        <f t="shared" si="9"/>
        <v xml:space="preserve"> </v>
      </c>
    </row>
    <row r="25" spans="1:21" ht="21" x14ac:dyDescent="0.4">
      <c r="A25" s="3" t="s">
        <v>23</v>
      </c>
      <c r="B25" s="86"/>
      <c r="C25" s="68"/>
      <c r="D25" s="68"/>
      <c r="E25" s="68"/>
      <c r="F25" s="68"/>
      <c r="G25" s="63"/>
      <c r="H25" s="86"/>
      <c r="I25" s="68"/>
      <c r="J25" s="68"/>
      <c r="K25" s="63"/>
      <c r="L25" s="30" t="str">
        <f t="shared" si="0"/>
        <v xml:space="preserve"> </v>
      </c>
      <c r="M25" s="31" t="str">
        <f t="shared" si="1"/>
        <v xml:space="preserve"> </v>
      </c>
      <c r="N25" s="32" t="str">
        <f t="shared" si="2"/>
        <v xml:space="preserve"> </v>
      </c>
      <c r="O25" s="31" t="str">
        <f t="shared" si="3"/>
        <v xml:space="preserve"> </v>
      </c>
      <c r="P25" s="32" t="str">
        <f t="shared" si="4"/>
        <v xml:space="preserve"> </v>
      </c>
      <c r="Q25" s="33" t="str">
        <f t="shared" si="5"/>
        <v xml:space="preserve"> </v>
      </c>
      <c r="R25" s="56" t="str">
        <f t="shared" si="6"/>
        <v/>
      </c>
      <c r="S25" s="57" t="str">
        <f t="shared" si="7"/>
        <v/>
      </c>
      <c r="T25" s="58" t="str">
        <f t="shared" si="8"/>
        <v/>
      </c>
      <c r="U25" s="62" t="str">
        <f t="shared" si="9"/>
        <v xml:space="preserve"> </v>
      </c>
    </row>
    <row r="26" spans="1:21" ht="21" x14ac:dyDescent="0.4">
      <c r="A26" s="3" t="s">
        <v>24</v>
      </c>
      <c r="B26" s="100"/>
      <c r="C26" s="95"/>
      <c r="D26" s="95"/>
      <c r="E26" s="95"/>
      <c r="F26" s="95">
        <v>1</v>
      </c>
      <c r="G26" s="101">
        <v>6</v>
      </c>
      <c r="H26" s="100"/>
      <c r="I26" s="95"/>
      <c r="J26" s="95">
        <v>1</v>
      </c>
      <c r="K26" s="101">
        <v>6</v>
      </c>
      <c r="L26" s="30" t="str">
        <f t="shared" si="0"/>
        <v xml:space="preserve"> </v>
      </c>
      <c r="M26" s="31" t="str">
        <f t="shared" si="1"/>
        <v xml:space="preserve"> </v>
      </c>
      <c r="N26" s="32">
        <f t="shared" si="2"/>
        <v>0</v>
      </c>
      <c r="O26" s="31">
        <f t="shared" si="3"/>
        <v>0</v>
      </c>
      <c r="P26" s="32">
        <f t="shared" si="4"/>
        <v>0</v>
      </c>
      <c r="Q26" s="33">
        <f t="shared" si="5"/>
        <v>0</v>
      </c>
      <c r="R26" s="56" t="str">
        <f t="shared" si="6"/>
        <v/>
      </c>
      <c r="S26" s="57"/>
      <c r="T26" s="58"/>
      <c r="U26" s="62"/>
    </row>
    <row r="27" spans="1:21" ht="21" x14ac:dyDescent="0.4">
      <c r="A27" s="3" t="s">
        <v>26</v>
      </c>
      <c r="B27" s="86"/>
      <c r="C27" s="68"/>
      <c r="D27" s="68"/>
      <c r="E27" s="68"/>
      <c r="F27" s="68"/>
      <c r="G27" s="63"/>
      <c r="H27" s="86"/>
      <c r="I27" s="68"/>
      <c r="J27" s="68">
        <v>1</v>
      </c>
      <c r="K27" s="63"/>
      <c r="L27" s="30" t="str">
        <f t="shared" si="0"/>
        <v xml:space="preserve"> </v>
      </c>
      <c r="M27" s="31" t="str">
        <f t="shared" si="1"/>
        <v xml:space="preserve"> </v>
      </c>
      <c r="N27" s="32" t="str">
        <f t="shared" si="2"/>
        <v xml:space="preserve"> </v>
      </c>
      <c r="O27" s="31" t="str">
        <f t="shared" si="3"/>
        <v xml:space="preserve"> </v>
      </c>
      <c r="P27" s="32" t="str">
        <f t="shared" si="4"/>
        <v xml:space="preserve"> </v>
      </c>
      <c r="Q27" s="33" t="str">
        <f t="shared" si="5"/>
        <v xml:space="preserve"> </v>
      </c>
      <c r="R27" s="56" t="str">
        <f t="shared" si="6"/>
        <v/>
      </c>
      <c r="S27" s="57" t="str">
        <f t="shared" si="7"/>
        <v/>
      </c>
      <c r="T27" s="58" t="str">
        <f t="shared" si="8"/>
        <v/>
      </c>
      <c r="U27" s="62" t="str">
        <f t="shared" si="9"/>
        <v xml:space="preserve"> </v>
      </c>
    </row>
    <row r="28" spans="1:21" ht="21" x14ac:dyDescent="0.4">
      <c r="A28" s="3" t="s">
        <v>27</v>
      </c>
      <c r="B28" s="217"/>
      <c r="C28" s="218"/>
      <c r="D28" s="218"/>
      <c r="E28" s="218"/>
      <c r="F28" s="218"/>
      <c r="G28" s="220"/>
      <c r="H28" s="217"/>
      <c r="I28" s="218"/>
      <c r="J28" s="218"/>
      <c r="K28" s="220"/>
      <c r="L28" s="221" t="str">
        <f t="shared" si="0"/>
        <v xml:space="preserve"> </v>
      </c>
      <c r="M28" s="209" t="str">
        <f t="shared" si="1"/>
        <v xml:space="preserve"> </v>
      </c>
      <c r="N28" s="210" t="str">
        <f t="shared" si="2"/>
        <v xml:space="preserve"> </v>
      </c>
      <c r="O28" s="209" t="str">
        <f t="shared" si="3"/>
        <v xml:space="preserve"> </v>
      </c>
      <c r="P28" s="210" t="str">
        <f t="shared" si="4"/>
        <v xml:space="preserve"> </v>
      </c>
      <c r="Q28" s="211" t="str">
        <f t="shared" si="5"/>
        <v xml:space="preserve"> </v>
      </c>
      <c r="R28" s="212" t="str">
        <f t="shared" si="6"/>
        <v/>
      </c>
      <c r="S28" s="213" t="str">
        <f t="shared" si="7"/>
        <v/>
      </c>
      <c r="T28" s="214" t="str">
        <f t="shared" si="8"/>
        <v/>
      </c>
      <c r="U28" s="215" t="str">
        <f t="shared" si="9"/>
        <v xml:space="preserve"> </v>
      </c>
    </row>
    <row r="29" spans="1:21" ht="21" x14ac:dyDescent="0.4">
      <c r="A29" s="3" t="s">
        <v>11</v>
      </c>
      <c r="B29" s="86">
        <v>4</v>
      </c>
      <c r="C29" s="68"/>
      <c r="D29" s="68"/>
      <c r="E29" s="68"/>
      <c r="F29" s="68"/>
      <c r="G29" s="63"/>
      <c r="H29" s="86">
        <v>4</v>
      </c>
      <c r="I29" s="68"/>
      <c r="J29" s="68"/>
      <c r="K29" s="63"/>
      <c r="L29" s="30" t="str">
        <f t="shared" si="0"/>
        <v xml:space="preserve"> </v>
      </c>
      <c r="M29" s="31" t="str">
        <f t="shared" si="1"/>
        <v xml:space="preserve"> </v>
      </c>
      <c r="N29" s="32" t="str">
        <f t="shared" si="2"/>
        <v xml:space="preserve"> </v>
      </c>
      <c r="O29" s="31" t="str">
        <f t="shared" si="3"/>
        <v xml:space="preserve"> </v>
      </c>
      <c r="P29" s="32" t="str">
        <f t="shared" si="4"/>
        <v xml:space="preserve"> </v>
      </c>
      <c r="Q29" s="33" t="str">
        <f t="shared" si="5"/>
        <v xml:space="preserve"> </v>
      </c>
      <c r="R29" s="56" t="str">
        <f t="shared" si="6"/>
        <v/>
      </c>
      <c r="S29" s="57" t="str">
        <f t="shared" si="7"/>
        <v/>
      </c>
      <c r="T29" s="58" t="str">
        <f t="shared" si="8"/>
        <v/>
      </c>
      <c r="U29" s="62" t="str">
        <f t="shared" si="9"/>
        <v xml:space="preserve"> </v>
      </c>
    </row>
    <row r="30" spans="1:21" ht="21" x14ac:dyDescent="0.4">
      <c r="A30" s="3" t="s">
        <v>25</v>
      </c>
      <c r="B30" s="86">
        <v>10</v>
      </c>
      <c r="C30" s="68">
        <v>20</v>
      </c>
      <c r="D30" s="68">
        <v>20</v>
      </c>
      <c r="E30" s="68"/>
      <c r="F30" s="68"/>
      <c r="G30" s="63"/>
      <c r="H30" s="86">
        <v>10</v>
      </c>
      <c r="I30" s="68"/>
      <c r="J30" s="68">
        <v>23</v>
      </c>
      <c r="K30" s="63">
        <v>23</v>
      </c>
      <c r="L30" s="30" t="str">
        <f t="shared" si="0"/>
        <v xml:space="preserve"> </v>
      </c>
      <c r="M30" s="31" t="str">
        <f t="shared" si="1"/>
        <v xml:space="preserve"> </v>
      </c>
      <c r="N30" s="32" t="str">
        <f t="shared" si="2"/>
        <v xml:space="preserve"> </v>
      </c>
      <c r="O30" s="31" t="str">
        <f t="shared" si="3"/>
        <v xml:space="preserve"> </v>
      </c>
      <c r="P30" s="32" t="str">
        <f t="shared" si="4"/>
        <v xml:space="preserve"> </v>
      </c>
      <c r="Q30" s="33" t="str">
        <f t="shared" si="5"/>
        <v xml:space="preserve"> </v>
      </c>
      <c r="R30" s="56" t="str">
        <f t="shared" si="6"/>
        <v/>
      </c>
      <c r="S30" s="57" t="str">
        <f t="shared" si="7"/>
        <v/>
      </c>
      <c r="T30" s="58" t="str">
        <f t="shared" si="8"/>
        <v/>
      </c>
      <c r="U30" s="62" t="str">
        <f t="shared" si="9"/>
        <v xml:space="preserve"> </v>
      </c>
    </row>
    <row r="31" spans="1:21" ht="21.6" thickBot="1" x14ac:dyDescent="0.45">
      <c r="A31" s="243" t="s">
        <v>28</v>
      </c>
      <c r="B31" s="438"/>
      <c r="C31" s="439"/>
      <c r="D31" s="439"/>
      <c r="E31" s="439"/>
      <c r="F31" s="439"/>
      <c r="G31" s="442"/>
      <c r="H31" s="438"/>
      <c r="I31" s="439"/>
      <c r="J31" s="439"/>
      <c r="K31" s="442"/>
      <c r="L31" s="380" t="str">
        <f t="shared" si="0"/>
        <v xml:space="preserve"> </v>
      </c>
      <c r="M31" s="480" t="str">
        <f t="shared" si="1"/>
        <v xml:space="preserve"> </v>
      </c>
      <c r="N31" s="481" t="str">
        <f t="shared" si="2"/>
        <v xml:space="preserve"> </v>
      </c>
      <c r="O31" s="480" t="str">
        <f t="shared" si="3"/>
        <v xml:space="preserve"> </v>
      </c>
      <c r="P31" s="481" t="str">
        <f t="shared" si="4"/>
        <v xml:space="preserve"> </v>
      </c>
      <c r="Q31" s="482" t="str">
        <f t="shared" si="5"/>
        <v xml:space="preserve"> </v>
      </c>
      <c r="R31" s="411" t="str">
        <f t="shared" si="6"/>
        <v/>
      </c>
      <c r="S31" s="412" t="str">
        <f t="shared" si="7"/>
        <v/>
      </c>
      <c r="T31" s="413" t="str">
        <f t="shared" si="8"/>
        <v/>
      </c>
      <c r="U31" s="483" t="str">
        <f t="shared" si="9"/>
        <v xml:space="preserve"> </v>
      </c>
    </row>
    <row r="35" spans="1:2" x14ac:dyDescent="0.3">
      <c r="A35" s="34" t="s">
        <v>36</v>
      </c>
    </row>
    <row r="36" spans="1:2" ht="15" thickBot="1" x14ac:dyDescent="0.35"/>
    <row r="37" spans="1:2" ht="15" thickBot="1" x14ac:dyDescent="0.35">
      <c r="A37" s="21"/>
      <c r="B37" t="s">
        <v>119</v>
      </c>
    </row>
    <row r="38" spans="1:2" ht="15" thickBot="1" x14ac:dyDescent="0.35">
      <c r="A38" s="193"/>
      <c r="B38" t="s">
        <v>37</v>
      </c>
    </row>
    <row r="39" spans="1:2" ht="15" thickBot="1" x14ac:dyDescent="0.35">
      <c r="A39" s="492"/>
      <c r="B39" t="s">
        <v>89</v>
      </c>
    </row>
    <row r="40" spans="1:2" ht="15" thickBot="1" x14ac:dyDescent="0.35">
      <c r="A40" t="s">
        <v>123</v>
      </c>
    </row>
    <row r="41" spans="1:2" ht="15" thickBot="1" x14ac:dyDescent="0.35">
      <c r="A41" s="278"/>
      <c r="B41" s="277" t="s">
        <v>120</v>
      </c>
    </row>
    <row r="42" spans="1:2" ht="15" thickBot="1" x14ac:dyDescent="0.35">
      <c r="A42" s="279"/>
      <c r="B42" t="s">
        <v>121</v>
      </c>
    </row>
    <row r="43" spans="1:2" ht="15" thickBot="1" x14ac:dyDescent="0.35">
      <c r="A43" s="280"/>
      <c r="B43" t="s">
        <v>122</v>
      </c>
    </row>
    <row r="44" spans="1:2" ht="15" thickBot="1" x14ac:dyDescent="0.35">
      <c r="A44" s="25"/>
      <c r="B44" t="s">
        <v>124</v>
      </c>
    </row>
    <row r="46" spans="1:2" x14ac:dyDescent="0.3">
      <c r="A46" s="35" t="s">
        <v>136</v>
      </c>
    </row>
    <row r="47" spans="1:2" x14ac:dyDescent="0.3">
      <c r="A47" s="64" t="s">
        <v>99</v>
      </c>
    </row>
    <row r="48" spans="1:2" x14ac:dyDescent="0.3">
      <c r="A48" s="35" t="s">
        <v>109</v>
      </c>
    </row>
  </sheetData>
  <mergeCells count="12">
    <mergeCell ref="U1:U3"/>
    <mergeCell ref="B2:G2"/>
    <mergeCell ref="H2:K2"/>
    <mergeCell ref="R2:T2"/>
    <mergeCell ref="L3:M3"/>
    <mergeCell ref="N3:O3"/>
    <mergeCell ref="P3:Q3"/>
    <mergeCell ref="A1:A3"/>
    <mergeCell ref="B1:G1"/>
    <mergeCell ref="H1:K1"/>
    <mergeCell ref="L1:Q1"/>
    <mergeCell ref="R1:T1"/>
  </mergeCells>
  <conditionalFormatting sqref="M4:M8 M22:M24 M10 M17:M20 M26:M30 M12:M14">
    <cfRule type="cellIs" dxfId="522" priority="97" operator="between">
      <formula>0.15</formula>
      <formula>1000</formula>
    </cfRule>
    <cfRule type="cellIs" dxfId="521" priority="98" operator="between">
      <formula>-0.15</formula>
      <formula>0.15</formula>
    </cfRule>
    <cfRule type="cellIs" dxfId="520" priority="99" operator="lessThan">
      <formula>-0.15</formula>
    </cfRule>
  </conditionalFormatting>
  <conditionalFormatting sqref="O4:O8 O22:O24 O10 O17:O20 O26:O30 O12:O14">
    <cfRule type="cellIs" dxfId="519" priority="94" operator="between">
      <formula>0.15</formula>
      <formula>1000</formula>
    </cfRule>
    <cfRule type="cellIs" dxfId="518" priority="95" operator="between">
      <formula>-0.15</formula>
      <formula>0.15</formula>
    </cfRule>
    <cfRule type="cellIs" dxfId="517" priority="96" operator="lessThan">
      <formula>-0.15</formula>
    </cfRule>
  </conditionalFormatting>
  <conditionalFormatting sqref="Q4:Q8 Q22:Q24 Q10 Q17:Q20 Q26:Q30 Q12:Q14">
    <cfRule type="cellIs" dxfId="516" priority="91" operator="between">
      <formula>0.15</formula>
      <formula>1000</formula>
    </cfRule>
    <cfRule type="cellIs" dxfId="515" priority="92" operator="between">
      <formula>-0.15</formula>
      <formula>0.15</formula>
    </cfRule>
    <cfRule type="cellIs" dxfId="514" priority="93" operator="lessThan">
      <formula>-0.15</formula>
    </cfRule>
  </conditionalFormatting>
  <conditionalFormatting sqref="M21">
    <cfRule type="cellIs" dxfId="513" priority="88" operator="between">
      <formula>0.15</formula>
      <formula>1000</formula>
    </cfRule>
    <cfRule type="cellIs" dxfId="512" priority="89" operator="between">
      <formula>-0.15</formula>
      <formula>0.15</formula>
    </cfRule>
    <cfRule type="cellIs" dxfId="511" priority="90" operator="lessThan">
      <formula>-0.15</formula>
    </cfRule>
  </conditionalFormatting>
  <conditionalFormatting sqref="O21">
    <cfRule type="cellIs" dxfId="510" priority="85" operator="between">
      <formula>0.15</formula>
      <formula>1000</formula>
    </cfRule>
    <cfRule type="cellIs" dxfId="509" priority="86" operator="between">
      <formula>-0.15</formula>
      <formula>0.15</formula>
    </cfRule>
    <cfRule type="cellIs" dxfId="508" priority="87" operator="lessThan">
      <formula>-0.15</formula>
    </cfRule>
  </conditionalFormatting>
  <conditionalFormatting sqref="Q21">
    <cfRule type="cellIs" dxfId="507" priority="82" operator="between">
      <formula>0.15</formula>
      <formula>1000</formula>
    </cfRule>
    <cfRule type="cellIs" dxfId="506" priority="83" operator="between">
      <formula>-0.15</formula>
      <formula>0.15</formula>
    </cfRule>
    <cfRule type="cellIs" dxfId="505" priority="84" operator="lessThan">
      <formula>-0.15</formula>
    </cfRule>
  </conditionalFormatting>
  <conditionalFormatting sqref="M11">
    <cfRule type="cellIs" dxfId="504" priority="79" operator="between">
      <formula>0.15</formula>
      <formula>1000</formula>
    </cfRule>
    <cfRule type="cellIs" dxfId="503" priority="80" operator="between">
      <formula>-0.15</formula>
      <formula>0.15</formula>
    </cfRule>
    <cfRule type="cellIs" dxfId="502" priority="81" operator="lessThan">
      <formula>-0.15</formula>
    </cfRule>
  </conditionalFormatting>
  <conditionalFormatting sqref="O11">
    <cfRule type="cellIs" dxfId="501" priority="76" operator="between">
      <formula>0.15</formula>
      <formula>1000</formula>
    </cfRule>
    <cfRule type="cellIs" dxfId="500" priority="77" operator="between">
      <formula>-0.15</formula>
      <formula>0.15</formula>
    </cfRule>
    <cfRule type="cellIs" dxfId="499" priority="78" operator="lessThan">
      <formula>-0.15</formula>
    </cfRule>
  </conditionalFormatting>
  <conditionalFormatting sqref="Q11">
    <cfRule type="cellIs" dxfId="498" priority="73" operator="between">
      <formula>0.15</formula>
      <formula>1000</formula>
    </cfRule>
    <cfRule type="cellIs" dxfId="497" priority="74" operator="between">
      <formula>-0.15</formula>
      <formula>0.15</formula>
    </cfRule>
    <cfRule type="cellIs" dxfId="496" priority="75" operator="lessThan">
      <formula>-0.15</formula>
    </cfRule>
  </conditionalFormatting>
  <conditionalFormatting sqref="M9">
    <cfRule type="cellIs" dxfId="495" priority="70" operator="between">
      <formula>0.15</formula>
      <formula>1000</formula>
    </cfRule>
    <cfRule type="cellIs" dxfId="494" priority="71" operator="between">
      <formula>-0.15</formula>
      <formula>0.15</formula>
    </cfRule>
    <cfRule type="cellIs" dxfId="493" priority="72" operator="lessThan">
      <formula>-0.15</formula>
    </cfRule>
  </conditionalFormatting>
  <conditionalFormatting sqref="O9">
    <cfRule type="cellIs" dxfId="492" priority="67" operator="between">
      <formula>0.15</formula>
      <formula>1000</formula>
    </cfRule>
    <cfRule type="cellIs" dxfId="491" priority="68" operator="between">
      <formula>-0.15</formula>
      <formula>0.15</formula>
    </cfRule>
    <cfRule type="cellIs" dxfId="490" priority="69" operator="lessThan">
      <formula>-0.15</formula>
    </cfRule>
  </conditionalFormatting>
  <conditionalFormatting sqref="Q9">
    <cfRule type="cellIs" dxfId="489" priority="64" operator="between">
      <formula>0.15</formula>
      <formula>1000</formula>
    </cfRule>
    <cfRule type="cellIs" dxfId="488" priority="65" operator="between">
      <formula>-0.15</formula>
      <formula>0.15</formula>
    </cfRule>
    <cfRule type="cellIs" dxfId="487" priority="66" operator="lessThan">
      <formula>-0.15</formula>
    </cfRule>
  </conditionalFormatting>
  <conditionalFormatting sqref="M16">
    <cfRule type="cellIs" dxfId="486" priority="61" operator="between">
      <formula>0.15</formula>
      <formula>1000</formula>
    </cfRule>
    <cfRule type="cellIs" dxfId="485" priority="62" operator="between">
      <formula>-0.15</formula>
      <formula>0.15</formula>
    </cfRule>
    <cfRule type="cellIs" dxfId="484" priority="63" operator="lessThan">
      <formula>-0.15</formula>
    </cfRule>
  </conditionalFormatting>
  <conditionalFormatting sqref="O16">
    <cfRule type="cellIs" dxfId="483" priority="58" operator="between">
      <formula>0.15</formula>
      <formula>1000</formula>
    </cfRule>
    <cfRule type="cellIs" dxfId="482" priority="59" operator="between">
      <formula>-0.15</formula>
      <formula>0.15</formula>
    </cfRule>
    <cfRule type="cellIs" dxfId="481" priority="60" operator="lessThan">
      <formula>-0.15</formula>
    </cfRule>
  </conditionalFormatting>
  <conditionalFormatting sqref="Q16">
    <cfRule type="cellIs" dxfId="480" priority="55" operator="between">
      <formula>0.15</formula>
      <formula>1000</formula>
    </cfRule>
    <cfRule type="cellIs" dxfId="479" priority="56" operator="between">
      <formula>-0.15</formula>
      <formula>0.15</formula>
    </cfRule>
    <cfRule type="cellIs" dxfId="478" priority="57" operator="lessThan">
      <formula>-0.15</formula>
    </cfRule>
  </conditionalFormatting>
  <conditionalFormatting sqref="Q31">
    <cfRule type="cellIs" dxfId="477" priority="10" operator="between">
      <formula>0.15</formula>
      <formula>1000</formula>
    </cfRule>
    <cfRule type="cellIs" dxfId="476" priority="11" operator="between">
      <formula>-0.15</formula>
      <formula>0.15</formula>
    </cfRule>
    <cfRule type="cellIs" dxfId="475" priority="12" operator="lessThan">
      <formula>-0.15</formula>
    </cfRule>
  </conditionalFormatting>
  <conditionalFormatting sqref="M25">
    <cfRule type="cellIs" dxfId="474" priority="25" operator="between">
      <formula>0.15</formula>
      <formula>1000</formula>
    </cfRule>
    <cfRule type="cellIs" dxfId="473" priority="26" operator="between">
      <formula>-0.15</formula>
      <formula>0.15</formula>
    </cfRule>
    <cfRule type="cellIs" dxfId="472" priority="27" operator="lessThan">
      <formula>-0.15</formula>
    </cfRule>
  </conditionalFormatting>
  <conditionalFormatting sqref="O25">
    <cfRule type="cellIs" dxfId="471" priority="22" operator="between">
      <formula>0.15</formula>
      <formula>1000</formula>
    </cfRule>
    <cfRule type="cellIs" dxfId="470" priority="23" operator="between">
      <formula>-0.15</formula>
      <formula>0.15</formula>
    </cfRule>
    <cfRule type="cellIs" dxfId="469" priority="24" operator="lessThan">
      <formula>-0.15</formula>
    </cfRule>
  </conditionalFormatting>
  <conditionalFormatting sqref="Q25">
    <cfRule type="cellIs" dxfId="468" priority="19" operator="between">
      <formula>0.15</formula>
      <formula>1000</formula>
    </cfRule>
    <cfRule type="cellIs" dxfId="467" priority="20" operator="between">
      <formula>-0.15</formula>
      <formula>0.15</formula>
    </cfRule>
    <cfRule type="cellIs" dxfId="466" priority="21" operator="lessThan">
      <formula>-0.15</formula>
    </cfRule>
  </conditionalFormatting>
  <conditionalFormatting sqref="M31">
    <cfRule type="cellIs" dxfId="465" priority="16" operator="between">
      <formula>0.15</formula>
      <formula>1000</formula>
    </cfRule>
    <cfRule type="cellIs" dxfId="464" priority="17" operator="between">
      <formula>-0.15</formula>
      <formula>0.15</formula>
    </cfRule>
    <cfRule type="cellIs" dxfId="463" priority="18" operator="lessThan">
      <formula>-0.15</formula>
    </cfRule>
  </conditionalFormatting>
  <conditionalFormatting sqref="O31">
    <cfRule type="cellIs" dxfId="462" priority="13" operator="between">
      <formula>0.15</formula>
      <formula>1000</formula>
    </cfRule>
    <cfRule type="cellIs" dxfId="461" priority="14" operator="between">
      <formula>-0.15</formula>
      <formula>0.15</formula>
    </cfRule>
    <cfRule type="cellIs" dxfId="460" priority="15" operator="lessThan">
      <formula>-0.15</formula>
    </cfRule>
  </conditionalFormatting>
  <conditionalFormatting sqref="M15">
    <cfRule type="cellIs" dxfId="459" priority="7" operator="between">
      <formula>0.15</formula>
      <formula>1000</formula>
    </cfRule>
    <cfRule type="cellIs" dxfId="458" priority="8" operator="between">
      <formula>-0.15</formula>
      <formula>0.15</formula>
    </cfRule>
    <cfRule type="cellIs" dxfId="457" priority="9" operator="lessThan">
      <formula>-0.15</formula>
    </cfRule>
  </conditionalFormatting>
  <conditionalFormatting sqref="O15">
    <cfRule type="cellIs" dxfId="456" priority="4" operator="between">
      <formula>0.15</formula>
      <formula>1000</formula>
    </cfRule>
    <cfRule type="cellIs" dxfId="455" priority="5" operator="between">
      <formula>-0.15</formula>
      <formula>0.15</formula>
    </cfRule>
    <cfRule type="cellIs" dxfId="454" priority="6" operator="lessThan">
      <formula>-0.15</formula>
    </cfRule>
  </conditionalFormatting>
  <conditionalFormatting sqref="Q15">
    <cfRule type="cellIs" dxfId="453" priority="1" operator="between">
      <formula>0.15</formula>
      <formula>1000</formula>
    </cfRule>
    <cfRule type="cellIs" dxfId="452" priority="2" operator="between">
      <formula>-0.15</formula>
      <formula>0.15</formula>
    </cfRule>
    <cfRule type="cellIs" dxfId="451" priority="3" operator="lessThan">
      <formula>-0.15</formula>
    </cfRule>
  </conditionalFormatting>
  <pageMargins left="0.7" right="0.7" top="0.75" bottom="0.75" header="0.3" footer="0.3"/>
  <pageSetup paperSize="9" orientation="portrait" verticalDpi="90"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V49"/>
  <sheetViews>
    <sheetView zoomScale="60" zoomScaleNormal="60" workbookViewId="0">
      <pane xSplit="1" ySplit="3" topLeftCell="B4" activePane="bottomRight" state="frozen"/>
      <selection pane="topRight" activeCell="B1" sqref="B1"/>
      <selection pane="bottomLeft" activeCell="A4" sqref="A4"/>
      <selection pane="bottomRight" activeCell="B39" sqref="B39:D40"/>
    </sheetView>
  </sheetViews>
  <sheetFormatPr defaultRowHeight="14.4" x14ac:dyDescent="0.3"/>
  <cols>
    <col min="1" max="1" width="17.33203125" customWidth="1"/>
    <col min="12" max="12" width="13" customWidth="1"/>
    <col min="14" max="14" width="12.33203125" customWidth="1"/>
    <col min="16" max="16" width="11.5546875" customWidth="1"/>
    <col min="21" max="21" width="18.88671875" customWidth="1"/>
  </cols>
  <sheetData>
    <row r="1" spans="1:22" ht="26.25" customHeight="1" thickBot="1" x14ac:dyDescent="0.35">
      <c r="A1" s="532" t="s">
        <v>42</v>
      </c>
      <c r="B1" s="525" t="s">
        <v>29</v>
      </c>
      <c r="C1" s="526"/>
      <c r="D1" s="526"/>
      <c r="E1" s="526"/>
      <c r="F1" s="526"/>
      <c r="G1" s="526"/>
      <c r="H1" s="525" t="s">
        <v>0</v>
      </c>
      <c r="I1" s="526"/>
      <c r="J1" s="526"/>
      <c r="K1" s="527"/>
      <c r="L1" s="521" t="s">
        <v>30</v>
      </c>
      <c r="M1" s="522"/>
      <c r="N1" s="522"/>
      <c r="O1" s="522"/>
      <c r="P1" s="522"/>
      <c r="Q1" s="528"/>
      <c r="R1" s="521" t="s">
        <v>33</v>
      </c>
      <c r="S1" s="522"/>
      <c r="T1" s="522"/>
      <c r="U1" s="523" t="s">
        <v>34</v>
      </c>
      <c r="V1" s="18"/>
    </row>
    <row r="2" spans="1:22" ht="24" customHeight="1" thickBot="1" x14ac:dyDescent="0.35">
      <c r="A2" s="532"/>
      <c r="B2" s="525"/>
      <c r="C2" s="526"/>
      <c r="D2" s="526"/>
      <c r="E2" s="526"/>
      <c r="F2" s="526"/>
      <c r="G2" s="527"/>
      <c r="H2" s="525"/>
      <c r="I2" s="526"/>
      <c r="J2" s="526"/>
      <c r="K2" s="527"/>
      <c r="L2" s="10" t="s">
        <v>31</v>
      </c>
      <c r="M2" s="78" t="s">
        <v>32</v>
      </c>
      <c r="N2" s="10" t="s">
        <v>31</v>
      </c>
      <c r="O2" s="78" t="s">
        <v>32</v>
      </c>
      <c r="P2" s="10" t="s">
        <v>31</v>
      </c>
      <c r="Q2" s="78" t="s">
        <v>32</v>
      </c>
      <c r="R2" s="521" t="s">
        <v>32</v>
      </c>
      <c r="S2" s="522"/>
      <c r="T2" s="522"/>
      <c r="U2" s="524"/>
    </row>
    <row r="3" spans="1:22" ht="30.75" customHeight="1" thickBot="1" x14ac:dyDescent="0.35">
      <c r="A3" s="533"/>
      <c r="B3" s="90">
        <v>2016</v>
      </c>
      <c r="C3" s="77">
        <v>2017</v>
      </c>
      <c r="D3" s="45">
        <v>2018</v>
      </c>
      <c r="E3" s="46">
        <v>2020</v>
      </c>
      <c r="F3" s="47">
        <v>2025</v>
      </c>
      <c r="G3" s="46">
        <v>2030</v>
      </c>
      <c r="H3" s="48">
        <v>2016</v>
      </c>
      <c r="I3" s="49">
        <v>2020</v>
      </c>
      <c r="J3" s="47">
        <v>2025</v>
      </c>
      <c r="K3" s="50">
        <v>2030</v>
      </c>
      <c r="L3" s="531">
        <v>2020</v>
      </c>
      <c r="M3" s="530"/>
      <c r="N3" s="531">
        <v>2025</v>
      </c>
      <c r="O3" s="530"/>
      <c r="P3" s="531">
        <v>2030</v>
      </c>
      <c r="Q3" s="530"/>
      <c r="R3" s="75">
        <v>2020</v>
      </c>
      <c r="S3" s="20">
        <v>2025</v>
      </c>
      <c r="T3" s="102">
        <v>2030</v>
      </c>
      <c r="U3" s="524"/>
    </row>
    <row r="4" spans="1:22" ht="21" x14ac:dyDescent="0.4">
      <c r="A4" s="1" t="s">
        <v>2</v>
      </c>
      <c r="B4" s="124">
        <v>0</v>
      </c>
      <c r="C4" s="125"/>
      <c r="D4" s="125"/>
      <c r="E4" s="125"/>
      <c r="F4" s="125"/>
      <c r="G4" s="126"/>
      <c r="H4" s="87"/>
      <c r="I4" s="81">
        <v>2</v>
      </c>
      <c r="J4" s="81"/>
      <c r="K4" s="107">
        <v>3</v>
      </c>
      <c r="L4" s="43" t="str">
        <f>IF(AND(E4&lt;&gt;0,I4&lt;&gt;0),E4-I4, " ")</f>
        <v xml:space="preserve"> </v>
      </c>
      <c r="M4" s="27" t="str">
        <f>IF(AND(E4&lt;&gt;0,I4&lt;&gt;0),(E4-I4)/I4, " ")</f>
        <v xml:space="preserve"> </v>
      </c>
      <c r="N4" s="28" t="str">
        <f>IF(AND(F4&lt;&gt;0,J4&lt;&gt;0),F4-J4, " ")</f>
        <v xml:space="preserve"> </v>
      </c>
      <c r="O4" s="27" t="str">
        <f>IF(AND(F4&lt;&gt;0,J4&lt;&gt;0),(F4-J4)/J4, " ")</f>
        <v xml:space="preserve"> </v>
      </c>
      <c r="P4" s="28" t="str">
        <f>IF(AND(G4&lt;&gt;0,K4&lt;&gt;0),G4-K4, " ")</f>
        <v xml:space="preserve"> </v>
      </c>
      <c r="Q4" s="29" t="str">
        <f>IF(AND(G4&lt;&gt;0,K4&lt;&gt;0),(G4-K4)/K4, " ")</f>
        <v xml:space="preserve"> </v>
      </c>
      <c r="R4" s="53" t="str">
        <f>IFERROR(D4/E4,"")</f>
        <v/>
      </c>
      <c r="S4" s="54" t="str">
        <f>IFERROR(D4/F4,"")</f>
        <v/>
      </c>
      <c r="T4" s="55" t="str">
        <f>IFERROR(D4/G4,"")</f>
        <v/>
      </c>
      <c r="U4" s="60" t="str">
        <f>IF(G4&gt;0,IFERROR((D4-B4)/(G4-B4)," ")," ")</f>
        <v xml:space="preserve"> </v>
      </c>
    </row>
    <row r="5" spans="1:22" ht="21" x14ac:dyDescent="0.4">
      <c r="A5" s="3" t="s">
        <v>3</v>
      </c>
      <c r="B5" s="100">
        <v>1</v>
      </c>
      <c r="C5" s="95"/>
      <c r="D5" s="95"/>
      <c r="E5" s="95"/>
      <c r="F5" s="95"/>
      <c r="G5" s="111"/>
      <c r="H5" s="67">
        <v>1</v>
      </c>
      <c r="I5" s="95"/>
      <c r="J5" s="95"/>
      <c r="K5" s="259">
        <v>2</v>
      </c>
      <c r="L5" s="44" t="str">
        <f t="shared" ref="L5:L31" si="0">IF(AND(E5&lt;&gt;0,I5&lt;&gt;0),E5-I5, " ")</f>
        <v xml:space="preserve"> </v>
      </c>
      <c r="M5" s="31" t="str">
        <f t="shared" ref="M5:M31" si="1">IF(AND(E5&lt;&gt;0,I5&lt;&gt;0),(E5-I5)/I5, " ")</f>
        <v xml:space="preserve"> </v>
      </c>
      <c r="N5" s="32" t="str">
        <f t="shared" ref="N5:N31" si="2">IF(AND(F5&lt;&gt;0,J5&lt;&gt;0),F5-J5, " ")</f>
        <v xml:space="preserve"> </v>
      </c>
      <c r="O5" s="31" t="str">
        <f t="shared" ref="O5:O31" si="3">IF(AND(F5&lt;&gt;0,J5&lt;&gt;0),(F5-J5)/J5, " ")</f>
        <v xml:space="preserve"> </v>
      </c>
      <c r="P5" s="32" t="str">
        <f t="shared" ref="P5:P31" si="4">IF(AND(G5&lt;&gt;0,K5&lt;&gt;0),G5-K5, " ")</f>
        <v xml:space="preserve"> </v>
      </c>
      <c r="Q5" s="33" t="str">
        <f t="shared" ref="Q5:Q31" si="5">IF(AND(G5&lt;&gt;0,K5&lt;&gt;0),(G5-K5)/K5, " ")</f>
        <v xml:space="preserve"> </v>
      </c>
      <c r="R5" s="56" t="str">
        <f t="shared" ref="R5:R31" si="6">IFERROR(D5/E5,"")</f>
        <v/>
      </c>
      <c r="S5" s="57" t="str">
        <f t="shared" ref="S5:S31" si="7">IFERROR(D5/F5,"")</f>
        <v/>
      </c>
      <c r="T5" s="58" t="str">
        <f t="shared" ref="T5:T31" si="8">IFERROR(D5/G5,"")</f>
        <v/>
      </c>
      <c r="U5" s="62" t="str">
        <f t="shared" ref="U5:U31" si="9">IF(G5&gt;0,IFERROR((D5-B5)/(G5-B5)," ")," ")</f>
        <v xml:space="preserve"> </v>
      </c>
    </row>
    <row r="6" spans="1:22" ht="21" x14ac:dyDescent="0.4">
      <c r="A6" s="3" t="s">
        <v>5</v>
      </c>
      <c r="B6" s="100">
        <v>0</v>
      </c>
      <c r="C6" s="95">
        <v>0</v>
      </c>
      <c r="D6" s="95">
        <v>0</v>
      </c>
      <c r="E6" s="95">
        <v>0</v>
      </c>
      <c r="F6" s="95">
        <v>0</v>
      </c>
      <c r="G6" s="111">
        <v>2</v>
      </c>
      <c r="H6" s="67"/>
      <c r="I6" s="95"/>
      <c r="J6" s="95"/>
      <c r="K6" s="101"/>
      <c r="L6" s="44" t="str">
        <f t="shared" si="0"/>
        <v xml:space="preserve"> </v>
      </c>
      <c r="M6" s="31" t="str">
        <f t="shared" si="1"/>
        <v xml:space="preserve"> </v>
      </c>
      <c r="N6" s="32" t="str">
        <f t="shared" si="2"/>
        <v xml:space="preserve"> </v>
      </c>
      <c r="O6" s="31" t="str">
        <f t="shared" si="3"/>
        <v xml:space="preserve"> </v>
      </c>
      <c r="P6" s="238" t="str">
        <f t="shared" si="4"/>
        <v xml:space="preserve"> </v>
      </c>
      <c r="Q6" s="241" t="str">
        <f t="shared" si="5"/>
        <v xml:space="preserve"> </v>
      </c>
      <c r="R6" s="56" t="str">
        <f t="shared" si="6"/>
        <v/>
      </c>
      <c r="S6" s="57" t="str">
        <f t="shared" si="7"/>
        <v/>
      </c>
      <c r="T6" s="58">
        <f t="shared" si="8"/>
        <v>0</v>
      </c>
      <c r="U6" s="62">
        <f t="shared" si="9"/>
        <v>0</v>
      </c>
    </row>
    <row r="7" spans="1:22" ht="21" x14ac:dyDescent="0.4">
      <c r="A7" s="3" t="s">
        <v>7</v>
      </c>
      <c r="B7" s="204"/>
      <c r="C7" s="205"/>
      <c r="D7" s="205"/>
      <c r="E7" s="205"/>
      <c r="F7" s="205"/>
      <c r="G7" s="206"/>
      <c r="H7" s="204"/>
      <c r="I7" s="205"/>
      <c r="J7" s="205"/>
      <c r="K7" s="207"/>
      <c r="L7" s="208" t="str">
        <f t="shared" si="0"/>
        <v xml:space="preserve"> </v>
      </c>
      <c r="M7" s="209" t="str">
        <f>IF(AND(E7&lt;&gt;0,I7&lt;&gt;0),(E7-I7)/I7, " ")</f>
        <v xml:space="preserve"> </v>
      </c>
      <c r="N7" s="210" t="str">
        <f t="shared" si="2"/>
        <v xml:space="preserve"> </v>
      </c>
      <c r="O7" s="209" t="str">
        <f t="shared" si="3"/>
        <v xml:space="preserve"> </v>
      </c>
      <c r="P7" s="210" t="str">
        <f t="shared" si="4"/>
        <v xml:space="preserve"> </v>
      </c>
      <c r="Q7" s="211" t="str">
        <f t="shared" si="5"/>
        <v xml:space="preserve"> </v>
      </c>
      <c r="R7" s="212" t="str">
        <f t="shared" si="6"/>
        <v/>
      </c>
      <c r="S7" s="213" t="str">
        <f t="shared" si="7"/>
        <v/>
      </c>
      <c r="T7" s="214" t="str">
        <f t="shared" si="8"/>
        <v/>
      </c>
      <c r="U7" s="215" t="str">
        <f t="shared" si="9"/>
        <v xml:space="preserve"> </v>
      </c>
    </row>
    <row r="8" spans="1:22" ht="21" x14ac:dyDescent="0.4">
      <c r="A8" s="3" t="s">
        <v>6</v>
      </c>
      <c r="B8" s="100">
        <v>0</v>
      </c>
      <c r="C8" s="95">
        <v>0</v>
      </c>
      <c r="D8" s="95">
        <v>0</v>
      </c>
      <c r="E8" s="95"/>
      <c r="F8" s="95"/>
      <c r="G8" s="111"/>
      <c r="H8" s="100"/>
      <c r="I8" s="95"/>
      <c r="J8" s="95"/>
      <c r="K8" s="101"/>
      <c r="L8" s="44" t="str">
        <f t="shared" si="0"/>
        <v xml:space="preserve"> </v>
      </c>
      <c r="M8" s="31" t="str">
        <f t="shared" ref="M8" si="10">IF(AND(E8&lt;&gt;0,I8&lt;&gt;0),(E8-I8)/I8, " ")</f>
        <v xml:space="preserve"> </v>
      </c>
      <c r="N8" s="32" t="str">
        <f t="shared" si="2"/>
        <v xml:space="preserve"> </v>
      </c>
      <c r="O8" s="31" t="str">
        <f t="shared" si="3"/>
        <v xml:space="preserve"> </v>
      </c>
      <c r="P8" s="32" t="str">
        <f t="shared" si="4"/>
        <v xml:space="preserve"> </v>
      </c>
      <c r="Q8" s="33" t="str">
        <f t="shared" si="5"/>
        <v xml:space="preserve"> </v>
      </c>
      <c r="R8" s="56" t="str">
        <f t="shared" si="6"/>
        <v/>
      </c>
      <c r="S8" s="57" t="str">
        <f t="shared" si="7"/>
        <v/>
      </c>
      <c r="T8" s="58" t="str">
        <f t="shared" si="8"/>
        <v/>
      </c>
      <c r="U8" s="62" t="str">
        <f t="shared" si="9"/>
        <v xml:space="preserve"> </v>
      </c>
    </row>
    <row r="9" spans="1:22" ht="21" x14ac:dyDescent="0.4">
      <c r="A9" s="3" t="s">
        <v>8</v>
      </c>
      <c r="B9" s="204"/>
      <c r="C9" s="205"/>
      <c r="D9" s="205"/>
      <c r="E9" s="205"/>
      <c r="F9" s="205"/>
      <c r="G9" s="206"/>
      <c r="H9" s="204"/>
      <c r="I9" s="205"/>
      <c r="J9" s="205"/>
      <c r="K9" s="207"/>
      <c r="L9" s="208" t="str">
        <f t="shared" si="0"/>
        <v xml:space="preserve"> </v>
      </c>
      <c r="M9" s="209" t="str">
        <f t="shared" si="1"/>
        <v xml:space="preserve"> </v>
      </c>
      <c r="N9" s="210" t="str">
        <f t="shared" si="2"/>
        <v xml:space="preserve"> </v>
      </c>
      <c r="O9" s="209" t="str">
        <f t="shared" si="3"/>
        <v xml:space="preserve"> </v>
      </c>
      <c r="P9" s="210" t="str">
        <f t="shared" si="4"/>
        <v xml:space="preserve"> </v>
      </c>
      <c r="Q9" s="211" t="str">
        <f t="shared" si="5"/>
        <v xml:space="preserve"> </v>
      </c>
      <c r="R9" s="212" t="str">
        <f t="shared" si="6"/>
        <v/>
      </c>
      <c r="S9" s="213" t="str">
        <f t="shared" si="7"/>
        <v/>
      </c>
      <c r="T9" s="214" t="str">
        <f t="shared" si="8"/>
        <v/>
      </c>
      <c r="U9" s="215" t="str">
        <f t="shared" si="9"/>
        <v xml:space="preserve"> </v>
      </c>
    </row>
    <row r="10" spans="1:22" ht="21" x14ac:dyDescent="0.4">
      <c r="A10" s="3" t="s">
        <v>15</v>
      </c>
      <c r="B10" s="204"/>
      <c r="C10" s="205"/>
      <c r="D10" s="205"/>
      <c r="E10" s="205"/>
      <c r="F10" s="205"/>
      <c r="G10" s="206"/>
      <c r="H10" s="204"/>
      <c r="I10" s="205"/>
      <c r="J10" s="205"/>
      <c r="K10" s="207"/>
      <c r="L10" s="208" t="str">
        <f t="shared" si="0"/>
        <v xml:space="preserve"> </v>
      </c>
      <c r="M10" s="209" t="str">
        <f t="shared" si="1"/>
        <v xml:space="preserve"> </v>
      </c>
      <c r="N10" s="210" t="str">
        <f t="shared" si="2"/>
        <v xml:space="preserve"> </v>
      </c>
      <c r="O10" s="209" t="str">
        <f t="shared" si="3"/>
        <v xml:space="preserve"> </v>
      </c>
      <c r="P10" s="210" t="str">
        <f t="shared" si="4"/>
        <v xml:space="preserve"> </v>
      </c>
      <c r="Q10" s="211" t="str">
        <f t="shared" si="5"/>
        <v xml:space="preserve"> </v>
      </c>
      <c r="R10" s="212" t="str">
        <f t="shared" si="6"/>
        <v/>
      </c>
      <c r="S10" s="213" t="str">
        <f t="shared" si="7"/>
        <v/>
      </c>
      <c r="T10" s="214" t="str">
        <f t="shared" si="8"/>
        <v/>
      </c>
      <c r="U10" s="215" t="str">
        <f t="shared" si="9"/>
        <v xml:space="preserve"> </v>
      </c>
    </row>
    <row r="11" spans="1:22" ht="21" x14ac:dyDescent="0.4">
      <c r="A11" s="3" t="s">
        <v>9</v>
      </c>
      <c r="B11" s="204"/>
      <c r="C11" s="205"/>
      <c r="D11" s="205"/>
      <c r="E11" s="205"/>
      <c r="F11" s="205"/>
      <c r="G11" s="206"/>
      <c r="H11" s="204"/>
      <c r="I11" s="205"/>
      <c r="J11" s="205"/>
      <c r="K11" s="207"/>
      <c r="L11" s="208" t="str">
        <f t="shared" si="0"/>
        <v xml:space="preserve"> </v>
      </c>
      <c r="M11" s="209" t="str">
        <f t="shared" si="1"/>
        <v xml:space="preserve"> </v>
      </c>
      <c r="N11" s="210" t="str">
        <f t="shared" si="2"/>
        <v xml:space="preserve"> </v>
      </c>
      <c r="O11" s="209" t="str">
        <f t="shared" si="3"/>
        <v xml:space="preserve"> </v>
      </c>
      <c r="P11" s="210" t="str">
        <f t="shared" si="4"/>
        <v xml:space="preserve"> </v>
      </c>
      <c r="Q11" s="211" t="str">
        <f t="shared" si="5"/>
        <v xml:space="preserve"> </v>
      </c>
      <c r="R11" s="212" t="str">
        <f t="shared" si="6"/>
        <v/>
      </c>
      <c r="S11" s="213" t="str">
        <f t="shared" si="7"/>
        <v/>
      </c>
      <c r="T11" s="214" t="str">
        <f t="shared" si="8"/>
        <v/>
      </c>
      <c r="U11" s="215" t="str">
        <f t="shared" si="9"/>
        <v xml:space="preserve"> </v>
      </c>
    </row>
    <row r="12" spans="1:22" ht="21" x14ac:dyDescent="0.4">
      <c r="A12" s="3" t="s">
        <v>10</v>
      </c>
      <c r="B12" s="100"/>
      <c r="C12" s="95"/>
      <c r="D12" s="95"/>
      <c r="E12" s="95"/>
      <c r="F12" s="95"/>
      <c r="G12" s="111"/>
      <c r="H12" s="100"/>
      <c r="I12" s="95"/>
      <c r="J12" s="95"/>
      <c r="K12" s="101">
        <v>1</v>
      </c>
      <c r="L12" s="44" t="str">
        <f t="shared" si="0"/>
        <v xml:space="preserve"> </v>
      </c>
      <c r="M12" s="31" t="str">
        <f t="shared" si="1"/>
        <v xml:space="preserve"> </v>
      </c>
      <c r="N12" s="32" t="str">
        <f t="shared" si="2"/>
        <v xml:space="preserve"> </v>
      </c>
      <c r="O12" s="31" t="str">
        <f t="shared" si="3"/>
        <v xml:space="preserve"> </v>
      </c>
      <c r="P12" s="32" t="str">
        <f t="shared" si="4"/>
        <v xml:space="preserve"> </v>
      </c>
      <c r="Q12" s="33" t="str">
        <f t="shared" si="5"/>
        <v xml:space="preserve"> </v>
      </c>
      <c r="R12" s="56" t="str">
        <f t="shared" si="6"/>
        <v/>
      </c>
      <c r="S12" s="57" t="str">
        <f t="shared" si="7"/>
        <v/>
      </c>
      <c r="T12" s="58" t="str">
        <f t="shared" si="8"/>
        <v/>
      </c>
      <c r="U12" s="62" t="str">
        <f t="shared" si="9"/>
        <v xml:space="preserve"> </v>
      </c>
    </row>
    <row r="13" spans="1:22" ht="21" x14ac:dyDescent="0.4">
      <c r="A13" s="3" t="s">
        <v>12</v>
      </c>
      <c r="B13" s="100">
        <v>0</v>
      </c>
      <c r="C13" s="95"/>
      <c r="D13" s="95"/>
      <c r="E13" s="95"/>
      <c r="F13" s="95"/>
      <c r="G13" s="111">
        <v>3</v>
      </c>
      <c r="H13" s="100">
        <v>0</v>
      </c>
      <c r="I13" s="95"/>
      <c r="J13" s="95"/>
      <c r="K13" s="101">
        <v>3</v>
      </c>
      <c r="L13" s="44" t="str">
        <f t="shared" si="0"/>
        <v xml:space="preserve"> </v>
      </c>
      <c r="M13" s="31" t="str">
        <f t="shared" si="1"/>
        <v xml:space="preserve"> </v>
      </c>
      <c r="N13" s="32" t="str">
        <f t="shared" si="2"/>
        <v xml:space="preserve"> </v>
      </c>
      <c r="O13" s="31" t="str">
        <f t="shared" si="3"/>
        <v xml:space="preserve"> </v>
      </c>
      <c r="P13" s="32">
        <f t="shared" si="4"/>
        <v>0</v>
      </c>
      <c r="Q13" s="33">
        <f t="shared" si="5"/>
        <v>0</v>
      </c>
      <c r="R13" s="56" t="str">
        <f t="shared" si="6"/>
        <v/>
      </c>
      <c r="S13" s="57" t="str">
        <f t="shared" si="7"/>
        <v/>
      </c>
      <c r="T13" s="58">
        <f t="shared" si="8"/>
        <v>0</v>
      </c>
      <c r="U13" s="62">
        <f t="shared" si="9"/>
        <v>0</v>
      </c>
    </row>
    <row r="14" spans="1:22" ht="21" x14ac:dyDescent="0.4">
      <c r="A14" s="3" t="s">
        <v>13</v>
      </c>
      <c r="B14" s="200"/>
      <c r="C14" s="201"/>
      <c r="D14" s="201"/>
      <c r="E14" s="201"/>
      <c r="F14" s="201"/>
      <c r="G14" s="202"/>
      <c r="H14" s="100"/>
      <c r="I14" s="95"/>
      <c r="J14" s="95"/>
      <c r="K14" s="101">
        <v>2</v>
      </c>
      <c r="L14" s="44" t="str">
        <f t="shared" si="0"/>
        <v xml:space="preserve"> </v>
      </c>
      <c r="M14" s="31" t="str">
        <f t="shared" si="1"/>
        <v xml:space="preserve"> </v>
      </c>
      <c r="N14" s="32" t="str">
        <f t="shared" si="2"/>
        <v xml:space="preserve"> </v>
      </c>
      <c r="O14" s="31" t="str">
        <f t="shared" si="3"/>
        <v xml:space="preserve"> </v>
      </c>
      <c r="P14" s="32" t="str">
        <f t="shared" si="4"/>
        <v xml:space="preserve"> </v>
      </c>
      <c r="Q14" s="33" t="str">
        <f t="shared" si="5"/>
        <v xml:space="preserve"> </v>
      </c>
      <c r="R14" s="56" t="str">
        <f t="shared" si="6"/>
        <v/>
      </c>
      <c r="S14" s="57" t="str">
        <f>IFERROR(D14/F14,"")</f>
        <v/>
      </c>
      <c r="T14" s="58" t="str">
        <f t="shared" si="8"/>
        <v/>
      </c>
      <c r="U14" s="62" t="str">
        <f t="shared" si="9"/>
        <v xml:space="preserve"> </v>
      </c>
    </row>
    <row r="15" spans="1:22" ht="21" x14ac:dyDescent="0.4">
      <c r="A15" s="3" t="s">
        <v>16</v>
      </c>
      <c r="B15" s="100"/>
      <c r="C15" s="95"/>
      <c r="D15" s="95"/>
      <c r="E15" s="68"/>
      <c r="F15" s="68"/>
      <c r="G15" s="69"/>
      <c r="H15" s="100"/>
      <c r="I15" s="95"/>
      <c r="J15" s="95"/>
      <c r="K15" s="101"/>
      <c r="L15" s="44" t="str">
        <f t="shared" si="0"/>
        <v xml:space="preserve"> </v>
      </c>
      <c r="M15" s="31" t="str">
        <f t="shared" si="1"/>
        <v xml:space="preserve"> </v>
      </c>
      <c r="N15" s="32" t="str">
        <f t="shared" si="2"/>
        <v xml:space="preserve"> </v>
      </c>
      <c r="O15" s="31" t="str">
        <f t="shared" si="3"/>
        <v xml:space="preserve"> </v>
      </c>
      <c r="P15" s="32" t="str">
        <f t="shared" si="4"/>
        <v xml:space="preserve"> </v>
      </c>
      <c r="Q15" s="33" t="str">
        <f t="shared" si="5"/>
        <v xml:space="preserve"> </v>
      </c>
      <c r="R15" s="56" t="str">
        <f t="shared" si="6"/>
        <v/>
      </c>
      <c r="S15" s="57" t="str">
        <f t="shared" ref="S15" si="11">IFERROR(D15/F15,"")</f>
        <v/>
      </c>
      <c r="T15" s="58" t="str">
        <f t="shared" si="8"/>
        <v/>
      </c>
      <c r="U15" s="62" t="str">
        <f t="shared" si="9"/>
        <v xml:space="preserve"> </v>
      </c>
    </row>
    <row r="16" spans="1:22" ht="21" x14ac:dyDescent="0.4">
      <c r="A16" s="3" t="s">
        <v>4</v>
      </c>
      <c r="B16" s="204"/>
      <c r="C16" s="205"/>
      <c r="D16" s="205"/>
      <c r="E16" s="205"/>
      <c r="F16" s="205"/>
      <c r="G16" s="206"/>
      <c r="H16" s="204"/>
      <c r="I16" s="205"/>
      <c r="J16" s="205"/>
      <c r="K16" s="207"/>
      <c r="L16" s="208" t="str">
        <f t="shared" si="0"/>
        <v xml:space="preserve"> </v>
      </c>
      <c r="M16" s="209" t="str">
        <f t="shared" si="1"/>
        <v xml:space="preserve"> </v>
      </c>
      <c r="N16" s="210" t="str">
        <f t="shared" si="2"/>
        <v xml:space="preserve"> </v>
      </c>
      <c r="O16" s="209" t="str">
        <f t="shared" si="3"/>
        <v xml:space="preserve"> </v>
      </c>
      <c r="P16" s="210" t="str">
        <f t="shared" si="4"/>
        <v xml:space="preserve"> </v>
      </c>
      <c r="Q16" s="211" t="str">
        <f t="shared" si="5"/>
        <v xml:space="preserve"> </v>
      </c>
      <c r="R16" s="212" t="str">
        <f t="shared" si="6"/>
        <v/>
      </c>
      <c r="S16" s="213" t="str">
        <f t="shared" si="7"/>
        <v/>
      </c>
      <c r="T16" s="214" t="str">
        <f t="shared" si="8"/>
        <v/>
      </c>
      <c r="U16" s="215" t="str">
        <f t="shared" si="9"/>
        <v xml:space="preserve"> </v>
      </c>
    </row>
    <row r="17" spans="1:21" ht="21" x14ac:dyDescent="0.4">
      <c r="A17" s="3" t="s">
        <v>19</v>
      </c>
      <c r="B17" s="204"/>
      <c r="C17" s="205"/>
      <c r="D17" s="205"/>
      <c r="E17" s="205"/>
      <c r="F17" s="205"/>
      <c r="G17" s="206"/>
      <c r="H17" s="204"/>
      <c r="I17" s="205"/>
      <c r="J17" s="205"/>
      <c r="K17" s="207"/>
      <c r="L17" s="208" t="str">
        <f t="shared" si="0"/>
        <v xml:space="preserve"> </v>
      </c>
      <c r="M17" s="209" t="str">
        <f t="shared" si="1"/>
        <v xml:space="preserve"> </v>
      </c>
      <c r="N17" s="210" t="str">
        <f t="shared" si="2"/>
        <v xml:space="preserve"> </v>
      </c>
      <c r="O17" s="209" t="str">
        <f t="shared" si="3"/>
        <v xml:space="preserve"> </v>
      </c>
      <c r="P17" s="210" t="str">
        <f t="shared" si="4"/>
        <v xml:space="preserve"> </v>
      </c>
      <c r="Q17" s="211" t="str">
        <f t="shared" si="5"/>
        <v xml:space="preserve"> </v>
      </c>
      <c r="R17" s="212" t="str">
        <f t="shared" si="6"/>
        <v/>
      </c>
      <c r="S17" s="213" t="str">
        <f t="shared" si="7"/>
        <v/>
      </c>
      <c r="T17" s="214" t="str">
        <f t="shared" si="8"/>
        <v/>
      </c>
      <c r="U17" s="215" t="str">
        <f t="shared" si="9"/>
        <v xml:space="preserve"> </v>
      </c>
    </row>
    <row r="18" spans="1:21" ht="21" x14ac:dyDescent="0.4">
      <c r="A18" s="3" t="s">
        <v>17</v>
      </c>
      <c r="B18" s="325"/>
      <c r="C18" s="326"/>
      <c r="D18" s="326">
        <v>0</v>
      </c>
      <c r="E18" s="326"/>
      <c r="F18" s="326">
        <v>1</v>
      </c>
      <c r="G18" s="337">
        <v>1</v>
      </c>
      <c r="H18" s="325">
        <v>0</v>
      </c>
      <c r="I18" s="326">
        <v>0</v>
      </c>
      <c r="J18" s="337">
        <v>1</v>
      </c>
      <c r="K18" s="338"/>
      <c r="L18" s="327" t="str">
        <f t="shared" si="0"/>
        <v xml:space="preserve"> </v>
      </c>
      <c r="M18" s="328" t="str">
        <f t="shared" si="1"/>
        <v xml:space="preserve"> </v>
      </c>
      <c r="N18" s="329">
        <f t="shared" si="2"/>
        <v>0</v>
      </c>
      <c r="O18" s="328">
        <f t="shared" si="3"/>
        <v>0</v>
      </c>
      <c r="P18" s="329" t="str">
        <f t="shared" si="4"/>
        <v xml:space="preserve"> </v>
      </c>
      <c r="Q18" s="330" t="str">
        <f t="shared" si="5"/>
        <v xml:space="preserve"> </v>
      </c>
      <c r="R18" s="331" t="str">
        <f t="shared" si="6"/>
        <v/>
      </c>
      <c r="S18" s="332">
        <f t="shared" si="7"/>
        <v>0</v>
      </c>
      <c r="T18" s="333">
        <f t="shared" si="8"/>
        <v>0</v>
      </c>
      <c r="U18" s="334">
        <f t="shared" si="9"/>
        <v>0</v>
      </c>
    </row>
    <row r="19" spans="1:21" ht="21" x14ac:dyDescent="0.4">
      <c r="A19" s="3" t="s">
        <v>18</v>
      </c>
      <c r="B19" s="100">
        <v>0</v>
      </c>
      <c r="C19" s="95">
        <v>0</v>
      </c>
      <c r="D19" s="95">
        <v>0</v>
      </c>
      <c r="E19" s="95">
        <v>0</v>
      </c>
      <c r="F19" s="95">
        <v>0</v>
      </c>
      <c r="G19" s="111">
        <v>0</v>
      </c>
      <c r="H19" s="100">
        <v>0</v>
      </c>
      <c r="I19" s="95">
        <v>0</v>
      </c>
      <c r="J19" s="95">
        <v>0</v>
      </c>
      <c r="K19" s="101">
        <v>0</v>
      </c>
      <c r="L19" s="44" t="str">
        <f t="shared" si="0"/>
        <v xml:space="preserve"> </v>
      </c>
      <c r="M19" s="31" t="str">
        <f t="shared" si="1"/>
        <v xml:space="preserve"> </v>
      </c>
      <c r="N19" s="32" t="str">
        <f t="shared" si="2"/>
        <v xml:space="preserve"> </v>
      </c>
      <c r="O19" s="31" t="str">
        <f t="shared" si="3"/>
        <v xml:space="preserve"> </v>
      </c>
      <c r="P19" s="32" t="str">
        <f t="shared" si="4"/>
        <v xml:space="preserve"> </v>
      </c>
      <c r="Q19" s="33" t="str">
        <f t="shared" si="5"/>
        <v xml:space="preserve"> </v>
      </c>
      <c r="R19" s="56" t="str">
        <f t="shared" si="6"/>
        <v/>
      </c>
      <c r="S19" s="57" t="str">
        <f t="shared" si="7"/>
        <v/>
      </c>
      <c r="T19" s="58" t="str">
        <f t="shared" si="8"/>
        <v/>
      </c>
      <c r="U19" s="62" t="str">
        <f t="shared" si="9"/>
        <v xml:space="preserve"> </v>
      </c>
    </row>
    <row r="20" spans="1:21" ht="21" x14ac:dyDescent="0.4">
      <c r="A20" s="3" t="s">
        <v>14</v>
      </c>
      <c r="B20" s="100">
        <v>0</v>
      </c>
      <c r="C20" s="95">
        <v>0</v>
      </c>
      <c r="D20" s="95">
        <v>0</v>
      </c>
      <c r="E20" s="95">
        <v>1</v>
      </c>
      <c r="F20" s="95">
        <v>9</v>
      </c>
      <c r="G20" s="111">
        <v>10</v>
      </c>
      <c r="H20" s="100">
        <v>0</v>
      </c>
      <c r="I20" s="95">
        <v>1</v>
      </c>
      <c r="J20" s="95">
        <v>6</v>
      </c>
      <c r="K20" s="101">
        <v>8</v>
      </c>
      <c r="L20" s="44">
        <f t="shared" si="0"/>
        <v>0</v>
      </c>
      <c r="M20" s="31">
        <f t="shared" si="1"/>
        <v>0</v>
      </c>
      <c r="N20" s="32">
        <f t="shared" si="2"/>
        <v>3</v>
      </c>
      <c r="O20" s="31">
        <f t="shared" si="3"/>
        <v>0.5</v>
      </c>
      <c r="P20" s="32">
        <f t="shared" si="4"/>
        <v>2</v>
      </c>
      <c r="Q20" s="33">
        <f t="shared" si="5"/>
        <v>0.25</v>
      </c>
      <c r="R20" s="56">
        <f t="shared" si="6"/>
        <v>0</v>
      </c>
      <c r="S20" s="57">
        <f t="shared" si="7"/>
        <v>0</v>
      </c>
      <c r="T20" s="58">
        <f t="shared" si="8"/>
        <v>0</v>
      </c>
      <c r="U20" s="62">
        <f t="shared" si="9"/>
        <v>0</v>
      </c>
    </row>
    <row r="21" spans="1:21" ht="21" x14ac:dyDescent="0.4">
      <c r="A21" s="3" t="s">
        <v>20</v>
      </c>
      <c r="B21" s="204"/>
      <c r="C21" s="205"/>
      <c r="D21" s="205"/>
      <c r="E21" s="205"/>
      <c r="F21" s="205"/>
      <c r="G21" s="206"/>
      <c r="H21" s="204"/>
      <c r="I21" s="205"/>
      <c r="J21" s="205"/>
      <c r="K21" s="207"/>
      <c r="L21" s="208" t="str">
        <f t="shared" si="0"/>
        <v xml:space="preserve"> </v>
      </c>
      <c r="M21" s="209" t="str">
        <f t="shared" si="1"/>
        <v xml:space="preserve"> </v>
      </c>
      <c r="N21" s="210" t="str">
        <f t="shared" si="2"/>
        <v xml:space="preserve"> </v>
      </c>
      <c r="O21" s="209" t="str">
        <f t="shared" si="3"/>
        <v xml:space="preserve"> </v>
      </c>
      <c r="P21" s="210" t="str">
        <f t="shared" si="4"/>
        <v xml:space="preserve"> </v>
      </c>
      <c r="Q21" s="211" t="str">
        <f t="shared" si="5"/>
        <v xml:space="preserve"> </v>
      </c>
      <c r="R21" s="212" t="str">
        <f t="shared" si="6"/>
        <v/>
      </c>
      <c r="S21" s="213" t="str">
        <f t="shared" si="7"/>
        <v/>
      </c>
      <c r="T21" s="214" t="str">
        <f t="shared" si="8"/>
        <v/>
      </c>
      <c r="U21" s="215" t="str">
        <f t="shared" si="9"/>
        <v xml:space="preserve"> </v>
      </c>
    </row>
    <row r="22" spans="1:21" ht="21" x14ac:dyDescent="0.4">
      <c r="A22" s="3" t="s">
        <v>21</v>
      </c>
      <c r="B22" s="100"/>
      <c r="C22" s="95">
        <v>5</v>
      </c>
      <c r="D22" s="95">
        <v>6</v>
      </c>
      <c r="E22" s="95">
        <v>7</v>
      </c>
      <c r="F22" s="95"/>
      <c r="G22" s="111">
        <v>13</v>
      </c>
      <c r="H22" s="100">
        <v>5</v>
      </c>
      <c r="I22" s="95"/>
      <c r="J22" s="95"/>
      <c r="K22" s="101">
        <v>13</v>
      </c>
      <c r="L22" s="242" t="str">
        <f t="shared" si="0"/>
        <v xml:space="preserve"> </v>
      </c>
      <c r="M22" s="239" t="str">
        <f t="shared" si="1"/>
        <v xml:space="preserve"> </v>
      </c>
      <c r="N22" s="32" t="str">
        <f t="shared" si="2"/>
        <v xml:space="preserve"> </v>
      </c>
      <c r="O22" s="31" t="str">
        <f t="shared" si="3"/>
        <v xml:space="preserve"> </v>
      </c>
      <c r="P22" s="32">
        <f t="shared" si="4"/>
        <v>0</v>
      </c>
      <c r="Q22" s="33">
        <f t="shared" si="5"/>
        <v>0</v>
      </c>
      <c r="R22" s="56">
        <f t="shared" si="6"/>
        <v>0.8571428571428571</v>
      </c>
      <c r="S22" s="57" t="str">
        <f t="shared" si="7"/>
        <v/>
      </c>
      <c r="T22" s="58">
        <f t="shared" si="8"/>
        <v>0.46153846153846156</v>
      </c>
      <c r="U22" s="62">
        <f t="shared" si="9"/>
        <v>0.46153846153846156</v>
      </c>
    </row>
    <row r="23" spans="1:21" ht="21" x14ac:dyDescent="0.4">
      <c r="A23" s="3" t="s">
        <v>1</v>
      </c>
      <c r="B23" s="100"/>
      <c r="C23" s="95"/>
      <c r="D23" s="95"/>
      <c r="E23" s="95"/>
      <c r="F23" s="95">
        <v>1</v>
      </c>
      <c r="G23" s="111"/>
      <c r="H23" s="100"/>
      <c r="I23" s="95"/>
      <c r="J23" s="95">
        <v>1</v>
      </c>
      <c r="K23" s="101"/>
      <c r="L23" s="44" t="str">
        <f t="shared" si="0"/>
        <v xml:space="preserve"> </v>
      </c>
      <c r="M23" s="31" t="str">
        <f t="shared" si="1"/>
        <v xml:space="preserve"> </v>
      </c>
      <c r="N23" s="32">
        <f t="shared" si="2"/>
        <v>0</v>
      </c>
      <c r="O23" s="31">
        <f t="shared" si="3"/>
        <v>0</v>
      </c>
      <c r="P23" s="32" t="str">
        <f t="shared" si="4"/>
        <v xml:space="preserve"> </v>
      </c>
      <c r="Q23" s="33" t="str">
        <f t="shared" si="5"/>
        <v xml:space="preserve"> </v>
      </c>
      <c r="R23" s="56" t="str">
        <f t="shared" si="6"/>
        <v/>
      </c>
      <c r="S23" s="57">
        <f t="shared" si="7"/>
        <v>0</v>
      </c>
      <c r="T23" s="58" t="str">
        <f t="shared" si="8"/>
        <v/>
      </c>
      <c r="U23" s="62" t="str">
        <f t="shared" si="9"/>
        <v xml:space="preserve"> </v>
      </c>
    </row>
    <row r="24" spans="1:21" ht="21" x14ac:dyDescent="0.4">
      <c r="A24" s="3" t="s">
        <v>22</v>
      </c>
      <c r="B24" s="100"/>
      <c r="C24" s="95"/>
      <c r="D24" s="95"/>
      <c r="E24" s="95"/>
      <c r="F24" s="95">
        <v>2</v>
      </c>
      <c r="G24" s="111"/>
      <c r="H24" s="100"/>
      <c r="I24" s="95"/>
      <c r="J24" s="95">
        <v>2</v>
      </c>
      <c r="K24" s="101"/>
      <c r="L24" s="44" t="str">
        <f t="shared" si="0"/>
        <v xml:space="preserve"> </v>
      </c>
      <c r="M24" s="31" t="str">
        <f t="shared" si="1"/>
        <v xml:space="preserve"> </v>
      </c>
      <c r="N24" s="32">
        <f t="shared" si="2"/>
        <v>0</v>
      </c>
      <c r="O24" s="31">
        <f t="shared" si="3"/>
        <v>0</v>
      </c>
      <c r="P24" s="32" t="str">
        <f t="shared" si="4"/>
        <v xml:space="preserve"> </v>
      </c>
      <c r="Q24" s="33" t="str">
        <f t="shared" si="5"/>
        <v xml:space="preserve"> </v>
      </c>
      <c r="R24" s="56" t="str">
        <f t="shared" si="6"/>
        <v/>
      </c>
      <c r="S24" s="57">
        <f t="shared" si="7"/>
        <v>0</v>
      </c>
      <c r="T24" s="58" t="str">
        <f t="shared" si="8"/>
        <v/>
      </c>
      <c r="U24" s="62" t="str">
        <f t="shared" si="9"/>
        <v xml:space="preserve"> </v>
      </c>
    </row>
    <row r="25" spans="1:21" ht="21" x14ac:dyDescent="0.4">
      <c r="A25" s="3" t="s">
        <v>23</v>
      </c>
      <c r="B25" s="100"/>
      <c r="C25" s="95"/>
      <c r="D25" s="95"/>
      <c r="E25" s="95"/>
      <c r="F25" s="95"/>
      <c r="G25" s="101"/>
      <c r="H25" s="100">
        <v>0</v>
      </c>
      <c r="I25" s="95"/>
      <c r="J25" s="95"/>
      <c r="K25" s="101"/>
      <c r="L25" s="44" t="str">
        <f t="shared" si="0"/>
        <v xml:space="preserve"> </v>
      </c>
      <c r="M25" s="31" t="str">
        <f t="shared" si="1"/>
        <v xml:space="preserve"> </v>
      </c>
      <c r="N25" s="32" t="str">
        <f t="shared" si="2"/>
        <v xml:space="preserve"> </v>
      </c>
      <c r="O25" s="31" t="str">
        <f t="shared" si="3"/>
        <v xml:space="preserve"> </v>
      </c>
      <c r="P25" s="32" t="str">
        <f t="shared" si="4"/>
        <v xml:space="preserve"> </v>
      </c>
      <c r="Q25" s="33" t="str">
        <f t="shared" si="5"/>
        <v xml:space="preserve"> </v>
      </c>
      <c r="R25" s="56" t="str">
        <f t="shared" si="6"/>
        <v/>
      </c>
      <c r="S25" s="57" t="str">
        <f t="shared" si="7"/>
        <v/>
      </c>
      <c r="T25" s="58" t="str">
        <f t="shared" si="8"/>
        <v/>
      </c>
      <c r="U25" s="62" t="str">
        <f t="shared" si="9"/>
        <v xml:space="preserve"> </v>
      </c>
    </row>
    <row r="26" spans="1:21" ht="21" x14ac:dyDescent="0.4">
      <c r="A26" s="3" t="s">
        <v>24</v>
      </c>
      <c r="B26" s="100"/>
      <c r="C26" s="95"/>
      <c r="D26" s="95"/>
      <c r="E26" s="95"/>
      <c r="F26" s="247">
        <v>1</v>
      </c>
      <c r="G26" s="248">
        <v>2</v>
      </c>
      <c r="H26" s="100"/>
      <c r="I26" s="95"/>
      <c r="J26" s="95">
        <v>1</v>
      </c>
      <c r="K26" s="101">
        <v>2</v>
      </c>
      <c r="L26" s="44" t="str">
        <f t="shared" si="0"/>
        <v xml:space="preserve"> </v>
      </c>
      <c r="M26" s="31" t="str">
        <f t="shared" si="1"/>
        <v xml:space="preserve"> </v>
      </c>
      <c r="N26" s="32">
        <f t="shared" si="2"/>
        <v>0</v>
      </c>
      <c r="O26" s="31">
        <f t="shared" si="3"/>
        <v>0</v>
      </c>
      <c r="P26" s="32">
        <f t="shared" si="4"/>
        <v>0</v>
      </c>
      <c r="Q26" s="33">
        <f t="shared" si="5"/>
        <v>0</v>
      </c>
      <c r="R26" s="56" t="str">
        <f t="shared" si="6"/>
        <v/>
      </c>
      <c r="S26" s="57">
        <f t="shared" si="7"/>
        <v>0</v>
      </c>
      <c r="T26" s="58">
        <f t="shared" si="8"/>
        <v>0</v>
      </c>
      <c r="U26" s="62">
        <f t="shared" si="9"/>
        <v>0</v>
      </c>
    </row>
    <row r="27" spans="1:21" ht="21" x14ac:dyDescent="0.4">
      <c r="A27" s="3" t="s">
        <v>26</v>
      </c>
      <c r="B27" s="204"/>
      <c r="C27" s="205"/>
      <c r="D27" s="205"/>
      <c r="E27" s="205"/>
      <c r="F27" s="205"/>
      <c r="G27" s="206"/>
      <c r="H27" s="204"/>
      <c r="I27" s="205"/>
      <c r="J27" s="205"/>
      <c r="K27" s="207"/>
      <c r="L27" s="208" t="str">
        <f t="shared" si="0"/>
        <v xml:space="preserve"> </v>
      </c>
      <c r="M27" s="209" t="str">
        <f t="shared" si="1"/>
        <v xml:space="preserve"> </v>
      </c>
      <c r="N27" s="210" t="str">
        <f t="shared" si="2"/>
        <v xml:space="preserve"> </v>
      </c>
      <c r="O27" s="209" t="str">
        <f t="shared" si="3"/>
        <v xml:space="preserve"> </v>
      </c>
      <c r="P27" s="210" t="str">
        <f t="shared" si="4"/>
        <v xml:space="preserve"> </v>
      </c>
      <c r="Q27" s="211" t="str">
        <f t="shared" si="5"/>
        <v xml:space="preserve"> </v>
      </c>
      <c r="R27" s="212" t="str">
        <f t="shared" si="6"/>
        <v/>
      </c>
      <c r="S27" s="213" t="str">
        <f t="shared" si="7"/>
        <v/>
      </c>
      <c r="T27" s="214" t="str">
        <f t="shared" si="8"/>
        <v/>
      </c>
      <c r="U27" s="215" t="str">
        <f t="shared" si="9"/>
        <v xml:space="preserve"> </v>
      </c>
    </row>
    <row r="28" spans="1:21" ht="21" x14ac:dyDescent="0.4">
      <c r="A28" s="3" t="s">
        <v>27</v>
      </c>
      <c r="B28" s="100"/>
      <c r="C28" s="95"/>
      <c r="D28" s="95">
        <v>0</v>
      </c>
      <c r="E28" s="95"/>
      <c r="F28" s="95">
        <v>1</v>
      </c>
      <c r="G28" s="111">
        <v>2</v>
      </c>
      <c r="H28" s="100"/>
      <c r="I28" s="95"/>
      <c r="J28" s="95"/>
      <c r="K28" s="101"/>
      <c r="L28" s="44" t="str">
        <f t="shared" si="0"/>
        <v xml:space="preserve"> </v>
      </c>
      <c r="M28" s="31" t="str">
        <f t="shared" si="1"/>
        <v xml:space="preserve"> </v>
      </c>
      <c r="N28" s="238" t="str">
        <f t="shared" si="2"/>
        <v xml:space="preserve"> </v>
      </c>
      <c r="O28" s="239" t="str">
        <f t="shared" si="3"/>
        <v xml:space="preserve"> </v>
      </c>
      <c r="P28" s="32" t="str">
        <f t="shared" si="4"/>
        <v xml:space="preserve"> </v>
      </c>
      <c r="Q28" s="33" t="str">
        <f t="shared" si="5"/>
        <v xml:space="preserve"> </v>
      </c>
      <c r="R28" s="56" t="str">
        <f t="shared" si="6"/>
        <v/>
      </c>
      <c r="S28" s="57">
        <f t="shared" si="7"/>
        <v>0</v>
      </c>
      <c r="T28" s="58">
        <f t="shared" si="8"/>
        <v>0</v>
      </c>
      <c r="U28" s="62">
        <f t="shared" si="9"/>
        <v>0</v>
      </c>
    </row>
    <row r="29" spans="1:21" ht="21" x14ac:dyDescent="0.4">
      <c r="A29" s="3" t="s">
        <v>11</v>
      </c>
      <c r="B29" s="325"/>
      <c r="C29" s="326"/>
      <c r="D29" s="326">
        <v>0</v>
      </c>
      <c r="E29" s="326"/>
      <c r="F29" s="337"/>
      <c r="G29" s="337">
        <v>1</v>
      </c>
      <c r="H29" s="325">
        <v>0</v>
      </c>
      <c r="I29" s="326"/>
      <c r="J29" s="337"/>
      <c r="K29" s="338">
        <v>1</v>
      </c>
      <c r="L29" s="327" t="str">
        <f t="shared" si="0"/>
        <v xml:space="preserve"> </v>
      </c>
      <c r="M29" s="328" t="str">
        <f t="shared" si="1"/>
        <v xml:space="preserve"> </v>
      </c>
      <c r="N29" s="329" t="str">
        <f t="shared" si="2"/>
        <v xml:space="preserve"> </v>
      </c>
      <c r="O29" s="328" t="str">
        <f t="shared" si="3"/>
        <v xml:space="preserve"> </v>
      </c>
      <c r="P29" s="329">
        <f t="shared" si="4"/>
        <v>0</v>
      </c>
      <c r="Q29" s="330">
        <f t="shared" si="5"/>
        <v>0</v>
      </c>
      <c r="R29" s="331" t="str">
        <f t="shared" si="6"/>
        <v/>
      </c>
      <c r="S29" s="332" t="str">
        <f t="shared" si="7"/>
        <v/>
      </c>
      <c r="T29" s="333">
        <f t="shared" si="8"/>
        <v>0</v>
      </c>
      <c r="U29" s="334">
        <f t="shared" si="9"/>
        <v>0</v>
      </c>
    </row>
    <row r="30" spans="1:21" ht="21" x14ac:dyDescent="0.4">
      <c r="A30" s="3" t="s">
        <v>25</v>
      </c>
      <c r="B30" s="100">
        <v>0</v>
      </c>
      <c r="C30" s="95">
        <v>0</v>
      </c>
      <c r="D30" s="95">
        <v>0</v>
      </c>
      <c r="E30" s="95"/>
      <c r="F30" s="95">
        <v>0</v>
      </c>
      <c r="G30" s="111">
        <v>0</v>
      </c>
      <c r="H30" s="100"/>
      <c r="I30" s="95"/>
      <c r="J30" s="95">
        <v>0</v>
      </c>
      <c r="K30" s="101">
        <v>0</v>
      </c>
      <c r="L30" s="44" t="str">
        <f t="shared" si="0"/>
        <v xml:space="preserve"> </v>
      </c>
      <c r="M30" s="31" t="str">
        <f t="shared" si="1"/>
        <v xml:space="preserve"> </v>
      </c>
      <c r="N30" s="32" t="str">
        <f t="shared" si="2"/>
        <v xml:space="preserve"> </v>
      </c>
      <c r="O30" s="31" t="str">
        <f t="shared" si="3"/>
        <v xml:space="preserve"> </v>
      </c>
      <c r="P30" s="32" t="str">
        <f t="shared" si="4"/>
        <v xml:space="preserve"> </v>
      </c>
      <c r="Q30" s="33" t="str">
        <f t="shared" si="5"/>
        <v xml:space="preserve"> </v>
      </c>
      <c r="R30" s="56" t="str">
        <f t="shared" si="6"/>
        <v/>
      </c>
      <c r="S30" s="57" t="str">
        <f t="shared" si="7"/>
        <v/>
      </c>
      <c r="T30" s="58" t="str">
        <f t="shared" si="8"/>
        <v/>
      </c>
      <c r="U30" s="62" t="str">
        <f t="shared" si="9"/>
        <v xml:space="preserve"> </v>
      </c>
    </row>
    <row r="31" spans="1:21" ht="21.6" thickBot="1" x14ac:dyDescent="0.45">
      <c r="A31" s="243" t="s">
        <v>28</v>
      </c>
      <c r="B31" s="377"/>
      <c r="C31" s="378"/>
      <c r="D31" s="378"/>
      <c r="E31" s="378"/>
      <c r="F31" s="378"/>
      <c r="G31" s="434"/>
      <c r="H31" s="377"/>
      <c r="I31" s="378"/>
      <c r="J31" s="378"/>
      <c r="K31" s="379"/>
      <c r="L31" s="410" t="str">
        <f t="shared" si="0"/>
        <v xml:space="preserve"> </v>
      </c>
      <c r="M31" s="480" t="str">
        <f t="shared" si="1"/>
        <v xml:space="preserve"> </v>
      </c>
      <c r="N31" s="481" t="str">
        <f t="shared" si="2"/>
        <v xml:space="preserve"> </v>
      </c>
      <c r="O31" s="480" t="str">
        <f t="shared" si="3"/>
        <v xml:space="preserve"> </v>
      </c>
      <c r="P31" s="481" t="str">
        <f t="shared" si="4"/>
        <v xml:space="preserve"> </v>
      </c>
      <c r="Q31" s="482" t="str">
        <f t="shared" si="5"/>
        <v xml:space="preserve"> </v>
      </c>
      <c r="R31" s="411" t="str">
        <f t="shared" si="6"/>
        <v/>
      </c>
      <c r="S31" s="412" t="str">
        <f t="shared" si="7"/>
        <v/>
      </c>
      <c r="T31" s="413" t="str">
        <f t="shared" si="8"/>
        <v/>
      </c>
      <c r="U31" s="483" t="str">
        <f t="shared" si="9"/>
        <v xml:space="preserve"> </v>
      </c>
    </row>
    <row r="35" spans="1:11" x14ac:dyDescent="0.3">
      <c r="A35" s="34" t="s">
        <v>36</v>
      </c>
    </row>
    <row r="36" spans="1:11" ht="15" thickBot="1" x14ac:dyDescent="0.35"/>
    <row r="37" spans="1:11" ht="15" thickBot="1" x14ac:dyDescent="0.35">
      <c r="A37" s="21"/>
      <c r="B37" t="s">
        <v>119</v>
      </c>
    </row>
    <row r="38" spans="1:11" ht="15" thickBot="1" x14ac:dyDescent="0.35">
      <c r="A38" s="193"/>
      <c r="B38" t="s">
        <v>37</v>
      </c>
      <c r="K38" s="149"/>
    </row>
    <row r="39" spans="1:11" ht="15" thickBot="1" x14ac:dyDescent="0.35">
      <c r="A39" s="216"/>
      <c r="B39" t="s">
        <v>137</v>
      </c>
      <c r="K39" s="149"/>
    </row>
    <row r="40" spans="1:11" ht="15" thickBot="1" x14ac:dyDescent="0.35">
      <c r="A40" s="335" t="s">
        <v>78</v>
      </c>
      <c r="B40" t="s">
        <v>138</v>
      </c>
      <c r="K40" s="336"/>
    </row>
    <row r="41" spans="1:11" ht="15" thickBot="1" x14ac:dyDescent="0.35">
      <c r="A41" t="s">
        <v>123</v>
      </c>
    </row>
    <row r="42" spans="1:11" ht="15" thickBot="1" x14ac:dyDescent="0.35">
      <c r="A42" s="278"/>
      <c r="B42" s="277" t="s">
        <v>120</v>
      </c>
    </row>
    <row r="43" spans="1:11" ht="15" thickBot="1" x14ac:dyDescent="0.35">
      <c r="A43" s="279"/>
      <c r="B43" t="s">
        <v>121</v>
      </c>
    </row>
    <row r="44" spans="1:11" ht="15" thickBot="1" x14ac:dyDescent="0.35">
      <c r="A44" s="280"/>
      <c r="B44" t="s">
        <v>122</v>
      </c>
    </row>
    <row r="45" spans="1:11" ht="15" thickBot="1" x14ac:dyDescent="0.35">
      <c r="A45" s="25"/>
      <c r="B45" t="s">
        <v>124</v>
      </c>
    </row>
    <row r="47" spans="1:11" x14ac:dyDescent="0.3">
      <c r="A47" s="35" t="s">
        <v>136</v>
      </c>
    </row>
    <row r="48" spans="1:11" x14ac:dyDescent="0.3">
      <c r="A48" s="64" t="s">
        <v>99</v>
      </c>
    </row>
    <row r="49" spans="1:1" x14ac:dyDescent="0.3">
      <c r="A49" s="35" t="s">
        <v>110</v>
      </c>
    </row>
  </sheetData>
  <mergeCells count="12">
    <mergeCell ref="U1:U3"/>
    <mergeCell ref="B2:G2"/>
    <mergeCell ref="H2:K2"/>
    <mergeCell ref="R2:T2"/>
    <mergeCell ref="L3:M3"/>
    <mergeCell ref="N3:O3"/>
    <mergeCell ref="P3:Q3"/>
    <mergeCell ref="A1:A3"/>
    <mergeCell ref="B1:G1"/>
    <mergeCell ref="H1:K1"/>
    <mergeCell ref="L1:Q1"/>
    <mergeCell ref="R1:T1"/>
  </mergeCells>
  <conditionalFormatting sqref="M5:M7 M9:M14 M17 M26:M28 M19:M24">
    <cfRule type="cellIs" dxfId="450" priority="106" operator="between">
      <formula>0.15</formula>
      <formula>1000</formula>
    </cfRule>
    <cfRule type="cellIs" dxfId="449" priority="107" operator="between">
      <formula>-0.15</formula>
      <formula>0.15</formula>
    </cfRule>
    <cfRule type="cellIs" dxfId="448" priority="108" operator="lessThan">
      <formula>-0.15</formula>
    </cfRule>
  </conditionalFormatting>
  <conditionalFormatting sqref="O5:O7 O9:O14 O17 O26:O28 O19:O24">
    <cfRule type="cellIs" dxfId="447" priority="103" operator="between">
      <formula>0.15</formula>
      <formula>1000</formula>
    </cfRule>
    <cfRule type="cellIs" dxfId="446" priority="104" operator="between">
      <formula>-0.15</formula>
      <formula>0.15</formula>
    </cfRule>
    <cfRule type="cellIs" dxfId="445" priority="105" operator="lessThan">
      <formula>-0.15</formula>
    </cfRule>
  </conditionalFormatting>
  <conditionalFormatting sqref="Q5:Q7 Q9:Q14 Q17 Q26:Q28 Q19:Q24">
    <cfRule type="cellIs" dxfId="444" priority="100" operator="between">
      <formula>0.15</formula>
      <formula>1000</formula>
    </cfRule>
    <cfRule type="cellIs" dxfId="443" priority="101" operator="between">
      <formula>-0.15</formula>
      <formula>0.15</formula>
    </cfRule>
    <cfRule type="cellIs" dxfId="442" priority="102" operator="lessThan">
      <formula>-0.15</formula>
    </cfRule>
  </conditionalFormatting>
  <conditionalFormatting sqref="M8">
    <cfRule type="cellIs" dxfId="441" priority="97" operator="between">
      <formula>0.15</formula>
      <formula>1000</formula>
    </cfRule>
    <cfRule type="cellIs" dxfId="440" priority="98" operator="between">
      <formula>-0.15</formula>
      <formula>0.15</formula>
    </cfRule>
    <cfRule type="cellIs" dxfId="439" priority="99" operator="lessThan">
      <formula>-0.15</formula>
    </cfRule>
  </conditionalFormatting>
  <conditionalFormatting sqref="O8">
    <cfRule type="cellIs" dxfId="438" priority="94" operator="between">
      <formula>0.15</formula>
      <formula>1000</formula>
    </cfRule>
    <cfRule type="cellIs" dxfId="437" priority="95" operator="between">
      <formula>-0.15</formula>
      <formula>0.15</formula>
    </cfRule>
    <cfRule type="cellIs" dxfId="436" priority="96" operator="lessThan">
      <formula>-0.15</formula>
    </cfRule>
  </conditionalFormatting>
  <conditionalFormatting sqref="Q8">
    <cfRule type="cellIs" dxfId="435" priority="91" operator="between">
      <formula>0.15</formula>
      <formula>1000</formula>
    </cfRule>
    <cfRule type="cellIs" dxfId="434" priority="92" operator="between">
      <formula>-0.15</formula>
      <formula>0.15</formula>
    </cfRule>
    <cfRule type="cellIs" dxfId="433" priority="93" operator="lessThan">
      <formula>-0.15</formula>
    </cfRule>
  </conditionalFormatting>
  <conditionalFormatting sqref="M30">
    <cfRule type="cellIs" dxfId="432" priority="88" operator="between">
      <formula>0.15</formula>
      <formula>1000</formula>
    </cfRule>
    <cfRule type="cellIs" dxfId="431" priority="89" operator="between">
      <formula>-0.15</formula>
      <formula>0.15</formula>
    </cfRule>
    <cfRule type="cellIs" dxfId="430" priority="90" operator="lessThan">
      <formula>-0.15</formula>
    </cfRule>
  </conditionalFormatting>
  <conditionalFormatting sqref="O30">
    <cfRule type="cellIs" dxfId="429" priority="85" operator="between">
      <formula>0.15</formula>
      <formula>1000</formula>
    </cfRule>
    <cfRule type="cellIs" dxfId="428" priority="86" operator="between">
      <formula>-0.15</formula>
      <formula>0.15</formula>
    </cfRule>
    <cfRule type="cellIs" dxfId="427" priority="87" operator="lessThan">
      <formula>-0.15</formula>
    </cfRule>
  </conditionalFormatting>
  <conditionalFormatting sqref="Q30">
    <cfRule type="cellIs" dxfId="426" priority="82" operator="between">
      <formula>0.15</formula>
      <formula>1000</formula>
    </cfRule>
    <cfRule type="cellIs" dxfId="425" priority="83" operator="between">
      <formula>-0.15</formula>
      <formula>0.15</formula>
    </cfRule>
    <cfRule type="cellIs" dxfId="424" priority="84" operator="lessThan">
      <formula>-0.15</formula>
    </cfRule>
  </conditionalFormatting>
  <conditionalFormatting sqref="M16">
    <cfRule type="cellIs" dxfId="423" priority="79" operator="between">
      <formula>0.15</formula>
      <formula>1000</formula>
    </cfRule>
    <cfRule type="cellIs" dxfId="422" priority="80" operator="between">
      <formula>-0.15</formula>
      <formula>0.15</formula>
    </cfRule>
    <cfRule type="cellIs" dxfId="421" priority="81" operator="lessThan">
      <formula>-0.15</formula>
    </cfRule>
  </conditionalFormatting>
  <conditionalFormatting sqref="O16">
    <cfRule type="cellIs" dxfId="420" priority="76" operator="between">
      <formula>0.15</formula>
      <formula>1000</formula>
    </cfRule>
    <cfRule type="cellIs" dxfId="419" priority="77" operator="between">
      <formula>-0.15</formula>
      <formula>0.15</formula>
    </cfRule>
    <cfRule type="cellIs" dxfId="418" priority="78" operator="lessThan">
      <formula>-0.15</formula>
    </cfRule>
  </conditionalFormatting>
  <conditionalFormatting sqref="Q16">
    <cfRule type="cellIs" dxfId="417" priority="73" operator="between">
      <formula>0.15</formula>
      <formula>1000</formula>
    </cfRule>
    <cfRule type="cellIs" dxfId="416" priority="74" operator="between">
      <formula>-0.15</formula>
      <formula>0.15</formula>
    </cfRule>
    <cfRule type="cellIs" dxfId="415" priority="75" operator="lessThan">
      <formula>-0.15</formula>
    </cfRule>
  </conditionalFormatting>
  <conditionalFormatting sqref="M4">
    <cfRule type="cellIs" dxfId="414" priority="70" operator="between">
      <formula>0.15</formula>
      <formula>1000</formula>
    </cfRule>
    <cfRule type="cellIs" dxfId="413" priority="71" operator="between">
      <formula>-0.15</formula>
      <formula>0.15</formula>
    </cfRule>
    <cfRule type="cellIs" dxfId="412" priority="72" operator="lessThan">
      <formula>-0.15</formula>
    </cfRule>
  </conditionalFormatting>
  <conditionalFormatting sqref="O4">
    <cfRule type="cellIs" dxfId="411" priority="67" operator="between">
      <formula>0.15</formula>
      <formula>1000</formula>
    </cfRule>
    <cfRule type="cellIs" dxfId="410" priority="68" operator="between">
      <formula>-0.15</formula>
      <formula>0.15</formula>
    </cfRule>
    <cfRule type="cellIs" dxfId="409" priority="69" operator="lessThan">
      <formula>-0.15</formula>
    </cfRule>
  </conditionalFormatting>
  <conditionalFormatting sqref="Q4">
    <cfRule type="cellIs" dxfId="408" priority="64" operator="between">
      <formula>0.15</formula>
      <formula>1000</formula>
    </cfRule>
    <cfRule type="cellIs" dxfId="407" priority="65" operator="between">
      <formula>-0.15</formula>
      <formula>0.15</formula>
    </cfRule>
    <cfRule type="cellIs" dxfId="406" priority="66" operator="lessThan">
      <formula>-0.15</formula>
    </cfRule>
  </conditionalFormatting>
  <conditionalFormatting sqref="M29">
    <cfRule type="cellIs" dxfId="405" priority="43" operator="between">
      <formula>0.15</formula>
      <formula>1000</formula>
    </cfRule>
    <cfRule type="cellIs" dxfId="404" priority="44" operator="between">
      <formula>-0.15</formula>
      <formula>0.15</formula>
    </cfRule>
    <cfRule type="cellIs" dxfId="403" priority="45" operator="lessThan">
      <formula>-0.15</formula>
    </cfRule>
  </conditionalFormatting>
  <conditionalFormatting sqref="O29">
    <cfRule type="cellIs" dxfId="402" priority="40" operator="between">
      <formula>0.15</formula>
      <formula>1000</formula>
    </cfRule>
    <cfRule type="cellIs" dxfId="401" priority="41" operator="between">
      <formula>-0.15</formula>
      <formula>0.15</formula>
    </cfRule>
    <cfRule type="cellIs" dxfId="400" priority="42" operator="lessThan">
      <formula>-0.15</formula>
    </cfRule>
  </conditionalFormatting>
  <conditionalFormatting sqref="Q29">
    <cfRule type="cellIs" dxfId="399" priority="37" operator="between">
      <formula>0.15</formula>
      <formula>1000</formula>
    </cfRule>
    <cfRule type="cellIs" dxfId="398" priority="38" operator="between">
      <formula>-0.15</formula>
      <formula>0.15</formula>
    </cfRule>
    <cfRule type="cellIs" dxfId="397" priority="39" operator="lessThan">
      <formula>-0.15</formula>
    </cfRule>
  </conditionalFormatting>
  <conditionalFormatting sqref="Q18">
    <cfRule type="cellIs" dxfId="396" priority="28" operator="between">
      <formula>0.15</formula>
      <formula>1000</formula>
    </cfRule>
    <cfRule type="cellIs" dxfId="395" priority="29" operator="between">
      <formula>-0.15</formula>
      <formula>0.15</formula>
    </cfRule>
    <cfRule type="cellIs" dxfId="394" priority="30" operator="lessThan">
      <formula>-0.15</formula>
    </cfRule>
  </conditionalFormatting>
  <conditionalFormatting sqref="M18">
    <cfRule type="cellIs" dxfId="393" priority="34" operator="between">
      <formula>0.15</formula>
      <formula>1000</formula>
    </cfRule>
    <cfRule type="cellIs" dxfId="392" priority="35" operator="between">
      <formula>-0.15</formula>
      <formula>0.15</formula>
    </cfRule>
    <cfRule type="cellIs" dxfId="391" priority="36" operator="lessThan">
      <formula>-0.15</formula>
    </cfRule>
  </conditionalFormatting>
  <conditionalFormatting sqref="O18">
    <cfRule type="cellIs" dxfId="390" priority="31" operator="between">
      <formula>0.15</formula>
      <formula>1000</formula>
    </cfRule>
    <cfRule type="cellIs" dxfId="389" priority="32" operator="between">
      <formula>-0.15</formula>
      <formula>0.15</formula>
    </cfRule>
    <cfRule type="cellIs" dxfId="388" priority="33" operator="lessThan">
      <formula>-0.15</formula>
    </cfRule>
  </conditionalFormatting>
  <conditionalFormatting sqref="Q31">
    <cfRule type="cellIs" dxfId="387" priority="1" operator="between">
      <formula>0.15</formula>
      <formula>1000</formula>
    </cfRule>
    <cfRule type="cellIs" dxfId="386" priority="2" operator="between">
      <formula>-0.15</formula>
      <formula>0.15</formula>
    </cfRule>
    <cfRule type="cellIs" dxfId="385" priority="3" operator="lessThan">
      <formula>-0.15</formula>
    </cfRule>
  </conditionalFormatting>
  <conditionalFormatting sqref="M15">
    <cfRule type="cellIs" dxfId="384" priority="25" operator="between">
      <formula>0.15</formula>
      <formula>1000</formula>
    </cfRule>
    <cfRule type="cellIs" dxfId="383" priority="26" operator="between">
      <formula>-0.15</formula>
      <formula>0.15</formula>
    </cfRule>
    <cfRule type="cellIs" dxfId="382" priority="27" operator="lessThan">
      <formula>-0.15</formula>
    </cfRule>
  </conditionalFormatting>
  <conditionalFormatting sqref="O15">
    <cfRule type="cellIs" dxfId="381" priority="22" operator="between">
      <formula>0.15</formula>
      <formula>1000</formula>
    </cfRule>
    <cfRule type="cellIs" dxfId="380" priority="23" operator="between">
      <formula>-0.15</formula>
      <formula>0.15</formula>
    </cfRule>
    <cfRule type="cellIs" dxfId="379" priority="24" operator="lessThan">
      <formula>-0.15</formula>
    </cfRule>
  </conditionalFormatting>
  <conditionalFormatting sqref="Q15">
    <cfRule type="cellIs" dxfId="378" priority="19" operator="between">
      <formula>0.15</formula>
      <formula>1000</formula>
    </cfRule>
    <cfRule type="cellIs" dxfId="377" priority="20" operator="between">
      <formula>-0.15</formula>
      <formula>0.15</formula>
    </cfRule>
    <cfRule type="cellIs" dxfId="376" priority="21" operator="lessThan">
      <formula>-0.15</formula>
    </cfRule>
  </conditionalFormatting>
  <conditionalFormatting sqref="M25">
    <cfRule type="cellIs" dxfId="375" priority="16" operator="between">
      <formula>0.15</formula>
      <formula>1000</formula>
    </cfRule>
    <cfRule type="cellIs" dxfId="374" priority="17" operator="between">
      <formula>-0.15</formula>
      <formula>0.15</formula>
    </cfRule>
    <cfRule type="cellIs" dxfId="373" priority="18" operator="lessThan">
      <formula>-0.15</formula>
    </cfRule>
  </conditionalFormatting>
  <conditionalFormatting sqref="O25">
    <cfRule type="cellIs" dxfId="372" priority="13" operator="between">
      <formula>0.15</formula>
      <formula>1000</formula>
    </cfRule>
    <cfRule type="cellIs" dxfId="371" priority="14" operator="between">
      <formula>-0.15</formula>
      <formula>0.15</formula>
    </cfRule>
    <cfRule type="cellIs" dxfId="370" priority="15" operator="lessThan">
      <formula>-0.15</formula>
    </cfRule>
  </conditionalFormatting>
  <conditionalFormatting sqref="Q25">
    <cfRule type="cellIs" dxfId="369" priority="10" operator="between">
      <formula>0.15</formula>
      <formula>1000</formula>
    </cfRule>
    <cfRule type="cellIs" dxfId="368" priority="11" operator="between">
      <formula>-0.15</formula>
      <formula>0.15</formula>
    </cfRule>
    <cfRule type="cellIs" dxfId="367" priority="12" operator="lessThan">
      <formula>-0.15</formula>
    </cfRule>
  </conditionalFormatting>
  <conditionalFormatting sqref="M31">
    <cfRule type="cellIs" dxfId="366" priority="7" operator="between">
      <formula>0.15</formula>
      <formula>1000</formula>
    </cfRule>
    <cfRule type="cellIs" dxfId="365" priority="8" operator="between">
      <formula>-0.15</formula>
      <formula>0.15</formula>
    </cfRule>
    <cfRule type="cellIs" dxfId="364" priority="9" operator="lessThan">
      <formula>-0.15</formula>
    </cfRule>
  </conditionalFormatting>
  <conditionalFormatting sqref="O31">
    <cfRule type="cellIs" dxfId="363" priority="4" operator="between">
      <formula>0.15</formula>
      <formula>1000</formula>
    </cfRule>
    <cfRule type="cellIs" dxfId="362" priority="5" operator="between">
      <formula>-0.15</formula>
      <formula>0.15</formula>
    </cfRule>
    <cfRule type="cellIs" dxfId="361" priority="6" operator="lessThan">
      <formula>-0.15</formula>
    </cfRule>
  </conditionalFormatting>
  <pageMargins left="0.7" right="0.7" top="0.75" bottom="0.75" header="0.3" footer="0.3"/>
  <pageSetup paperSize="9" orientation="portrait" verticalDpi="90"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V49"/>
  <sheetViews>
    <sheetView zoomScale="80" zoomScaleNormal="80" workbookViewId="0">
      <pane xSplit="1" ySplit="3" topLeftCell="B4" activePane="bottomRight" state="frozen"/>
      <selection pane="topRight" activeCell="B1" sqref="B1"/>
      <selection pane="bottomLeft" activeCell="A4" sqref="A4"/>
      <selection pane="bottomRight" activeCell="B39" sqref="B39:D40"/>
    </sheetView>
  </sheetViews>
  <sheetFormatPr defaultRowHeight="14.4" x14ac:dyDescent="0.3"/>
  <cols>
    <col min="1" max="1" width="13" customWidth="1"/>
    <col min="21" max="21" width="13.44140625" customWidth="1"/>
  </cols>
  <sheetData>
    <row r="1" spans="1:22" ht="15" customHeight="1" thickBot="1" x14ac:dyDescent="0.35">
      <c r="A1" s="532" t="s">
        <v>45</v>
      </c>
      <c r="B1" s="525" t="s">
        <v>29</v>
      </c>
      <c r="C1" s="526"/>
      <c r="D1" s="526"/>
      <c r="E1" s="526"/>
      <c r="F1" s="526"/>
      <c r="G1" s="526"/>
      <c r="H1" s="525" t="s">
        <v>0</v>
      </c>
      <c r="I1" s="526"/>
      <c r="J1" s="526"/>
      <c r="K1" s="527"/>
      <c r="L1" s="521" t="s">
        <v>30</v>
      </c>
      <c r="M1" s="522"/>
      <c r="N1" s="522"/>
      <c r="O1" s="522"/>
      <c r="P1" s="522"/>
      <c r="Q1" s="528"/>
      <c r="R1" s="521" t="s">
        <v>33</v>
      </c>
      <c r="S1" s="522"/>
      <c r="T1" s="522"/>
      <c r="U1" s="523" t="s">
        <v>34</v>
      </c>
      <c r="V1" s="18"/>
    </row>
    <row r="2" spans="1:22" ht="15" customHeight="1" thickBot="1" x14ac:dyDescent="0.35">
      <c r="A2" s="532"/>
      <c r="B2" s="525"/>
      <c r="C2" s="526"/>
      <c r="D2" s="526"/>
      <c r="E2" s="526"/>
      <c r="F2" s="526"/>
      <c r="G2" s="527"/>
      <c r="H2" s="525"/>
      <c r="I2" s="526"/>
      <c r="J2" s="526"/>
      <c r="K2" s="527"/>
      <c r="L2" s="10" t="s">
        <v>31</v>
      </c>
      <c r="M2" s="78" t="s">
        <v>32</v>
      </c>
      <c r="N2" s="10" t="s">
        <v>31</v>
      </c>
      <c r="O2" s="78" t="s">
        <v>32</v>
      </c>
      <c r="P2" s="10" t="s">
        <v>31</v>
      </c>
      <c r="Q2" s="78" t="s">
        <v>32</v>
      </c>
      <c r="R2" s="521" t="s">
        <v>32</v>
      </c>
      <c r="S2" s="522"/>
      <c r="T2" s="522"/>
      <c r="U2" s="524"/>
    </row>
    <row r="3" spans="1:22" ht="23.25" customHeight="1" thickBot="1" x14ac:dyDescent="0.35">
      <c r="A3" s="533"/>
      <c r="B3" s="90">
        <v>2016</v>
      </c>
      <c r="C3" s="77">
        <v>2017</v>
      </c>
      <c r="D3" s="45">
        <v>2018</v>
      </c>
      <c r="E3" s="46">
        <v>2020</v>
      </c>
      <c r="F3" s="47">
        <v>2025</v>
      </c>
      <c r="G3" s="46">
        <v>2030</v>
      </c>
      <c r="H3" s="8">
        <v>2016</v>
      </c>
      <c r="I3" s="73">
        <v>2020</v>
      </c>
      <c r="J3" s="9">
        <v>2025</v>
      </c>
      <c r="K3" s="74">
        <v>2030</v>
      </c>
      <c r="L3" s="531">
        <v>2020</v>
      </c>
      <c r="M3" s="530"/>
      <c r="N3" s="531">
        <v>2025</v>
      </c>
      <c r="O3" s="530"/>
      <c r="P3" s="531">
        <v>2030</v>
      </c>
      <c r="Q3" s="530"/>
      <c r="R3" s="75">
        <v>2020</v>
      </c>
      <c r="S3" s="20">
        <v>2025</v>
      </c>
      <c r="T3" s="102">
        <v>2030</v>
      </c>
      <c r="U3" s="524"/>
    </row>
    <row r="4" spans="1:22" ht="21" x14ac:dyDescent="0.4">
      <c r="A4" s="1" t="s">
        <v>2</v>
      </c>
      <c r="B4" s="65"/>
      <c r="C4" s="112"/>
      <c r="D4" s="112"/>
      <c r="E4" s="112"/>
      <c r="F4" s="112"/>
      <c r="G4" s="138"/>
      <c r="H4" s="87"/>
      <c r="I4" s="81"/>
      <c r="J4" s="81"/>
      <c r="K4" s="107"/>
      <c r="L4" s="43" t="str">
        <f>IF(AND(E4&lt;&gt;0,I4&lt;&gt;0),E4-I4, " ")</f>
        <v xml:space="preserve"> </v>
      </c>
      <c r="M4" s="27" t="str">
        <f>IF(AND(E4&lt;&gt;0,I4&lt;&gt;0),(E4-I4)/I4, " ")</f>
        <v xml:space="preserve"> </v>
      </c>
      <c r="N4" s="28" t="str">
        <f>IF(AND(F4&lt;&gt;0,J4&lt;&gt;0),F4-J4, " ")</f>
        <v xml:space="preserve"> </v>
      </c>
      <c r="O4" s="27" t="str">
        <f>IF(AND(F4&lt;&gt;0,J4&lt;&gt;0),(F4-J4)/J4, " ")</f>
        <v xml:space="preserve"> </v>
      </c>
      <c r="P4" s="28" t="str">
        <f>IF(AND(G4&lt;&gt;0,K4&lt;&gt;0),G4-K4, " ")</f>
        <v xml:space="preserve"> </v>
      </c>
      <c r="Q4" s="29" t="str">
        <f>IF(AND(G4&lt;&gt;0,K4&lt;&gt;0),(G4-K4)/K4, " ")</f>
        <v xml:space="preserve"> </v>
      </c>
      <c r="R4" s="53" t="str">
        <f>IFERROR(D4/E4,"")</f>
        <v/>
      </c>
      <c r="S4" s="54" t="str">
        <f>IFERROR(D4/F4,"")</f>
        <v/>
      </c>
      <c r="T4" s="55" t="str">
        <f>IFERROR(D4/G4,"")</f>
        <v/>
      </c>
      <c r="U4" s="60" t="str">
        <f>IF(G4&gt;0,IFERROR((D4-B4)/(G4-B4)," ")," ")</f>
        <v xml:space="preserve"> </v>
      </c>
    </row>
    <row r="5" spans="1:22" ht="21" x14ac:dyDescent="0.4">
      <c r="A5" s="3" t="s">
        <v>3</v>
      </c>
      <c r="B5" s="86"/>
      <c r="C5" s="68"/>
      <c r="D5" s="68"/>
      <c r="E5" s="68"/>
      <c r="F5" s="68"/>
      <c r="G5" s="69"/>
      <c r="H5" s="86"/>
      <c r="I5" s="68"/>
      <c r="J5" s="68"/>
      <c r="K5" s="69"/>
      <c r="L5" s="44" t="str">
        <f t="shared" ref="L5:L31" si="0">IF(AND(E5&lt;&gt;0,I5&lt;&gt;0),E5-I5, " ")</f>
        <v xml:space="preserve"> </v>
      </c>
      <c r="M5" s="31" t="str">
        <f t="shared" ref="M5:M31" si="1">IF(AND(E5&lt;&gt;0,I5&lt;&gt;0),(E5-I5)/I5, " ")</f>
        <v xml:space="preserve"> </v>
      </c>
      <c r="N5" s="32" t="str">
        <f t="shared" ref="N5:N31" si="2">IF(AND(F5&lt;&gt;0,J5&lt;&gt;0),F5-J5, " ")</f>
        <v xml:space="preserve"> </v>
      </c>
      <c r="O5" s="31" t="str">
        <f t="shared" ref="O5:O31" si="3">IF(AND(F5&lt;&gt;0,J5&lt;&gt;0),(F5-J5)/J5, " ")</f>
        <v xml:space="preserve"> </v>
      </c>
      <c r="P5" s="32" t="str">
        <f t="shared" ref="P5:P31" si="4">IF(AND(G5&lt;&gt;0,K5&lt;&gt;0),G5-K5, " ")</f>
        <v xml:space="preserve"> </v>
      </c>
      <c r="Q5" s="33" t="str">
        <f t="shared" ref="Q5:Q31" si="5">IF(AND(G5&lt;&gt;0,K5&lt;&gt;0),(G5-K5)/K5, " ")</f>
        <v xml:space="preserve"> </v>
      </c>
      <c r="R5" s="56" t="str">
        <f t="shared" ref="R5:R31" si="6">IFERROR(D5/E5,"")</f>
        <v/>
      </c>
      <c r="S5" s="57" t="str">
        <f t="shared" ref="S5:S31" si="7">IFERROR(D5/F5,"")</f>
        <v/>
      </c>
      <c r="T5" s="58" t="str">
        <f t="shared" ref="T5:T31" si="8">IFERROR(D5/G5,"")</f>
        <v/>
      </c>
      <c r="U5" s="62" t="str">
        <f t="shared" ref="U5:U31" si="9">IF(G5&gt;0,IFERROR((D5-B5)/(G5-B5)," ")," ")</f>
        <v xml:space="preserve"> </v>
      </c>
    </row>
    <row r="6" spans="1:22" ht="21" x14ac:dyDescent="0.4">
      <c r="A6" s="3" t="s">
        <v>5</v>
      </c>
      <c r="B6" s="86"/>
      <c r="C6" s="68"/>
      <c r="D6" s="68"/>
      <c r="E6" s="68"/>
      <c r="F6" s="70">
        <v>20</v>
      </c>
      <c r="G6" s="152">
        <v>40</v>
      </c>
      <c r="H6" s="67"/>
      <c r="I6" s="68"/>
      <c r="J6" s="68"/>
      <c r="K6" s="69"/>
      <c r="L6" s="44" t="str">
        <f t="shared" si="0"/>
        <v xml:space="preserve"> </v>
      </c>
      <c r="M6" s="31" t="str">
        <f t="shared" si="1"/>
        <v xml:space="preserve"> </v>
      </c>
      <c r="N6" s="238" t="str">
        <f t="shared" si="2"/>
        <v xml:space="preserve"> </v>
      </c>
      <c r="O6" s="239" t="str">
        <f t="shared" si="3"/>
        <v xml:space="preserve"> </v>
      </c>
      <c r="P6" s="238" t="str">
        <f t="shared" si="4"/>
        <v xml:space="preserve"> </v>
      </c>
      <c r="Q6" s="241" t="str">
        <f t="shared" si="5"/>
        <v xml:space="preserve"> </v>
      </c>
      <c r="R6" s="56" t="str">
        <f t="shared" si="6"/>
        <v/>
      </c>
      <c r="S6" s="57">
        <f t="shared" si="7"/>
        <v>0</v>
      </c>
      <c r="T6" s="58">
        <f t="shared" si="8"/>
        <v>0</v>
      </c>
      <c r="U6" s="62">
        <f t="shared" si="9"/>
        <v>0</v>
      </c>
    </row>
    <row r="7" spans="1:22" ht="21" x14ac:dyDescent="0.4">
      <c r="A7" s="3" t="s">
        <v>7</v>
      </c>
      <c r="B7" s="217"/>
      <c r="C7" s="218"/>
      <c r="D7" s="218"/>
      <c r="E7" s="218"/>
      <c r="F7" s="218"/>
      <c r="G7" s="219"/>
      <c r="H7" s="217"/>
      <c r="I7" s="218"/>
      <c r="J7" s="218"/>
      <c r="K7" s="219"/>
      <c r="L7" s="208" t="str">
        <f t="shared" si="0"/>
        <v xml:space="preserve"> </v>
      </c>
      <c r="M7" s="209" t="str">
        <f>IF(AND(E7&lt;&gt;0,I7&lt;&gt;0),(E7-I7)/I7, " ")</f>
        <v xml:space="preserve"> </v>
      </c>
      <c r="N7" s="210" t="str">
        <f t="shared" si="2"/>
        <v xml:space="preserve"> </v>
      </c>
      <c r="O7" s="209" t="str">
        <f t="shared" si="3"/>
        <v xml:space="preserve"> </v>
      </c>
      <c r="P7" s="210" t="str">
        <f t="shared" si="4"/>
        <v xml:space="preserve"> </v>
      </c>
      <c r="Q7" s="211" t="str">
        <f t="shared" si="5"/>
        <v xml:space="preserve"> </v>
      </c>
      <c r="R7" s="212" t="str">
        <f t="shared" si="6"/>
        <v/>
      </c>
      <c r="S7" s="213" t="str">
        <f t="shared" si="7"/>
        <v/>
      </c>
      <c r="T7" s="214" t="str">
        <f t="shared" si="8"/>
        <v/>
      </c>
      <c r="U7" s="215" t="str">
        <f t="shared" si="9"/>
        <v xml:space="preserve"> </v>
      </c>
    </row>
    <row r="8" spans="1:22" ht="21" x14ac:dyDescent="0.4">
      <c r="A8" s="3" t="s">
        <v>6</v>
      </c>
      <c r="B8" s="86"/>
      <c r="C8" s="68"/>
      <c r="D8" s="68"/>
      <c r="E8" s="68"/>
      <c r="F8" s="68"/>
      <c r="G8" s="69"/>
      <c r="H8" s="86"/>
      <c r="I8" s="68"/>
      <c r="J8" s="68"/>
      <c r="K8" s="69"/>
      <c r="L8" s="44" t="str">
        <f t="shared" si="0"/>
        <v xml:space="preserve"> </v>
      </c>
      <c r="M8" s="31" t="str">
        <f t="shared" si="1"/>
        <v xml:space="preserve"> </v>
      </c>
      <c r="N8" s="32" t="str">
        <f t="shared" si="2"/>
        <v xml:space="preserve"> </v>
      </c>
      <c r="O8" s="31" t="str">
        <f t="shared" si="3"/>
        <v xml:space="preserve"> </v>
      </c>
      <c r="P8" s="32" t="str">
        <f t="shared" si="4"/>
        <v xml:space="preserve"> </v>
      </c>
      <c r="Q8" s="33" t="str">
        <f t="shared" si="5"/>
        <v xml:space="preserve"> </v>
      </c>
      <c r="R8" s="56" t="str">
        <f t="shared" si="6"/>
        <v/>
      </c>
      <c r="S8" s="57" t="str">
        <f t="shared" si="7"/>
        <v/>
      </c>
      <c r="T8" s="58" t="str">
        <f t="shared" si="8"/>
        <v/>
      </c>
      <c r="U8" s="62" t="str">
        <f t="shared" si="9"/>
        <v xml:space="preserve"> </v>
      </c>
    </row>
    <row r="9" spans="1:22" ht="21" x14ac:dyDescent="0.4">
      <c r="A9" s="3" t="s">
        <v>8</v>
      </c>
      <c r="B9" s="217"/>
      <c r="C9" s="218"/>
      <c r="D9" s="218"/>
      <c r="E9" s="218"/>
      <c r="F9" s="218"/>
      <c r="G9" s="219"/>
      <c r="H9" s="217"/>
      <c r="I9" s="218"/>
      <c r="J9" s="218"/>
      <c r="K9" s="219"/>
      <c r="L9" s="208" t="str">
        <f t="shared" si="0"/>
        <v xml:space="preserve"> </v>
      </c>
      <c r="M9" s="209" t="str">
        <f t="shared" si="1"/>
        <v xml:space="preserve"> </v>
      </c>
      <c r="N9" s="210" t="str">
        <f t="shared" si="2"/>
        <v xml:space="preserve"> </v>
      </c>
      <c r="O9" s="209" t="str">
        <f t="shared" si="3"/>
        <v xml:space="preserve"> </v>
      </c>
      <c r="P9" s="210" t="str">
        <f t="shared" si="4"/>
        <v xml:space="preserve"> </v>
      </c>
      <c r="Q9" s="211" t="str">
        <f t="shared" si="5"/>
        <v xml:space="preserve"> </v>
      </c>
      <c r="R9" s="212" t="str">
        <f t="shared" si="6"/>
        <v/>
      </c>
      <c r="S9" s="213" t="str">
        <f t="shared" si="7"/>
        <v/>
      </c>
      <c r="T9" s="214" t="str">
        <f t="shared" si="8"/>
        <v/>
      </c>
      <c r="U9" s="215" t="str">
        <f t="shared" si="9"/>
        <v xml:space="preserve"> </v>
      </c>
    </row>
    <row r="10" spans="1:22" ht="21" x14ac:dyDescent="0.4">
      <c r="A10" s="3" t="s">
        <v>15</v>
      </c>
      <c r="B10" s="217"/>
      <c r="C10" s="218"/>
      <c r="D10" s="218"/>
      <c r="E10" s="218"/>
      <c r="F10" s="218"/>
      <c r="G10" s="219"/>
      <c r="H10" s="217"/>
      <c r="I10" s="218"/>
      <c r="J10" s="218"/>
      <c r="K10" s="219"/>
      <c r="L10" s="208" t="str">
        <f t="shared" si="0"/>
        <v xml:space="preserve"> </v>
      </c>
      <c r="M10" s="209" t="str">
        <f t="shared" si="1"/>
        <v xml:space="preserve"> </v>
      </c>
      <c r="N10" s="210" t="str">
        <f t="shared" si="2"/>
        <v xml:space="preserve"> </v>
      </c>
      <c r="O10" s="209" t="str">
        <f t="shared" si="3"/>
        <v xml:space="preserve"> </v>
      </c>
      <c r="P10" s="210" t="str">
        <f t="shared" si="4"/>
        <v xml:space="preserve"> </v>
      </c>
      <c r="Q10" s="211" t="str">
        <f t="shared" si="5"/>
        <v xml:space="preserve"> </v>
      </c>
      <c r="R10" s="212" t="str">
        <f t="shared" si="6"/>
        <v/>
      </c>
      <c r="S10" s="213" t="str">
        <f t="shared" si="7"/>
        <v/>
      </c>
      <c r="T10" s="214" t="str">
        <f t="shared" si="8"/>
        <v/>
      </c>
      <c r="U10" s="215" t="str">
        <f t="shared" si="9"/>
        <v xml:space="preserve"> </v>
      </c>
    </row>
    <row r="11" spans="1:22" ht="21" x14ac:dyDescent="0.4">
      <c r="A11" s="3" t="s">
        <v>9</v>
      </c>
      <c r="B11" s="217"/>
      <c r="C11" s="218"/>
      <c r="D11" s="218"/>
      <c r="E11" s="218"/>
      <c r="F11" s="218"/>
      <c r="G11" s="219"/>
      <c r="H11" s="217"/>
      <c r="I11" s="218"/>
      <c r="J11" s="218"/>
      <c r="K11" s="219"/>
      <c r="L11" s="208" t="str">
        <f t="shared" si="0"/>
        <v xml:space="preserve"> </v>
      </c>
      <c r="M11" s="209" t="str">
        <f t="shared" si="1"/>
        <v xml:space="preserve"> </v>
      </c>
      <c r="N11" s="210" t="str">
        <f t="shared" si="2"/>
        <v xml:space="preserve"> </v>
      </c>
      <c r="O11" s="209" t="str">
        <f t="shared" si="3"/>
        <v xml:space="preserve"> </v>
      </c>
      <c r="P11" s="210" t="str">
        <f t="shared" si="4"/>
        <v xml:space="preserve"> </v>
      </c>
      <c r="Q11" s="211" t="str">
        <f t="shared" si="5"/>
        <v xml:space="preserve"> </v>
      </c>
      <c r="R11" s="212" t="str">
        <f t="shared" si="6"/>
        <v/>
      </c>
      <c r="S11" s="213" t="str">
        <f t="shared" si="7"/>
        <v/>
      </c>
      <c r="T11" s="214" t="str">
        <f t="shared" si="8"/>
        <v/>
      </c>
      <c r="U11" s="215" t="str">
        <f t="shared" si="9"/>
        <v xml:space="preserve"> </v>
      </c>
    </row>
    <row r="12" spans="1:22" ht="21" x14ac:dyDescent="0.4">
      <c r="A12" s="3" t="s">
        <v>10</v>
      </c>
      <c r="B12" s="86"/>
      <c r="C12" s="68"/>
      <c r="D12" s="68"/>
      <c r="E12" s="68"/>
      <c r="F12" s="68"/>
      <c r="G12" s="69"/>
      <c r="H12" s="86"/>
      <c r="I12" s="68"/>
      <c r="J12" s="68"/>
      <c r="K12" s="69"/>
      <c r="L12" s="44" t="str">
        <f t="shared" si="0"/>
        <v xml:space="preserve"> </v>
      </c>
      <c r="M12" s="31" t="str">
        <f t="shared" si="1"/>
        <v xml:space="preserve"> </v>
      </c>
      <c r="N12" s="32" t="str">
        <f t="shared" si="2"/>
        <v xml:space="preserve"> </v>
      </c>
      <c r="O12" s="31" t="str">
        <f t="shared" si="3"/>
        <v xml:space="preserve"> </v>
      </c>
      <c r="P12" s="32" t="str">
        <f t="shared" si="4"/>
        <v xml:space="preserve"> </v>
      </c>
      <c r="Q12" s="33" t="str">
        <f t="shared" si="5"/>
        <v xml:space="preserve"> </v>
      </c>
      <c r="R12" s="56" t="str">
        <f t="shared" si="6"/>
        <v/>
      </c>
      <c r="S12" s="57" t="str">
        <f t="shared" si="7"/>
        <v/>
      </c>
      <c r="T12" s="58" t="str">
        <f t="shared" si="8"/>
        <v/>
      </c>
      <c r="U12" s="62" t="str">
        <f t="shared" si="9"/>
        <v xml:space="preserve"> </v>
      </c>
    </row>
    <row r="13" spans="1:22" ht="21" x14ac:dyDescent="0.4">
      <c r="A13" s="3" t="s">
        <v>12</v>
      </c>
      <c r="B13" s="86"/>
      <c r="C13" s="68"/>
      <c r="D13" s="68"/>
      <c r="E13" s="68"/>
      <c r="F13" s="68"/>
      <c r="G13" s="69"/>
      <c r="H13" s="86"/>
      <c r="I13" s="68"/>
      <c r="J13" s="68"/>
      <c r="K13" s="69"/>
      <c r="L13" s="44" t="str">
        <f t="shared" si="0"/>
        <v xml:space="preserve"> </v>
      </c>
      <c r="M13" s="31" t="str">
        <f t="shared" si="1"/>
        <v xml:space="preserve"> </v>
      </c>
      <c r="N13" s="32" t="str">
        <f t="shared" si="2"/>
        <v xml:space="preserve"> </v>
      </c>
      <c r="O13" s="31" t="str">
        <f t="shared" si="3"/>
        <v xml:space="preserve"> </v>
      </c>
      <c r="P13" s="32" t="str">
        <f t="shared" si="4"/>
        <v xml:space="preserve"> </v>
      </c>
      <c r="Q13" s="33" t="str">
        <f t="shared" si="5"/>
        <v xml:space="preserve"> </v>
      </c>
      <c r="R13" s="56" t="str">
        <f t="shared" si="6"/>
        <v/>
      </c>
      <c r="S13" s="57" t="str">
        <f t="shared" si="7"/>
        <v/>
      </c>
      <c r="T13" s="58" t="str">
        <f t="shared" si="8"/>
        <v/>
      </c>
      <c r="U13" s="62" t="str">
        <f t="shared" si="9"/>
        <v xml:space="preserve"> </v>
      </c>
    </row>
    <row r="14" spans="1:22" ht="21" x14ac:dyDescent="0.4">
      <c r="A14" s="3" t="s">
        <v>13</v>
      </c>
      <c r="B14" s="86"/>
      <c r="C14" s="68"/>
      <c r="D14" s="68"/>
      <c r="E14" s="68"/>
      <c r="F14" s="68"/>
      <c r="G14" s="69"/>
      <c r="H14" s="86"/>
      <c r="I14" s="68"/>
      <c r="J14" s="68"/>
      <c r="K14" s="69"/>
      <c r="L14" s="44" t="str">
        <f t="shared" si="0"/>
        <v xml:space="preserve"> </v>
      </c>
      <c r="M14" s="31" t="str">
        <f t="shared" si="1"/>
        <v xml:space="preserve"> </v>
      </c>
      <c r="N14" s="32" t="str">
        <f t="shared" si="2"/>
        <v xml:space="preserve"> </v>
      </c>
      <c r="O14" s="31" t="str">
        <f t="shared" si="3"/>
        <v xml:space="preserve"> </v>
      </c>
      <c r="P14" s="32" t="str">
        <f t="shared" si="4"/>
        <v xml:space="preserve"> </v>
      </c>
      <c r="Q14" s="33" t="str">
        <f t="shared" si="5"/>
        <v xml:space="preserve"> </v>
      </c>
      <c r="R14" s="56" t="str">
        <f t="shared" si="6"/>
        <v/>
      </c>
      <c r="S14" s="57" t="str">
        <f>IFERROR(D14/F14,"")</f>
        <v/>
      </c>
      <c r="T14" s="58" t="str">
        <f t="shared" si="8"/>
        <v/>
      </c>
      <c r="U14" s="62" t="str">
        <f t="shared" si="9"/>
        <v xml:space="preserve"> </v>
      </c>
    </row>
    <row r="15" spans="1:22" ht="21" x14ac:dyDescent="0.4">
      <c r="A15" s="3" t="s">
        <v>16</v>
      </c>
      <c r="B15" s="86"/>
      <c r="C15" s="68"/>
      <c r="D15" s="68"/>
      <c r="E15" s="68"/>
      <c r="F15" s="68"/>
      <c r="G15" s="69"/>
      <c r="H15" s="137"/>
      <c r="I15" s="68"/>
      <c r="J15" s="68"/>
      <c r="K15" s="63"/>
      <c r="L15" s="30" t="str">
        <f t="shared" si="0"/>
        <v xml:space="preserve"> </v>
      </c>
      <c r="M15" s="31" t="str">
        <f t="shared" si="1"/>
        <v xml:space="preserve"> </v>
      </c>
      <c r="N15" s="32" t="str">
        <f t="shared" si="2"/>
        <v xml:space="preserve"> </v>
      </c>
      <c r="O15" s="31" t="str">
        <f t="shared" si="3"/>
        <v xml:space="preserve"> </v>
      </c>
      <c r="P15" s="32" t="str">
        <f t="shared" si="4"/>
        <v xml:space="preserve"> </v>
      </c>
      <c r="Q15" s="33" t="str">
        <f t="shared" si="5"/>
        <v xml:space="preserve"> </v>
      </c>
      <c r="R15" s="56" t="str">
        <f t="shared" si="6"/>
        <v/>
      </c>
      <c r="S15" s="57" t="str">
        <f t="shared" ref="S15" si="10">IFERROR(D15/F15,"")</f>
        <v/>
      </c>
      <c r="T15" s="58" t="str">
        <f t="shared" si="8"/>
        <v/>
      </c>
      <c r="U15" s="62" t="str">
        <f t="shared" si="9"/>
        <v xml:space="preserve"> </v>
      </c>
    </row>
    <row r="16" spans="1:22" ht="21" x14ac:dyDescent="0.4">
      <c r="A16" s="3" t="s">
        <v>4</v>
      </c>
      <c r="B16" s="217"/>
      <c r="C16" s="218"/>
      <c r="D16" s="218"/>
      <c r="E16" s="218"/>
      <c r="F16" s="218"/>
      <c r="G16" s="219"/>
      <c r="H16" s="217"/>
      <c r="I16" s="218"/>
      <c r="J16" s="218"/>
      <c r="K16" s="219"/>
      <c r="L16" s="208" t="str">
        <f t="shared" si="0"/>
        <v xml:space="preserve"> </v>
      </c>
      <c r="M16" s="209" t="str">
        <f t="shared" si="1"/>
        <v xml:space="preserve"> </v>
      </c>
      <c r="N16" s="210" t="str">
        <f t="shared" si="2"/>
        <v xml:space="preserve"> </v>
      </c>
      <c r="O16" s="209" t="str">
        <f t="shared" si="3"/>
        <v xml:space="preserve"> </v>
      </c>
      <c r="P16" s="210" t="str">
        <f t="shared" si="4"/>
        <v xml:space="preserve"> </v>
      </c>
      <c r="Q16" s="211" t="str">
        <f t="shared" si="5"/>
        <v xml:space="preserve"> </v>
      </c>
      <c r="R16" s="212" t="str">
        <f t="shared" si="6"/>
        <v/>
      </c>
      <c r="S16" s="213" t="str">
        <f t="shared" si="7"/>
        <v/>
      </c>
      <c r="T16" s="214" t="str">
        <f t="shared" si="8"/>
        <v/>
      </c>
      <c r="U16" s="215" t="str">
        <f t="shared" si="9"/>
        <v xml:space="preserve"> </v>
      </c>
    </row>
    <row r="17" spans="1:21" ht="21" x14ac:dyDescent="0.4">
      <c r="A17" s="3" t="s">
        <v>19</v>
      </c>
      <c r="B17" s="217"/>
      <c r="C17" s="218"/>
      <c r="D17" s="218"/>
      <c r="E17" s="218"/>
      <c r="F17" s="218"/>
      <c r="G17" s="219"/>
      <c r="H17" s="217"/>
      <c r="I17" s="218"/>
      <c r="J17" s="218"/>
      <c r="K17" s="219"/>
      <c r="L17" s="208" t="str">
        <f t="shared" si="0"/>
        <v xml:space="preserve"> </v>
      </c>
      <c r="M17" s="209" t="str">
        <f t="shared" si="1"/>
        <v xml:space="preserve"> </v>
      </c>
      <c r="N17" s="210" t="str">
        <f t="shared" si="2"/>
        <v xml:space="preserve"> </v>
      </c>
      <c r="O17" s="209" t="str">
        <f t="shared" si="3"/>
        <v xml:space="preserve"> </v>
      </c>
      <c r="P17" s="210" t="str">
        <f t="shared" si="4"/>
        <v xml:space="preserve"> </v>
      </c>
      <c r="Q17" s="211" t="str">
        <f t="shared" si="5"/>
        <v xml:space="preserve"> </v>
      </c>
      <c r="R17" s="212" t="str">
        <f t="shared" si="6"/>
        <v/>
      </c>
      <c r="S17" s="213" t="str">
        <f t="shared" si="7"/>
        <v/>
      </c>
      <c r="T17" s="214" t="str">
        <f t="shared" si="8"/>
        <v/>
      </c>
      <c r="U17" s="215" t="str">
        <f t="shared" si="9"/>
        <v xml:space="preserve"> </v>
      </c>
    </row>
    <row r="18" spans="1:21" ht="21" x14ac:dyDescent="0.4">
      <c r="A18" s="3" t="s">
        <v>17</v>
      </c>
      <c r="B18" s="325"/>
      <c r="C18" s="326"/>
      <c r="D18" s="326"/>
      <c r="E18" s="326">
        <v>0</v>
      </c>
      <c r="F18" s="326">
        <v>1</v>
      </c>
      <c r="G18" s="326">
        <v>6</v>
      </c>
      <c r="H18" s="325"/>
      <c r="I18" s="326"/>
      <c r="J18" s="337"/>
      <c r="K18" s="338"/>
      <c r="L18" s="327" t="str">
        <f t="shared" si="0"/>
        <v xml:space="preserve"> </v>
      </c>
      <c r="M18" s="328" t="str">
        <f t="shared" si="1"/>
        <v xml:space="preserve"> </v>
      </c>
      <c r="N18" s="329" t="str">
        <f t="shared" si="2"/>
        <v xml:space="preserve"> </v>
      </c>
      <c r="O18" s="328" t="str">
        <f t="shared" si="3"/>
        <v xml:space="preserve"> </v>
      </c>
      <c r="P18" s="329" t="str">
        <f t="shared" si="4"/>
        <v xml:space="preserve"> </v>
      </c>
      <c r="Q18" s="330" t="str">
        <f t="shared" si="5"/>
        <v xml:space="preserve"> </v>
      </c>
      <c r="R18" s="331" t="str">
        <f t="shared" si="6"/>
        <v/>
      </c>
      <c r="S18" s="332">
        <f t="shared" si="7"/>
        <v>0</v>
      </c>
      <c r="T18" s="333">
        <f t="shared" si="8"/>
        <v>0</v>
      </c>
      <c r="U18" s="334">
        <f t="shared" si="9"/>
        <v>0</v>
      </c>
    </row>
    <row r="19" spans="1:21" ht="21" x14ac:dyDescent="0.4">
      <c r="A19" s="3" t="s">
        <v>18</v>
      </c>
      <c r="B19" s="86">
        <v>0</v>
      </c>
      <c r="C19" s="68">
        <v>0</v>
      </c>
      <c r="D19" s="68">
        <v>1</v>
      </c>
      <c r="E19" s="68">
        <v>1</v>
      </c>
      <c r="F19" s="68">
        <v>1</v>
      </c>
      <c r="G19" s="69">
        <v>1</v>
      </c>
      <c r="H19" s="86"/>
      <c r="I19" s="68"/>
      <c r="J19" s="68"/>
      <c r="K19" s="69"/>
      <c r="L19" s="242" t="str">
        <f t="shared" si="0"/>
        <v xml:space="preserve"> </v>
      </c>
      <c r="M19" s="239" t="str">
        <f t="shared" si="1"/>
        <v xml:space="preserve"> </v>
      </c>
      <c r="N19" s="238" t="str">
        <f t="shared" si="2"/>
        <v xml:space="preserve"> </v>
      </c>
      <c r="O19" s="239" t="str">
        <f t="shared" si="3"/>
        <v xml:space="preserve"> </v>
      </c>
      <c r="P19" s="238" t="str">
        <f t="shared" si="4"/>
        <v xml:space="preserve"> </v>
      </c>
      <c r="Q19" s="241" t="str">
        <f t="shared" si="5"/>
        <v xml:space="preserve"> </v>
      </c>
      <c r="R19" s="56">
        <f t="shared" si="6"/>
        <v>1</v>
      </c>
      <c r="S19" s="57">
        <f t="shared" si="7"/>
        <v>1</v>
      </c>
      <c r="T19" s="58">
        <f t="shared" si="8"/>
        <v>1</v>
      </c>
      <c r="U19" s="62">
        <f t="shared" si="9"/>
        <v>1</v>
      </c>
    </row>
    <row r="20" spans="1:21" ht="21" x14ac:dyDescent="0.4">
      <c r="A20" s="3" t="s">
        <v>14</v>
      </c>
      <c r="B20" s="83">
        <v>0</v>
      </c>
      <c r="C20" s="84">
        <v>0</v>
      </c>
      <c r="D20" s="84">
        <v>0</v>
      </c>
      <c r="E20" s="84">
        <v>0</v>
      </c>
      <c r="F20" s="68">
        <v>1</v>
      </c>
      <c r="G20" s="69">
        <v>1</v>
      </c>
      <c r="H20" s="86"/>
      <c r="I20" s="68"/>
      <c r="J20" s="68"/>
      <c r="K20" s="69"/>
      <c r="L20" s="44" t="str">
        <f t="shared" si="0"/>
        <v xml:space="preserve"> </v>
      </c>
      <c r="M20" s="31" t="str">
        <f t="shared" si="1"/>
        <v xml:space="preserve"> </v>
      </c>
      <c r="N20" s="238" t="str">
        <f t="shared" si="2"/>
        <v xml:space="preserve"> </v>
      </c>
      <c r="O20" s="239" t="str">
        <f t="shared" si="3"/>
        <v xml:space="preserve"> </v>
      </c>
      <c r="P20" s="238" t="str">
        <f t="shared" si="4"/>
        <v xml:space="preserve"> </v>
      </c>
      <c r="Q20" s="241" t="str">
        <f t="shared" si="5"/>
        <v xml:space="preserve"> </v>
      </c>
      <c r="R20" s="56" t="str">
        <f t="shared" si="6"/>
        <v/>
      </c>
      <c r="S20" s="57">
        <f t="shared" si="7"/>
        <v>0</v>
      </c>
      <c r="T20" s="58">
        <f t="shared" si="8"/>
        <v>0</v>
      </c>
      <c r="U20" s="62">
        <f t="shared" si="9"/>
        <v>0</v>
      </c>
    </row>
    <row r="21" spans="1:21" ht="21" x14ac:dyDescent="0.4">
      <c r="A21" s="3" t="s">
        <v>20</v>
      </c>
      <c r="B21" s="217"/>
      <c r="C21" s="218"/>
      <c r="D21" s="218"/>
      <c r="E21" s="218"/>
      <c r="F21" s="218"/>
      <c r="G21" s="219"/>
      <c r="H21" s="217"/>
      <c r="I21" s="218"/>
      <c r="J21" s="218"/>
      <c r="K21" s="219"/>
      <c r="L21" s="208" t="str">
        <f t="shared" si="0"/>
        <v xml:space="preserve"> </v>
      </c>
      <c r="M21" s="209" t="str">
        <f t="shared" si="1"/>
        <v xml:space="preserve"> </v>
      </c>
      <c r="N21" s="210" t="str">
        <f t="shared" si="2"/>
        <v xml:space="preserve"> </v>
      </c>
      <c r="O21" s="209" t="str">
        <f t="shared" si="3"/>
        <v xml:space="preserve"> </v>
      </c>
      <c r="P21" s="210" t="str">
        <f t="shared" si="4"/>
        <v xml:space="preserve"> </v>
      </c>
      <c r="Q21" s="211" t="str">
        <f t="shared" si="5"/>
        <v xml:space="preserve"> </v>
      </c>
      <c r="R21" s="212" t="str">
        <f t="shared" si="6"/>
        <v/>
      </c>
      <c r="S21" s="213" t="str">
        <f t="shared" si="7"/>
        <v/>
      </c>
      <c r="T21" s="214" t="str">
        <f t="shared" si="8"/>
        <v/>
      </c>
      <c r="U21" s="215" t="str">
        <f t="shared" si="9"/>
        <v xml:space="preserve"> </v>
      </c>
    </row>
    <row r="22" spans="1:21" ht="21" x14ac:dyDescent="0.4">
      <c r="A22" s="3" t="s">
        <v>21</v>
      </c>
      <c r="B22" s="86"/>
      <c r="C22" s="68"/>
      <c r="D22" s="68">
        <v>7</v>
      </c>
      <c r="E22" s="68">
        <v>11</v>
      </c>
      <c r="F22" s="68">
        <v>85.5</v>
      </c>
      <c r="G22" s="69">
        <v>160</v>
      </c>
      <c r="H22" s="86">
        <v>5</v>
      </c>
      <c r="I22" s="68">
        <v>40</v>
      </c>
      <c r="J22" s="68"/>
      <c r="K22" s="69"/>
      <c r="L22" s="44">
        <f t="shared" si="0"/>
        <v>-29</v>
      </c>
      <c r="M22" s="31">
        <f t="shared" si="1"/>
        <v>-0.72499999999999998</v>
      </c>
      <c r="N22" s="238" t="str">
        <f t="shared" si="2"/>
        <v xml:space="preserve"> </v>
      </c>
      <c r="O22" s="239" t="str">
        <f t="shared" si="3"/>
        <v xml:space="preserve"> </v>
      </c>
      <c r="P22" s="238" t="str">
        <f t="shared" si="4"/>
        <v xml:space="preserve"> </v>
      </c>
      <c r="Q22" s="241" t="str">
        <f t="shared" si="5"/>
        <v xml:space="preserve"> </v>
      </c>
      <c r="R22" s="56">
        <f t="shared" si="6"/>
        <v>0.63636363636363635</v>
      </c>
      <c r="S22" s="57">
        <f t="shared" si="7"/>
        <v>8.1871345029239762E-2</v>
      </c>
      <c r="T22" s="58">
        <f t="shared" si="8"/>
        <v>4.3749999999999997E-2</v>
      </c>
      <c r="U22" s="62">
        <f t="shared" si="9"/>
        <v>4.3749999999999997E-2</v>
      </c>
    </row>
    <row r="23" spans="1:21" ht="21" x14ac:dyDescent="0.4">
      <c r="A23" s="3" t="s">
        <v>1</v>
      </c>
      <c r="B23" s="86"/>
      <c r="C23" s="68"/>
      <c r="D23" s="68"/>
      <c r="E23" s="68"/>
      <c r="F23" s="68"/>
      <c r="G23" s="69"/>
      <c r="H23" s="86"/>
      <c r="I23" s="68"/>
      <c r="J23" s="68"/>
      <c r="K23" s="69"/>
      <c r="L23" s="44" t="str">
        <f t="shared" si="0"/>
        <v xml:space="preserve"> </v>
      </c>
      <c r="M23" s="31" t="str">
        <f t="shared" si="1"/>
        <v xml:space="preserve"> </v>
      </c>
      <c r="N23" s="32" t="str">
        <f t="shared" si="2"/>
        <v xml:space="preserve"> </v>
      </c>
      <c r="O23" s="31" t="str">
        <f t="shared" si="3"/>
        <v xml:space="preserve"> </v>
      </c>
      <c r="P23" s="32" t="str">
        <f t="shared" si="4"/>
        <v xml:space="preserve"> </v>
      </c>
      <c r="Q23" s="33" t="str">
        <f t="shared" si="5"/>
        <v xml:space="preserve"> </v>
      </c>
      <c r="R23" s="56" t="str">
        <f t="shared" si="6"/>
        <v/>
      </c>
      <c r="S23" s="57" t="str">
        <f t="shared" si="7"/>
        <v/>
      </c>
      <c r="T23" s="58" t="str">
        <f t="shared" si="8"/>
        <v/>
      </c>
      <c r="U23" s="62" t="str">
        <f t="shared" si="9"/>
        <v xml:space="preserve"> </v>
      </c>
    </row>
    <row r="24" spans="1:21" ht="21" x14ac:dyDescent="0.4">
      <c r="A24" s="3" t="s">
        <v>22</v>
      </c>
      <c r="B24" s="86"/>
      <c r="C24" s="68"/>
      <c r="D24" s="68"/>
      <c r="E24" s="68"/>
      <c r="F24" s="68"/>
      <c r="G24" s="69"/>
      <c r="H24" s="86"/>
      <c r="I24" s="68"/>
      <c r="J24" s="68"/>
      <c r="K24" s="69"/>
      <c r="L24" s="44" t="str">
        <f t="shared" si="0"/>
        <v xml:space="preserve"> </v>
      </c>
      <c r="M24" s="31" t="str">
        <f t="shared" si="1"/>
        <v xml:space="preserve"> </v>
      </c>
      <c r="N24" s="32" t="str">
        <f t="shared" si="2"/>
        <v xml:space="preserve"> </v>
      </c>
      <c r="O24" s="31" t="str">
        <f t="shared" si="3"/>
        <v xml:space="preserve"> </v>
      </c>
      <c r="P24" s="32" t="str">
        <f t="shared" si="4"/>
        <v xml:space="preserve"> </v>
      </c>
      <c r="Q24" s="33" t="str">
        <f t="shared" si="5"/>
        <v xml:space="preserve"> </v>
      </c>
      <c r="R24" s="56" t="str">
        <f t="shared" si="6"/>
        <v/>
      </c>
      <c r="S24" s="57" t="str">
        <f t="shared" si="7"/>
        <v/>
      </c>
      <c r="T24" s="58" t="str">
        <f t="shared" si="8"/>
        <v/>
      </c>
      <c r="U24" s="62" t="str">
        <f t="shared" si="9"/>
        <v xml:space="preserve"> </v>
      </c>
    </row>
    <row r="25" spans="1:21" ht="21" x14ac:dyDescent="0.4">
      <c r="A25" s="3" t="s">
        <v>23</v>
      </c>
      <c r="B25" s="86"/>
      <c r="C25" s="68"/>
      <c r="D25" s="68"/>
      <c r="E25" s="68"/>
      <c r="F25" s="68"/>
      <c r="G25" s="69"/>
      <c r="H25" s="137">
        <v>0</v>
      </c>
      <c r="I25" s="68"/>
      <c r="J25" s="68"/>
      <c r="K25" s="63"/>
      <c r="L25" s="30" t="str">
        <f t="shared" si="0"/>
        <v xml:space="preserve"> </v>
      </c>
      <c r="M25" s="31" t="str">
        <f t="shared" si="1"/>
        <v xml:space="preserve"> </v>
      </c>
      <c r="N25" s="32" t="str">
        <f t="shared" si="2"/>
        <v xml:space="preserve"> </v>
      </c>
      <c r="O25" s="31" t="str">
        <f t="shared" si="3"/>
        <v xml:space="preserve"> </v>
      </c>
      <c r="P25" s="32" t="str">
        <f t="shared" si="4"/>
        <v xml:space="preserve"> </v>
      </c>
      <c r="Q25" s="33" t="str">
        <f t="shared" si="5"/>
        <v xml:space="preserve"> </v>
      </c>
      <c r="R25" s="56" t="str">
        <f t="shared" si="6"/>
        <v/>
      </c>
      <c r="S25" s="57" t="str">
        <f t="shared" si="7"/>
        <v/>
      </c>
      <c r="T25" s="58" t="str">
        <f t="shared" si="8"/>
        <v/>
      </c>
      <c r="U25" s="62" t="str">
        <f t="shared" si="9"/>
        <v xml:space="preserve"> </v>
      </c>
    </row>
    <row r="26" spans="1:21" ht="21" x14ac:dyDescent="0.4">
      <c r="A26" s="3" t="s">
        <v>24</v>
      </c>
      <c r="B26" s="86"/>
      <c r="C26" s="68"/>
      <c r="D26" s="68"/>
      <c r="E26" s="68"/>
      <c r="F26" s="68"/>
      <c r="G26" s="69"/>
      <c r="H26" s="86"/>
      <c r="I26" s="68"/>
      <c r="J26" s="68"/>
      <c r="K26" s="69"/>
      <c r="L26" s="44" t="str">
        <f t="shared" si="0"/>
        <v xml:space="preserve"> </v>
      </c>
      <c r="M26" s="31" t="str">
        <f t="shared" si="1"/>
        <v xml:space="preserve"> </v>
      </c>
      <c r="N26" s="32" t="str">
        <f t="shared" si="2"/>
        <v xml:space="preserve"> </v>
      </c>
      <c r="O26" s="31" t="str">
        <f t="shared" si="3"/>
        <v xml:space="preserve"> </v>
      </c>
      <c r="P26" s="32" t="str">
        <f t="shared" si="4"/>
        <v xml:space="preserve"> </v>
      </c>
      <c r="Q26" s="33" t="str">
        <f t="shared" si="5"/>
        <v xml:space="preserve"> </v>
      </c>
      <c r="R26" s="56" t="str">
        <f t="shared" si="6"/>
        <v/>
      </c>
      <c r="S26" s="57" t="str">
        <f t="shared" si="7"/>
        <v/>
      </c>
      <c r="T26" s="58" t="str">
        <f t="shared" si="8"/>
        <v/>
      </c>
      <c r="U26" s="62" t="str">
        <f t="shared" si="9"/>
        <v xml:space="preserve"> </v>
      </c>
    </row>
    <row r="27" spans="1:21" ht="21" x14ac:dyDescent="0.4">
      <c r="A27" s="3" t="s">
        <v>26</v>
      </c>
      <c r="B27" s="217"/>
      <c r="C27" s="218"/>
      <c r="D27" s="218"/>
      <c r="E27" s="218"/>
      <c r="F27" s="218"/>
      <c r="G27" s="219"/>
      <c r="H27" s="217"/>
      <c r="I27" s="218"/>
      <c r="J27" s="218"/>
      <c r="K27" s="219"/>
      <c r="L27" s="208" t="str">
        <f t="shared" si="0"/>
        <v xml:space="preserve"> </v>
      </c>
      <c r="M27" s="209" t="str">
        <f t="shared" si="1"/>
        <v xml:space="preserve"> </v>
      </c>
      <c r="N27" s="210" t="str">
        <f t="shared" si="2"/>
        <v xml:space="preserve"> </v>
      </c>
      <c r="O27" s="209" t="str">
        <f t="shared" si="3"/>
        <v xml:space="preserve"> </v>
      </c>
      <c r="P27" s="210" t="str">
        <f t="shared" si="4"/>
        <v xml:space="preserve"> </v>
      </c>
      <c r="Q27" s="211" t="str">
        <f t="shared" si="5"/>
        <v xml:space="preserve"> </v>
      </c>
      <c r="R27" s="212" t="str">
        <f t="shared" si="6"/>
        <v/>
      </c>
      <c r="S27" s="213" t="str">
        <f t="shared" si="7"/>
        <v/>
      </c>
      <c r="T27" s="214" t="str">
        <f t="shared" si="8"/>
        <v/>
      </c>
      <c r="U27" s="215" t="str">
        <f t="shared" si="9"/>
        <v xml:space="preserve"> </v>
      </c>
    </row>
    <row r="28" spans="1:21" ht="21" x14ac:dyDescent="0.4">
      <c r="A28" s="3" t="s">
        <v>27</v>
      </c>
      <c r="B28" s="86"/>
      <c r="C28" s="68"/>
      <c r="D28" s="68"/>
      <c r="E28" s="68"/>
      <c r="F28" s="68"/>
      <c r="G28" s="69"/>
      <c r="H28" s="86"/>
      <c r="I28" s="68"/>
      <c r="J28" s="68"/>
      <c r="K28" s="69"/>
      <c r="L28" s="44" t="str">
        <f t="shared" si="0"/>
        <v xml:space="preserve"> </v>
      </c>
      <c r="M28" s="31" t="str">
        <f t="shared" si="1"/>
        <v xml:space="preserve"> </v>
      </c>
      <c r="N28" s="32" t="str">
        <f t="shared" si="2"/>
        <v xml:space="preserve"> </v>
      </c>
      <c r="O28" s="31" t="str">
        <f t="shared" si="3"/>
        <v xml:space="preserve"> </v>
      </c>
      <c r="P28" s="32" t="str">
        <f t="shared" si="4"/>
        <v xml:space="preserve"> </v>
      </c>
      <c r="Q28" s="33" t="str">
        <f t="shared" si="5"/>
        <v xml:space="preserve"> </v>
      </c>
      <c r="R28" s="56" t="str">
        <f t="shared" si="6"/>
        <v/>
      </c>
      <c r="S28" s="57" t="str">
        <f t="shared" si="7"/>
        <v/>
      </c>
      <c r="T28" s="58" t="str">
        <f t="shared" si="8"/>
        <v/>
      </c>
      <c r="U28" s="62" t="str">
        <f t="shared" si="9"/>
        <v xml:space="preserve"> </v>
      </c>
    </row>
    <row r="29" spans="1:21" ht="21" x14ac:dyDescent="0.4">
      <c r="A29" s="3" t="s">
        <v>11</v>
      </c>
      <c r="B29" s="204"/>
      <c r="C29" s="205"/>
      <c r="D29" s="205"/>
      <c r="E29" s="205"/>
      <c r="F29" s="205"/>
      <c r="G29" s="206"/>
      <c r="H29" s="204"/>
      <c r="I29" s="205"/>
      <c r="J29" s="205"/>
      <c r="K29" s="207"/>
      <c r="L29" s="208" t="str">
        <f t="shared" si="0"/>
        <v xml:space="preserve"> </v>
      </c>
      <c r="M29" s="209" t="str">
        <f t="shared" si="1"/>
        <v xml:space="preserve"> </v>
      </c>
      <c r="N29" s="210" t="str">
        <f t="shared" si="2"/>
        <v xml:space="preserve"> </v>
      </c>
      <c r="O29" s="209" t="str">
        <f t="shared" si="3"/>
        <v xml:space="preserve"> </v>
      </c>
      <c r="P29" s="210" t="str">
        <f t="shared" si="4"/>
        <v xml:space="preserve"> </v>
      </c>
      <c r="Q29" s="211" t="str">
        <f t="shared" si="5"/>
        <v xml:space="preserve"> </v>
      </c>
      <c r="R29" s="212" t="str">
        <f t="shared" si="6"/>
        <v/>
      </c>
      <c r="S29" s="213" t="str">
        <f t="shared" si="7"/>
        <v/>
      </c>
      <c r="T29" s="214" t="str">
        <f t="shared" si="8"/>
        <v/>
      </c>
      <c r="U29" s="215" t="str">
        <f t="shared" si="9"/>
        <v xml:space="preserve"> </v>
      </c>
    </row>
    <row r="30" spans="1:21" ht="21" x14ac:dyDescent="0.4">
      <c r="A30" s="3" t="s">
        <v>25</v>
      </c>
      <c r="B30" s="83"/>
      <c r="C30" s="84"/>
      <c r="D30" s="84"/>
      <c r="E30" s="84"/>
      <c r="F30" s="84"/>
      <c r="G30" s="113"/>
      <c r="H30" s="83"/>
      <c r="I30" s="84"/>
      <c r="J30" s="84"/>
      <c r="K30" s="113"/>
      <c r="L30" s="44" t="str">
        <f t="shared" si="0"/>
        <v xml:space="preserve"> </v>
      </c>
      <c r="M30" s="31" t="str">
        <f t="shared" si="1"/>
        <v xml:space="preserve"> </v>
      </c>
      <c r="N30" s="32" t="str">
        <f t="shared" si="2"/>
        <v xml:space="preserve"> </v>
      </c>
      <c r="O30" s="31" t="str">
        <f t="shared" si="3"/>
        <v xml:space="preserve"> </v>
      </c>
      <c r="P30" s="32" t="str">
        <f t="shared" si="4"/>
        <v xml:space="preserve"> </v>
      </c>
      <c r="Q30" s="33" t="str">
        <f t="shared" si="5"/>
        <v xml:space="preserve"> </v>
      </c>
      <c r="R30" s="56" t="str">
        <f t="shared" si="6"/>
        <v/>
      </c>
      <c r="S30" s="57" t="str">
        <f t="shared" si="7"/>
        <v/>
      </c>
      <c r="T30" s="58" t="str">
        <f t="shared" si="8"/>
        <v/>
      </c>
      <c r="U30" s="62" t="str">
        <f t="shared" si="9"/>
        <v xml:space="preserve"> </v>
      </c>
    </row>
    <row r="31" spans="1:21" ht="21.6" thickBot="1" x14ac:dyDescent="0.45">
      <c r="A31" s="243" t="s">
        <v>28</v>
      </c>
      <c r="B31" s="438"/>
      <c r="C31" s="439"/>
      <c r="D31" s="439"/>
      <c r="E31" s="439"/>
      <c r="F31" s="439"/>
      <c r="G31" s="440"/>
      <c r="H31" s="441"/>
      <c r="I31" s="439"/>
      <c r="J31" s="439"/>
      <c r="K31" s="442"/>
      <c r="L31" s="380" t="str">
        <f t="shared" si="0"/>
        <v xml:space="preserve"> </v>
      </c>
      <c r="M31" s="480" t="str">
        <f t="shared" si="1"/>
        <v xml:space="preserve"> </v>
      </c>
      <c r="N31" s="481" t="str">
        <f t="shared" si="2"/>
        <v xml:space="preserve"> </v>
      </c>
      <c r="O31" s="480" t="str">
        <f t="shared" si="3"/>
        <v xml:space="preserve"> </v>
      </c>
      <c r="P31" s="481" t="str">
        <f t="shared" si="4"/>
        <v xml:space="preserve"> </v>
      </c>
      <c r="Q31" s="482" t="str">
        <f t="shared" si="5"/>
        <v xml:space="preserve"> </v>
      </c>
      <c r="R31" s="411" t="str">
        <f t="shared" si="6"/>
        <v/>
      </c>
      <c r="S31" s="412" t="str">
        <f t="shared" si="7"/>
        <v/>
      </c>
      <c r="T31" s="413" t="str">
        <f t="shared" si="8"/>
        <v/>
      </c>
      <c r="U31" s="483" t="str">
        <f t="shared" si="9"/>
        <v xml:space="preserve"> </v>
      </c>
    </row>
    <row r="35" spans="1:2" x14ac:dyDescent="0.3">
      <c r="A35" s="34" t="s">
        <v>36</v>
      </c>
    </row>
    <row r="36" spans="1:2" ht="15" thickBot="1" x14ac:dyDescent="0.35"/>
    <row r="37" spans="1:2" ht="15" thickBot="1" x14ac:dyDescent="0.35">
      <c r="A37" s="21"/>
      <c r="B37" t="s">
        <v>119</v>
      </c>
    </row>
    <row r="38" spans="1:2" ht="15" thickBot="1" x14ac:dyDescent="0.35">
      <c r="A38" s="193"/>
      <c r="B38" t="s">
        <v>37</v>
      </c>
    </row>
    <row r="39" spans="1:2" ht="15" thickBot="1" x14ac:dyDescent="0.35">
      <c r="A39" s="216"/>
      <c r="B39" t="s">
        <v>137</v>
      </c>
    </row>
    <row r="40" spans="1:2" ht="15" thickBot="1" x14ac:dyDescent="0.35">
      <c r="A40" s="335" t="s">
        <v>78</v>
      </c>
      <c r="B40" t="s">
        <v>139</v>
      </c>
    </row>
    <row r="41" spans="1:2" ht="15" thickBot="1" x14ac:dyDescent="0.35">
      <c r="A41" t="s">
        <v>123</v>
      </c>
    </row>
    <row r="42" spans="1:2" ht="15" thickBot="1" x14ac:dyDescent="0.35">
      <c r="A42" s="278"/>
      <c r="B42" s="277" t="s">
        <v>120</v>
      </c>
    </row>
    <row r="43" spans="1:2" ht="15" thickBot="1" x14ac:dyDescent="0.35">
      <c r="A43" s="279"/>
      <c r="B43" t="s">
        <v>121</v>
      </c>
    </row>
    <row r="44" spans="1:2" ht="15" thickBot="1" x14ac:dyDescent="0.35">
      <c r="A44" s="280"/>
      <c r="B44" t="s">
        <v>122</v>
      </c>
    </row>
    <row r="45" spans="1:2" ht="15" thickBot="1" x14ac:dyDescent="0.35">
      <c r="A45" s="25"/>
      <c r="B45" t="s">
        <v>124</v>
      </c>
    </row>
    <row r="47" spans="1:2" x14ac:dyDescent="0.3">
      <c r="A47" s="35" t="s">
        <v>136</v>
      </c>
      <c r="B47" s="37"/>
    </row>
    <row r="48" spans="1:2" x14ac:dyDescent="0.3">
      <c r="A48" s="64" t="s">
        <v>99</v>
      </c>
    </row>
    <row r="49" spans="1:1" x14ac:dyDescent="0.3">
      <c r="A49" s="35" t="s">
        <v>110</v>
      </c>
    </row>
  </sheetData>
  <mergeCells count="12">
    <mergeCell ref="U1:U3"/>
    <mergeCell ref="B2:G2"/>
    <mergeCell ref="H2:K2"/>
    <mergeCell ref="R2:T2"/>
    <mergeCell ref="L3:M3"/>
    <mergeCell ref="N3:O3"/>
    <mergeCell ref="P3:Q3"/>
    <mergeCell ref="A1:A3"/>
    <mergeCell ref="B1:G1"/>
    <mergeCell ref="H1:K1"/>
    <mergeCell ref="L1:Q1"/>
    <mergeCell ref="R1:T1"/>
  </mergeCells>
  <conditionalFormatting sqref="M4:M14 M26:M28 M16:M17 M19:M24">
    <cfRule type="cellIs" dxfId="360" priority="79" operator="between">
      <formula>0.15</formula>
      <formula>1000</formula>
    </cfRule>
    <cfRule type="cellIs" dxfId="359" priority="80" operator="between">
      <formula>-0.15</formula>
      <formula>0.15</formula>
    </cfRule>
    <cfRule type="cellIs" dxfId="358" priority="81" operator="lessThan">
      <formula>-0.15</formula>
    </cfRule>
  </conditionalFormatting>
  <conditionalFormatting sqref="O4:O14 O26:O28 O16:O17 O19:O24">
    <cfRule type="cellIs" dxfId="357" priority="76" operator="between">
      <formula>0.15</formula>
      <formula>1000</formula>
    </cfRule>
    <cfRule type="cellIs" dxfId="356" priority="77" operator="between">
      <formula>-0.15</formula>
      <formula>0.15</formula>
    </cfRule>
    <cfRule type="cellIs" dxfId="355" priority="78" operator="lessThan">
      <formula>-0.15</formula>
    </cfRule>
  </conditionalFormatting>
  <conditionalFormatting sqref="Q4:Q14 Q26:Q28 Q16:Q17 Q19:Q24">
    <cfRule type="cellIs" dxfId="354" priority="73" operator="between">
      <formula>0.15</formula>
      <formula>1000</formula>
    </cfRule>
    <cfRule type="cellIs" dxfId="353" priority="74" operator="between">
      <formula>-0.15</formula>
      <formula>0.15</formula>
    </cfRule>
    <cfRule type="cellIs" dxfId="352" priority="75" operator="lessThan">
      <formula>-0.15</formula>
    </cfRule>
  </conditionalFormatting>
  <conditionalFormatting sqref="M30">
    <cfRule type="cellIs" dxfId="351" priority="70" operator="between">
      <formula>0.15</formula>
      <formula>1000</formula>
    </cfRule>
    <cfRule type="cellIs" dxfId="350" priority="71" operator="between">
      <formula>-0.15</formula>
      <formula>0.15</formula>
    </cfRule>
    <cfRule type="cellIs" dxfId="349" priority="72" operator="lessThan">
      <formula>-0.15</formula>
    </cfRule>
  </conditionalFormatting>
  <conditionalFormatting sqref="O30">
    <cfRule type="cellIs" dxfId="348" priority="67" operator="between">
      <formula>0.15</formula>
      <formula>1000</formula>
    </cfRule>
    <cfRule type="cellIs" dxfId="347" priority="68" operator="between">
      <formula>-0.15</formula>
      <formula>0.15</formula>
    </cfRule>
    <cfRule type="cellIs" dxfId="346" priority="69" operator="lessThan">
      <formula>-0.15</formula>
    </cfRule>
  </conditionalFormatting>
  <conditionalFormatting sqref="Q30">
    <cfRule type="cellIs" dxfId="345" priority="64" operator="between">
      <formula>0.15</formula>
      <formula>1000</formula>
    </cfRule>
    <cfRule type="cellIs" dxfId="344" priority="65" operator="between">
      <formula>-0.15</formula>
      <formula>0.15</formula>
    </cfRule>
    <cfRule type="cellIs" dxfId="343" priority="66" operator="lessThan">
      <formula>-0.15</formula>
    </cfRule>
  </conditionalFormatting>
  <conditionalFormatting sqref="Q18">
    <cfRule type="cellIs" dxfId="342" priority="37" operator="between">
      <formula>0.15</formula>
      <formula>1000</formula>
    </cfRule>
    <cfRule type="cellIs" dxfId="341" priority="38" operator="between">
      <formula>-0.15</formula>
      <formula>0.15</formula>
    </cfRule>
    <cfRule type="cellIs" dxfId="340" priority="39" operator="lessThan">
      <formula>-0.15</formula>
    </cfRule>
  </conditionalFormatting>
  <conditionalFormatting sqref="M18">
    <cfRule type="cellIs" dxfId="339" priority="43" operator="between">
      <formula>0.15</formula>
      <formula>1000</formula>
    </cfRule>
    <cfRule type="cellIs" dxfId="338" priority="44" operator="between">
      <formula>-0.15</formula>
      <formula>0.15</formula>
    </cfRule>
    <cfRule type="cellIs" dxfId="337" priority="45" operator="lessThan">
      <formula>-0.15</formula>
    </cfRule>
  </conditionalFormatting>
  <conditionalFormatting sqref="O18">
    <cfRule type="cellIs" dxfId="336" priority="40" operator="between">
      <formula>0.15</formula>
      <formula>1000</formula>
    </cfRule>
    <cfRule type="cellIs" dxfId="335" priority="41" operator="between">
      <formula>-0.15</formula>
      <formula>0.15</formula>
    </cfRule>
    <cfRule type="cellIs" dxfId="334" priority="42" operator="lessThan">
      <formula>-0.15</formula>
    </cfRule>
  </conditionalFormatting>
  <conditionalFormatting sqref="M29">
    <cfRule type="cellIs" dxfId="333" priority="34" operator="between">
      <formula>0.15</formula>
      <formula>1000</formula>
    </cfRule>
    <cfRule type="cellIs" dxfId="332" priority="35" operator="between">
      <formula>-0.15</formula>
      <formula>0.15</formula>
    </cfRule>
    <cfRule type="cellIs" dxfId="331" priority="36" operator="lessThan">
      <formula>-0.15</formula>
    </cfRule>
  </conditionalFormatting>
  <conditionalFormatting sqref="O29">
    <cfRule type="cellIs" dxfId="330" priority="31" operator="between">
      <formula>0.15</formula>
      <formula>1000</formula>
    </cfRule>
    <cfRule type="cellIs" dxfId="329" priority="32" operator="between">
      <formula>-0.15</formula>
      <formula>0.15</formula>
    </cfRule>
    <cfRule type="cellIs" dxfId="328" priority="33" operator="lessThan">
      <formula>-0.15</formula>
    </cfRule>
  </conditionalFormatting>
  <conditionalFormatting sqref="Q29">
    <cfRule type="cellIs" dxfId="327" priority="28" operator="between">
      <formula>0.15</formula>
      <formula>1000</formula>
    </cfRule>
    <cfRule type="cellIs" dxfId="326" priority="29" operator="between">
      <formula>-0.15</formula>
      <formula>0.15</formula>
    </cfRule>
    <cfRule type="cellIs" dxfId="325" priority="30" operator="lessThan">
      <formula>-0.15</formula>
    </cfRule>
  </conditionalFormatting>
  <conditionalFormatting sqref="M15">
    <cfRule type="cellIs" dxfId="324" priority="25" operator="between">
      <formula>0.15</formula>
      <formula>1000</formula>
    </cfRule>
    <cfRule type="cellIs" dxfId="323" priority="26" operator="between">
      <formula>-0.15</formula>
      <formula>0.15</formula>
    </cfRule>
    <cfRule type="cellIs" dxfId="322" priority="27" operator="lessThan">
      <formula>-0.15</formula>
    </cfRule>
  </conditionalFormatting>
  <conditionalFormatting sqref="O15">
    <cfRule type="cellIs" dxfId="321" priority="22" operator="between">
      <formula>0.15</formula>
      <formula>1000</formula>
    </cfRule>
    <cfRule type="cellIs" dxfId="320" priority="23" operator="between">
      <formula>-0.15</formula>
      <formula>0.15</formula>
    </cfRule>
    <cfRule type="cellIs" dxfId="319" priority="24" operator="lessThan">
      <formula>-0.15</formula>
    </cfRule>
  </conditionalFormatting>
  <conditionalFormatting sqref="Q15">
    <cfRule type="cellIs" dxfId="318" priority="19" operator="between">
      <formula>0.15</formula>
      <formula>1000</formula>
    </cfRule>
    <cfRule type="cellIs" dxfId="317" priority="20" operator="between">
      <formula>-0.15</formula>
      <formula>0.15</formula>
    </cfRule>
    <cfRule type="cellIs" dxfId="316" priority="21" operator="lessThan">
      <formula>-0.15</formula>
    </cfRule>
  </conditionalFormatting>
  <conditionalFormatting sqref="M25">
    <cfRule type="cellIs" dxfId="315" priority="16" operator="between">
      <formula>0.15</formula>
      <formula>1000</formula>
    </cfRule>
    <cfRule type="cellIs" dxfId="314" priority="17" operator="between">
      <formula>-0.15</formula>
      <formula>0.15</formula>
    </cfRule>
    <cfRule type="cellIs" dxfId="313" priority="18" operator="lessThan">
      <formula>-0.15</formula>
    </cfRule>
  </conditionalFormatting>
  <conditionalFormatting sqref="O25">
    <cfRule type="cellIs" dxfId="312" priority="13" operator="between">
      <formula>0.15</formula>
      <formula>1000</formula>
    </cfRule>
    <cfRule type="cellIs" dxfId="311" priority="14" operator="between">
      <formula>-0.15</formula>
      <formula>0.15</formula>
    </cfRule>
    <cfRule type="cellIs" dxfId="310" priority="15" operator="lessThan">
      <formula>-0.15</formula>
    </cfRule>
  </conditionalFormatting>
  <conditionalFormatting sqref="Q25">
    <cfRule type="cellIs" dxfId="309" priority="10" operator="between">
      <formula>0.15</formula>
      <formula>1000</formula>
    </cfRule>
    <cfRule type="cellIs" dxfId="308" priority="11" operator="between">
      <formula>-0.15</formula>
      <formula>0.15</formula>
    </cfRule>
    <cfRule type="cellIs" dxfId="307" priority="12" operator="lessThan">
      <formula>-0.15</formula>
    </cfRule>
  </conditionalFormatting>
  <conditionalFormatting sqref="M31">
    <cfRule type="cellIs" dxfId="306" priority="7" operator="between">
      <formula>0.15</formula>
      <formula>1000</formula>
    </cfRule>
    <cfRule type="cellIs" dxfId="305" priority="8" operator="between">
      <formula>-0.15</formula>
      <formula>0.15</formula>
    </cfRule>
    <cfRule type="cellIs" dxfId="304" priority="9" operator="lessThan">
      <formula>-0.15</formula>
    </cfRule>
  </conditionalFormatting>
  <conditionalFormatting sqref="O31">
    <cfRule type="cellIs" dxfId="303" priority="4" operator="between">
      <formula>0.15</formula>
      <formula>1000</formula>
    </cfRule>
    <cfRule type="cellIs" dxfId="302" priority="5" operator="between">
      <formula>-0.15</formula>
      <formula>0.15</formula>
    </cfRule>
    <cfRule type="cellIs" dxfId="301" priority="6" operator="lessThan">
      <formula>-0.15</formula>
    </cfRule>
  </conditionalFormatting>
  <conditionalFormatting sqref="Q31">
    <cfRule type="cellIs" dxfId="300" priority="1" operator="between">
      <formula>0.15</formula>
      <formula>1000</formula>
    </cfRule>
    <cfRule type="cellIs" dxfId="299" priority="2" operator="between">
      <formula>-0.15</formula>
      <formula>0.15</formula>
    </cfRule>
    <cfRule type="cellIs" dxfId="298" priority="3" operator="lessThan">
      <formula>-0.15</formula>
    </cfRule>
  </conditionalFormatting>
  <pageMargins left="0.7" right="0.7" top="0.75" bottom="0.75" header="0.3" footer="0.3"/>
  <pageSetup paperSize="9" orientation="portrait" verticalDpi="90"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V48"/>
  <sheetViews>
    <sheetView zoomScale="60" zoomScaleNormal="60" workbookViewId="0">
      <pane xSplit="1" ySplit="3" topLeftCell="B4" activePane="bottomRight" state="frozen"/>
      <selection pane="topRight" activeCell="B1" sqref="B1"/>
      <selection pane="bottomLeft" activeCell="A4" sqref="A4"/>
      <selection pane="bottomRight" activeCell="A46" sqref="A46"/>
    </sheetView>
  </sheetViews>
  <sheetFormatPr defaultRowHeight="14.4" x14ac:dyDescent="0.3"/>
  <cols>
    <col min="1" max="1" width="17.5546875" customWidth="1"/>
    <col min="12" max="12" width="13.44140625" customWidth="1"/>
    <col min="14" max="14" width="13.88671875" customWidth="1"/>
    <col min="16" max="16" width="11.6640625" customWidth="1"/>
    <col min="21" max="21" width="18" customWidth="1"/>
  </cols>
  <sheetData>
    <row r="1" spans="1:22" ht="21" customHeight="1" thickBot="1" x14ac:dyDescent="0.35">
      <c r="A1" s="532" t="s">
        <v>43</v>
      </c>
      <c r="B1" s="525" t="s">
        <v>29</v>
      </c>
      <c r="C1" s="526"/>
      <c r="D1" s="526"/>
      <c r="E1" s="526"/>
      <c r="F1" s="526"/>
      <c r="G1" s="526"/>
      <c r="H1" s="525" t="s">
        <v>0</v>
      </c>
      <c r="I1" s="526"/>
      <c r="J1" s="526"/>
      <c r="K1" s="527"/>
      <c r="L1" s="521" t="s">
        <v>30</v>
      </c>
      <c r="M1" s="522"/>
      <c r="N1" s="522"/>
      <c r="O1" s="522"/>
      <c r="P1" s="522"/>
      <c r="Q1" s="528"/>
      <c r="R1" s="521" t="s">
        <v>33</v>
      </c>
      <c r="S1" s="522"/>
      <c r="T1" s="522"/>
      <c r="U1" s="523" t="s">
        <v>34</v>
      </c>
      <c r="V1" s="18"/>
    </row>
    <row r="2" spans="1:22" ht="24.75" customHeight="1" thickBot="1" x14ac:dyDescent="0.35">
      <c r="A2" s="532"/>
      <c r="B2" s="525"/>
      <c r="C2" s="526"/>
      <c r="D2" s="526"/>
      <c r="E2" s="526"/>
      <c r="F2" s="526"/>
      <c r="G2" s="527"/>
      <c r="H2" s="525"/>
      <c r="I2" s="526"/>
      <c r="J2" s="526"/>
      <c r="K2" s="527"/>
      <c r="L2" s="10" t="s">
        <v>31</v>
      </c>
      <c r="M2" s="78" t="s">
        <v>32</v>
      </c>
      <c r="N2" s="10" t="s">
        <v>31</v>
      </c>
      <c r="O2" s="78" t="s">
        <v>32</v>
      </c>
      <c r="P2" s="10" t="s">
        <v>31</v>
      </c>
      <c r="Q2" s="78" t="s">
        <v>32</v>
      </c>
      <c r="R2" s="521" t="s">
        <v>32</v>
      </c>
      <c r="S2" s="522"/>
      <c r="T2" s="522"/>
      <c r="U2" s="524"/>
    </row>
    <row r="3" spans="1:22" ht="25.5" customHeight="1" thickBot="1" x14ac:dyDescent="0.35">
      <c r="A3" s="533"/>
      <c r="B3" s="12">
        <v>2016</v>
      </c>
      <c r="C3" s="13">
        <v>2017</v>
      </c>
      <c r="D3" s="14">
        <v>2018</v>
      </c>
      <c r="E3" s="246">
        <v>2020</v>
      </c>
      <c r="F3" s="9">
        <v>2025</v>
      </c>
      <c r="G3" s="246">
        <v>2030</v>
      </c>
      <c r="H3" s="8">
        <v>2016</v>
      </c>
      <c r="I3" s="49">
        <v>2020</v>
      </c>
      <c r="J3" s="47">
        <v>2025</v>
      </c>
      <c r="K3" s="50">
        <v>2030</v>
      </c>
      <c r="L3" s="531">
        <v>2020</v>
      </c>
      <c r="M3" s="530"/>
      <c r="N3" s="531">
        <v>2025</v>
      </c>
      <c r="O3" s="530"/>
      <c r="P3" s="531">
        <v>2030</v>
      </c>
      <c r="Q3" s="530"/>
      <c r="R3" s="75">
        <v>2020</v>
      </c>
      <c r="S3" s="20">
        <v>2025</v>
      </c>
      <c r="T3" s="102">
        <v>2030</v>
      </c>
      <c r="U3" s="524"/>
    </row>
    <row r="4" spans="1:22" ht="21" x14ac:dyDescent="0.4">
      <c r="A4" s="1" t="s">
        <v>2</v>
      </c>
      <c r="B4" s="200">
        <v>3</v>
      </c>
      <c r="C4" s="201"/>
      <c r="D4" s="201"/>
      <c r="E4" s="201"/>
      <c r="F4" s="201"/>
      <c r="G4" s="202"/>
      <c r="H4" s="200">
        <v>3</v>
      </c>
      <c r="I4" s="81">
        <v>4</v>
      </c>
      <c r="J4" s="81">
        <v>4</v>
      </c>
      <c r="K4" s="107">
        <v>4</v>
      </c>
      <c r="L4" s="43" t="str">
        <f>IF(AND(E4&lt;&gt;0,I4&lt;&gt;0),E4-I4, " ")</f>
        <v xml:space="preserve"> </v>
      </c>
      <c r="M4" s="27" t="str">
        <f>IF(AND(E4&lt;&gt;0,I4&lt;&gt;0),(E4-I4)/I4, " ")</f>
        <v xml:space="preserve"> </v>
      </c>
      <c r="N4" s="28" t="str">
        <f>IF(AND(F4&lt;&gt;0,J4&lt;&gt;0),F4-J4, " ")</f>
        <v xml:space="preserve"> </v>
      </c>
      <c r="O4" s="27" t="str">
        <f>IF(AND(F4&lt;&gt;0,J4&lt;&gt;0),(F4-J4)/J4, " ")</f>
        <v xml:space="preserve"> </v>
      </c>
      <c r="P4" s="28" t="str">
        <f>IF(AND(G4&lt;&gt;0,K4&lt;&gt;0),G4-K4, " ")</f>
        <v xml:space="preserve"> </v>
      </c>
      <c r="Q4" s="29" t="str">
        <f>IF(AND(G4&lt;&gt;0,K4&lt;&gt;0),(G4-K4)/K4, " ")</f>
        <v xml:space="preserve"> </v>
      </c>
      <c r="R4" s="53" t="str">
        <f>IFERROR(D4/E4,"")</f>
        <v/>
      </c>
      <c r="S4" s="54" t="str">
        <f>IFERROR(D4/F4,"")</f>
        <v/>
      </c>
      <c r="T4" s="55" t="str">
        <f>IFERROR(D4/G4,"")</f>
        <v/>
      </c>
      <c r="U4" s="60" t="str">
        <f>IF(G4&gt;0,IFERROR((D4-B4)/(G4-B4)," ")," ")</f>
        <v xml:space="preserve"> </v>
      </c>
    </row>
    <row r="5" spans="1:22" ht="21" x14ac:dyDescent="0.4">
      <c r="A5" s="3" t="s">
        <v>3</v>
      </c>
      <c r="B5" s="100"/>
      <c r="C5" s="95"/>
      <c r="D5" s="95"/>
      <c r="E5" s="95"/>
      <c r="F5" s="95"/>
      <c r="G5" s="111"/>
      <c r="H5" s="100"/>
      <c r="I5" s="95"/>
      <c r="J5" s="95">
        <v>1</v>
      </c>
      <c r="K5" s="101"/>
      <c r="L5" s="44" t="str">
        <f t="shared" ref="L5:L31" si="0">IF(AND(E5&lt;&gt;0,I5&lt;&gt;0),E5-I5, " ")</f>
        <v xml:space="preserve"> </v>
      </c>
      <c r="M5" s="31" t="str">
        <f t="shared" ref="M5:M31" si="1">IF(AND(E5&lt;&gt;0,I5&lt;&gt;0),(E5-I5)/I5, " ")</f>
        <v xml:space="preserve"> </v>
      </c>
      <c r="N5" s="32" t="str">
        <f t="shared" ref="N5:N31" si="2">IF(AND(F5&lt;&gt;0,J5&lt;&gt;0),F5-J5, " ")</f>
        <v xml:space="preserve"> </v>
      </c>
      <c r="O5" s="31" t="str">
        <f t="shared" ref="O5:O31" si="3">IF(AND(F5&lt;&gt;0,J5&lt;&gt;0),(F5-J5)/J5, " ")</f>
        <v xml:space="preserve"> </v>
      </c>
      <c r="P5" s="32" t="str">
        <f t="shared" ref="P5:P31" si="4">IF(AND(G5&lt;&gt;0,K5&lt;&gt;0),G5-K5, " ")</f>
        <v xml:space="preserve"> </v>
      </c>
      <c r="Q5" s="33" t="str">
        <f t="shared" ref="Q5:Q31" si="5">IF(AND(G5&lt;&gt;0,K5&lt;&gt;0),(G5-K5)/K5, " ")</f>
        <v xml:space="preserve"> </v>
      </c>
      <c r="R5" s="56" t="str">
        <f t="shared" ref="R5:R31" si="6">IFERROR(D5/E5,"")</f>
        <v/>
      </c>
      <c r="S5" s="57" t="str">
        <f t="shared" ref="S5:S31" si="7">IFERROR(D5/F5,"")</f>
        <v/>
      </c>
      <c r="T5" s="58" t="str">
        <f t="shared" ref="T5:T31" si="8">IFERROR(D5/G5,"")</f>
        <v/>
      </c>
      <c r="U5" s="62" t="str">
        <f t="shared" ref="U5:U31" si="9">IF(G5&gt;0,IFERROR((D5-B5)/(G5-B5)," ")," ")</f>
        <v xml:space="preserve"> </v>
      </c>
    </row>
    <row r="6" spans="1:22" ht="21" x14ac:dyDescent="0.4">
      <c r="A6" s="3" t="s">
        <v>5</v>
      </c>
      <c r="B6" s="204"/>
      <c r="C6" s="205"/>
      <c r="D6" s="205"/>
      <c r="E6" s="205"/>
      <c r="F6" s="205"/>
      <c r="G6" s="206"/>
      <c r="H6" s="222"/>
      <c r="I6" s="205"/>
      <c r="J6" s="205"/>
      <c r="K6" s="207"/>
      <c r="L6" s="208" t="str">
        <f t="shared" si="0"/>
        <v xml:space="preserve"> </v>
      </c>
      <c r="M6" s="209" t="str">
        <f t="shared" si="1"/>
        <v xml:space="preserve"> </v>
      </c>
      <c r="N6" s="210" t="str">
        <f t="shared" si="2"/>
        <v xml:space="preserve"> </v>
      </c>
      <c r="O6" s="209" t="str">
        <f t="shared" si="3"/>
        <v xml:space="preserve"> </v>
      </c>
      <c r="P6" s="210" t="str">
        <f t="shared" si="4"/>
        <v xml:space="preserve"> </v>
      </c>
      <c r="Q6" s="211" t="str">
        <f t="shared" si="5"/>
        <v xml:space="preserve"> </v>
      </c>
      <c r="R6" s="212" t="str">
        <f t="shared" si="6"/>
        <v/>
      </c>
      <c r="S6" s="213" t="str">
        <f t="shared" si="7"/>
        <v/>
      </c>
      <c r="T6" s="214" t="str">
        <f t="shared" si="8"/>
        <v/>
      </c>
      <c r="U6" s="215" t="str">
        <f t="shared" si="9"/>
        <v xml:space="preserve"> </v>
      </c>
    </row>
    <row r="7" spans="1:22" ht="21" x14ac:dyDescent="0.4">
      <c r="A7" s="3" t="s">
        <v>7</v>
      </c>
      <c r="B7" s="100">
        <v>1</v>
      </c>
      <c r="C7" s="95">
        <v>1</v>
      </c>
      <c r="D7" s="95">
        <v>2</v>
      </c>
      <c r="E7" s="95">
        <v>2</v>
      </c>
      <c r="F7" s="95">
        <v>2</v>
      </c>
      <c r="G7" s="111">
        <v>2</v>
      </c>
      <c r="H7" s="100">
        <v>3</v>
      </c>
      <c r="I7" s="95"/>
      <c r="J7" s="95"/>
      <c r="K7" s="101"/>
      <c r="L7" s="242" t="str">
        <f t="shared" si="0"/>
        <v xml:space="preserve"> </v>
      </c>
      <c r="M7" s="239" t="str">
        <f>IF(AND(E7&lt;&gt;0,I7&lt;&gt;0),(E7-I7)/I7, " ")</f>
        <v xml:space="preserve"> </v>
      </c>
      <c r="N7" s="238" t="str">
        <f t="shared" si="2"/>
        <v xml:space="preserve"> </v>
      </c>
      <c r="O7" s="239" t="str">
        <f t="shared" si="3"/>
        <v xml:space="preserve"> </v>
      </c>
      <c r="P7" s="238" t="str">
        <f t="shared" si="4"/>
        <v xml:space="preserve"> </v>
      </c>
      <c r="Q7" s="241" t="str">
        <f t="shared" si="5"/>
        <v xml:space="preserve"> </v>
      </c>
      <c r="R7" s="56">
        <f t="shared" si="6"/>
        <v>1</v>
      </c>
      <c r="S7" s="57">
        <f t="shared" si="7"/>
        <v>1</v>
      </c>
      <c r="T7" s="58">
        <f t="shared" si="8"/>
        <v>1</v>
      </c>
      <c r="U7" s="62">
        <f>IF(G7&gt;0,IFERROR((D7-B7)/(G7-B7)," ")," ")</f>
        <v>1</v>
      </c>
    </row>
    <row r="8" spans="1:22" ht="21" x14ac:dyDescent="0.4">
      <c r="A8" s="3" t="s">
        <v>6</v>
      </c>
      <c r="B8" s="100">
        <v>4</v>
      </c>
      <c r="C8" s="95"/>
      <c r="D8" s="95"/>
      <c r="E8" s="95"/>
      <c r="F8" s="95"/>
      <c r="G8" s="111"/>
      <c r="H8" s="100">
        <v>4</v>
      </c>
      <c r="I8" s="95"/>
      <c r="J8" s="95"/>
      <c r="K8" s="101"/>
      <c r="L8" s="44" t="str">
        <f t="shared" si="0"/>
        <v xml:space="preserve"> </v>
      </c>
      <c r="M8" s="31" t="str">
        <f t="shared" ref="M8:M9" si="10">IF(AND(E8&lt;&gt;0,I8&lt;&gt;0),(E8-I8)/I8, " ")</f>
        <v xml:space="preserve"> </v>
      </c>
      <c r="N8" s="32" t="str">
        <f t="shared" si="2"/>
        <v xml:space="preserve"> </v>
      </c>
      <c r="O8" s="31" t="str">
        <f t="shared" si="3"/>
        <v xml:space="preserve"> </v>
      </c>
      <c r="P8" s="32" t="str">
        <f t="shared" si="4"/>
        <v xml:space="preserve"> </v>
      </c>
      <c r="Q8" s="33" t="str">
        <f t="shared" si="5"/>
        <v xml:space="preserve"> </v>
      </c>
      <c r="R8" s="56" t="str">
        <f t="shared" si="6"/>
        <v/>
      </c>
      <c r="S8" s="57" t="str">
        <f t="shared" si="7"/>
        <v/>
      </c>
      <c r="T8" s="58" t="str">
        <f t="shared" si="8"/>
        <v/>
      </c>
      <c r="U8" s="62" t="str">
        <f t="shared" ref="U8:U9" si="11">IF(G8&gt;0,IFERROR((D8-B8)/(G8-B8)," ")," ")</f>
        <v xml:space="preserve"> </v>
      </c>
    </row>
    <row r="9" spans="1:22" ht="21" x14ac:dyDescent="0.4">
      <c r="A9" s="3" t="s">
        <v>8</v>
      </c>
      <c r="B9" s="100"/>
      <c r="C9" s="95"/>
      <c r="D9" s="95"/>
      <c r="E9" s="95"/>
      <c r="F9" s="95"/>
      <c r="G9" s="111"/>
      <c r="H9" s="100"/>
      <c r="I9" s="95">
        <v>1</v>
      </c>
      <c r="J9" s="95"/>
      <c r="K9" s="101"/>
      <c r="L9" s="44" t="str">
        <f t="shared" si="0"/>
        <v xml:space="preserve"> </v>
      </c>
      <c r="M9" s="31" t="str">
        <f t="shared" si="10"/>
        <v xml:space="preserve"> </v>
      </c>
      <c r="N9" s="32" t="str">
        <f t="shared" si="2"/>
        <v xml:space="preserve"> </v>
      </c>
      <c r="O9" s="31" t="str">
        <f t="shared" si="3"/>
        <v xml:space="preserve"> </v>
      </c>
      <c r="P9" s="32" t="str">
        <f t="shared" si="4"/>
        <v xml:space="preserve"> </v>
      </c>
      <c r="Q9" s="33" t="str">
        <f t="shared" si="5"/>
        <v xml:space="preserve"> </v>
      </c>
      <c r="R9" s="56" t="str">
        <f t="shared" si="6"/>
        <v/>
      </c>
      <c r="S9" s="57" t="str">
        <f t="shared" si="7"/>
        <v/>
      </c>
      <c r="T9" s="58" t="str">
        <f t="shared" si="8"/>
        <v/>
      </c>
      <c r="U9" s="62" t="str">
        <f t="shared" si="11"/>
        <v xml:space="preserve"> </v>
      </c>
    </row>
    <row r="10" spans="1:22" ht="21" x14ac:dyDescent="0.4">
      <c r="A10" s="3" t="s">
        <v>15</v>
      </c>
      <c r="B10" s="100"/>
      <c r="C10" s="95"/>
      <c r="D10" s="95"/>
      <c r="E10" s="95"/>
      <c r="F10" s="95"/>
      <c r="G10" s="111"/>
      <c r="H10" s="100"/>
      <c r="I10" s="95"/>
      <c r="J10" s="95"/>
      <c r="K10" s="101"/>
      <c r="L10" s="44" t="str">
        <f t="shared" si="0"/>
        <v xml:space="preserve"> </v>
      </c>
      <c r="M10" s="31" t="str">
        <f t="shared" si="1"/>
        <v xml:space="preserve"> </v>
      </c>
      <c r="N10" s="32" t="str">
        <f t="shared" si="2"/>
        <v xml:space="preserve"> </v>
      </c>
      <c r="O10" s="31" t="str">
        <f t="shared" si="3"/>
        <v xml:space="preserve"> </v>
      </c>
      <c r="P10" s="32" t="str">
        <f t="shared" si="4"/>
        <v xml:space="preserve"> </v>
      </c>
      <c r="Q10" s="33" t="str">
        <f t="shared" si="5"/>
        <v xml:space="preserve"> </v>
      </c>
      <c r="R10" s="56" t="str">
        <f t="shared" si="6"/>
        <v/>
      </c>
      <c r="S10" s="57" t="str">
        <f t="shared" si="7"/>
        <v/>
      </c>
      <c r="T10" s="58" t="str">
        <f t="shared" si="8"/>
        <v/>
      </c>
      <c r="U10" s="62" t="str">
        <f t="shared" si="9"/>
        <v xml:space="preserve"> </v>
      </c>
    </row>
    <row r="11" spans="1:22" ht="21" x14ac:dyDescent="0.4">
      <c r="A11" s="3" t="s">
        <v>9</v>
      </c>
      <c r="B11" s="100"/>
      <c r="C11" s="95"/>
      <c r="D11" s="95"/>
      <c r="E11" s="95">
        <v>2</v>
      </c>
      <c r="F11" s="95">
        <v>5</v>
      </c>
      <c r="G11" s="111">
        <v>5</v>
      </c>
      <c r="H11" s="100"/>
      <c r="I11" s="95">
        <v>1</v>
      </c>
      <c r="J11" s="95">
        <v>2</v>
      </c>
      <c r="K11" s="101">
        <v>4</v>
      </c>
      <c r="L11" s="44">
        <f t="shared" si="0"/>
        <v>1</v>
      </c>
      <c r="M11" s="31">
        <f t="shared" si="1"/>
        <v>1</v>
      </c>
      <c r="N11" s="32">
        <f t="shared" si="2"/>
        <v>3</v>
      </c>
      <c r="O11" s="31">
        <f t="shared" si="3"/>
        <v>1.5</v>
      </c>
      <c r="P11" s="32">
        <f t="shared" si="4"/>
        <v>1</v>
      </c>
      <c r="Q11" s="33">
        <f t="shared" si="5"/>
        <v>0.25</v>
      </c>
      <c r="R11" s="56"/>
      <c r="S11" s="57"/>
      <c r="T11" s="58"/>
      <c r="U11" s="62"/>
    </row>
    <row r="12" spans="1:22" ht="21" x14ac:dyDescent="0.4">
      <c r="A12" s="3" t="s">
        <v>10</v>
      </c>
      <c r="B12" s="100"/>
      <c r="C12" s="95">
        <v>43</v>
      </c>
      <c r="D12" s="95">
        <v>43</v>
      </c>
      <c r="E12" s="95">
        <v>43</v>
      </c>
      <c r="F12" s="95">
        <v>43</v>
      </c>
      <c r="G12" s="111">
        <v>43</v>
      </c>
      <c r="H12" s="100"/>
      <c r="I12" s="95">
        <v>13</v>
      </c>
      <c r="J12" s="95">
        <v>42</v>
      </c>
      <c r="K12" s="101"/>
      <c r="L12" s="44">
        <f t="shared" si="0"/>
        <v>30</v>
      </c>
      <c r="M12" s="31">
        <f t="shared" si="1"/>
        <v>2.3076923076923075</v>
      </c>
      <c r="N12" s="32">
        <f t="shared" si="2"/>
        <v>1</v>
      </c>
      <c r="O12" s="31">
        <f t="shared" si="3"/>
        <v>2.3809523809523808E-2</v>
      </c>
      <c r="P12" s="238" t="str">
        <f t="shared" si="4"/>
        <v xml:space="preserve"> </v>
      </c>
      <c r="Q12" s="241" t="str">
        <f t="shared" si="5"/>
        <v xml:space="preserve"> </v>
      </c>
      <c r="R12" s="56">
        <f t="shared" si="6"/>
        <v>1</v>
      </c>
      <c r="S12" s="57">
        <f t="shared" si="7"/>
        <v>1</v>
      </c>
      <c r="T12" s="58">
        <f t="shared" si="8"/>
        <v>1</v>
      </c>
      <c r="U12" s="62">
        <f t="shared" si="9"/>
        <v>1</v>
      </c>
    </row>
    <row r="13" spans="1:22" ht="21" x14ac:dyDescent="0.4">
      <c r="A13" s="3" t="s">
        <v>12</v>
      </c>
      <c r="B13" s="114">
        <v>1</v>
      </c>
      <c r="C13" s="95"/>
      <c r="D13" s="91">
        <v>4</v>
      </c>
      <c r="E13" s="95"/>
      <c r="F13" s="141">
        <v>7</v>
      </c>
      <c r="G13" s="111"/>
      <c r="H13" s="100">
        <v>1</v>
      </c>
      <c r="I13" s="95"/>
      <c r="J13" s="95">
        <v>7</v>
      </c>
      <c r="K13" s="101"/>
      <c r="L13" s="44" t="str">
        <f t="shared" si="0"/>
        <v xml:space="preserve"> </v>
      </c>
      <c r="M13" s="31" t="str">
        <f t="shared" si="1"/>
        <v xml:space="preserve"> </v>
      </c>
      <c r="N13" s="32">
        <f t="shared" si="2"/>
        <v>0</v>
      </c>
      <c r="O13" s="31">
        <f t="shared" si="3"/>
        <v>0</v>
      </c>
      <c r="P13" s="32" t="str">
        <f t="shared" si="4"/>
        <v xml:space="preserve"> </v>
      </c>
      <c r="Q13" s="33" t="str">
        <f t="shared" si="5"/>
        <v xml:space="preserve"> </v>
      </c>
      <c r="R13" s="56" t="str">
        <f t="shared" si="6"/>
        <v/>
      </c>
      <c r="S13" s="57">
        <f t="shared" si="7"/>
        <v>0.5714285714285714</v>
      </c>
      <c r="T13" s="58" t="str">
        <f t="shared" si="8"/>
        <v/>
      </c>
      <c r="U13" s="62" t="str">
        <f t="shared" si="9"/>
        <v xml:space="preserve"> </v>
      </c>
    </row>
    <row r="14" spans="1:22" ht="21" x14ac:dyDescent="0.4">
      <c r="A14" s="3" t="s">
        <v>13</v>
      </c>
      <c r="B14" s="100"/>
      <c r="C14" s="95"/>
      <c r="D14" s="95"/>
      <c r="E14" s="95"/>
      <c r="F14" s="95"/>
      <c r="G14" s="111"/>
      <c r="H14" s="100"/>
      <c r="I14" s="95"/>
      <c r="J14" s="95">
        <v>1</v>
      </c>
      <c r="K14" s="260">
        <v>7</v>
      </c>
      <c r="L14" s="44" t="str">
        <f t="shared" si="0"/>
        <v xml:space="preserve"> </v>
      </c>
      <c r="M14" s="31" t="str">
        <f t="shared" si="1"/>
        <v xml:space="preserve"> </v>
      </c>
      <c r="N14" s="32" t="str">
        <f t="shared" si="2"/>
        <v xml:space="preserve"> </v>
      </c>
      <c r="O14" s="31" t="str">
        <f t="shared" si="3"/>
        <v xml:space="preserve"> </v>
      </c>
      <c r="P14" s="32" t="str">
        <f t="shared" si="4"/>
        <v xml:space="preserve"> </v>
      </c>
      <c r="Q14" s="33" t="str">
        <f t="shared" si="5"/>
        <v xml:space="preserve"> </v>
      </c>
      <c r="R14" s="56" t="str">
        <f t="shared" si="6"/>
        <v/>
      </c>
      <c r="S14" s="57" t="str">
        <f>IFERROR(D14/F14,"")</f>
        <v/>
      </c>
      <c r="T14" s="58" t="str">
        <f t="shared" si="8"/>
        <v/>
      </c>
      <c r="U14" s="62" t="str">
        <f t="shared" si="9"/>
        <v xml:space="preserve"> </v>
      </c>
    </row>
    <row r="15" spans="1:22" ht="21" x14ac:dyDescent="0.4">
      <c r="A15" s="3" t="s">
        <v>16</v>
      </c>
      <c r="B15" s="100"/>
      <c r="C15" s="95"/>
      <c r="D15" s="95"/>
      <c r="E15" s="95">
        <v>10</v>
      </c>
      <c r="F15" s="95">
        <v>12</v>
      </c>
      <c r="G15" s="111">
        <v>20</v>
      </c>
      <c r="H15" s="100"/>
      <c r="I15" s="95">
        <v>10</v>
      </c>
      <c r="J15" s="95">
        <v>12</v>
      </c>
      <c r="K15" s="101">
        <v>20</v>
      </c>
      <c r="L15" s="44">
        <f t="shared" si="0"/>
        <v>0</v>
      </c>
      <c r="M15" s="195">
        <f t="shared" si="1"/>
        <v>0</v>
      </c>
      <c r="N15" s="32">
        <f t="shared" si="2"/>
        <v>0</v>
      </c>
      <c r="O15" s="195">
        <f t="shared" si="3"/>
        <v>0</v>
      </c>
      <c r="P15" s="32">
        <f t="shared" si="4"/>
        <v>0</v>
      </c>
      <c r="Q15" s="197">
        <f t="shared" si="5"/>
        <v>0</v>
      </c>
      <c r="R15" s="56">
        <f t="shared" si="6"/>
        <v>0</v>
      </c>
      <c r="S15" s="57">
        <f t="shared" ref="S15" si="12">IFERROR(D15/F15,"")</f>
        <v>0</v>
      </c>
      <c r="T15" s="58">
        <f t="shared" si="8"/>
        <v>0</v>
      </c>
      <c r="U15" s="62">
        <f t="shared" si="9"/>
        <v>0</v>
      </c>
    </row>
    <row r="16" spans="1:22" ht="21" x14ac:dyDescent="0.4">
      <c r="A16" s="3" t="s">
        <v>4</v>
      </c>
      <c r="B16" s="100"/>
      <c r="C16" s="95"/>
      <c r="D16" s="95"/>
      <c r="E16" s="95"/>
      <c r="F16" s="95">
        <v>1</v>
      </c>
      <c r="G16" s="111">
        <v>1</v>
      </c>
      <c r="H16" s="100"/>
      <c r="I16" s="95"/>
      <c r="J16" s="95"/>
      <c r="K16" s="101"/>
      <c r="L16" s="44" t="str">
        <f t="shared" si="0"/>
        <v xml:space="preserve"> </v>
      </c>
      <c r="M16" s="31" t="str">
        <f t="shared" si="1"/>
        <v xml:space="preserve"> </v>
      </c>
      <c r="N16" s="238" t="str">
        <f t="shared" si="2"/>
        <v xml:space="preserve"> </v>
      </c>
      <c r="O16" s="239" t="str">
        <f t="shared" si="3"/>
        <v xml:space="preserve"> </v>
      </c>
      <c r="P16" s="238" t="str">
        <f t="shared" si="4"/>
        <v xml:space="preserve"> </v>
      </c>
      <c r="Q16" s="241" t="str">
        <f t="shared" si="5"/>
        <v xml:space="preserve"> </v>
      </c>
      <c r="R16" s="56" t="str">
        <f t="shared" si="6"/>
        <v/>
      </c>
      <c r="S16" s="57"/>
      <c r="T16" s="58"/>
      <c r="U16" s="62"/>
    </row>
    <row r="17" spans="1:21" ht="21" x14ac:dyDescent="0.4">
      <c r="A17" s="3" t="s">
        <v>19</v>
      </c>
      <c r="B17" s="100"/>
      <c r="C17" s="95"/>
      <c r="D17" s="95">
        <v>0</v>
      </c>
      <c r="E17" s="95">
        <v>1</v>
      </c>
      <c r="F17" s="95">
        <v>2</v>
      </c>
      <c r="G17" s="111"/>
      <c r="H17" s="100"/>
      <c r="I17" s="95">
        <v>1</v>
      </c>
      <c r="J17" s="95">
        <v>1</v>
      </c>
      <c r="K17" s="101"/>
      <c r="L17" s="44">
        <f t="shared" si="0"/>
        <v>0</v>
      </c>
      <c r="M17" s="31">
        <f t="shared" si="1"/>
        <v>0</v>
      </c>
      <c r="N17" s="32">
        <f t="shared" si="2"/>
        <v>1</v>
      </c>
      <c r="O17" s="31">
        <f t="shared" si="3"/>
        <v>1</v>
      </c>
      <c r="P17" s="32" t="str">
        <f t="shared" si="4"/>
        <v xml:space="preserve"> </v>
      </c>
      <c r="Q17" s="33" t="str">
        <f t="shared" si="5"/>
        <v xml:space="preserve"> </v>
      </c>
      <c r="R17" s="56"/>
      <c r="S17" s="57"/>
      <c r="T17" s="58" t="str">
        <f t="shared" si="8"/>
        <v/>
      </c>
      <c r="U17" s="62" t="str">
        <f t="shared" si="9"/>
        <v xml:space="preserve"> </v>
      </c>
    </row>
    <row r="18" spans="1:21" ht="21" x14ac:dyDescent="0.4">
      <c r="A18" s="3" t="s">
        <v>17</v>
      </c>
      <c r="B18" s="100"/>
      <c r="C18" s="95"/>
      <c r="D18" s="95">
        <v>1</v>
      </c>
      <c r="E18" s="95">
        <v>1</v>
      </c>
      <c r="F18" s="95">
        <v>1</v>
      </c>
      <c r="G18" s="111">
        <v>1</v>
      </c>
      <c r="H18" s="100"/>
      <c r="I18" s="88">
        <v>1</v>
      </c>
      <c r="J18" s="88">
        <v>1</v>
      </c>
      <c r="K18" s="103"/>
      <c r="L18" s="44">
        <f t="shared" si="0"/>
        <v>0</v>
      </c>
      <c r="M18" s="31">
        <f t="shared" si="1"/>
        <v>0</v>
      </c>
      <c r="N18" s="32">
        <f t="shared" si="2"/>
        <v>0</v>
      </c>
      <c r="O18" s="31">
        <f t="shared" si="3"/>
        <v>0</v>
      </c>
      <c r="P18" s="238" t="str">
        <f t="shared" si="4"/>
        <v xml:space="preserve"> </v>
      </c>
      <c r="Q18" s="241" t="str">
        <f t="shared" si="5"/>
        <v xml:space="preserve"> </v>
      </c>
      <c r="R18" s="56">
        <f t="shared" si="6"/>
        <v>1</v>
      </c>
      <c r="S18" s="57">
        <f t="shared" si="7"/>
        <v>1</v>
      </c>
      <c r="T18" s="58">
        <f t="shared" si="8"/>
        <v>1</v>
      </c>
      <c r="U18" s="62">
        <f t="shared" si="9"/>
        <v>1</v>
      </c>
    </row>
    <row r="19" spans="1:21" ht="21" x14ac:dyDescent="0.4">
      <c r="A19" s="3" t="s">
        <v>18</v>
      </c>
      <c r="B19" s="204"/>
      <c r="C19" s="205"/>
      <c r="D19" s="205"/>
      <c r="E19" s="205"/>
      <c r="F19" s="205"/>
      <c r="G19" s="206"/>
      <c r="H19" s="204"/>
      <c r="I19" s="205"/>
      <c r="J19" s="205"/>
      <c r="K19" s="207"/>
      <c r="L19" s="208" t="str">
        <f t="shared" si="0"/>
        <v xml:space="preserve"> </v>
      </c>
      <c r="M19" s="209" t="str">
        <f t="shared" si="1"/>
        <v xml:space="preserve"> </v>
      </c>
      <c r="N19" s="210" t="str">
        <f t="shared" si="2"/>
        <v xml:space="preserve"> </v>
      </c>
      <c r="O19" s="209" t="str">
        <f t="shared" si="3"/>
        <v xml:space="preserve"> </v>
      </c>
      <c r="P19" s="210" t="str">
        <f t="shared" si="4"/>
        <v xml:space="preserve"> </v>
      </c>
      <c r="Q19" s="211" t="str">
        <f t="shared" si="5"/>
        <v xml:space="preserve"> </v>
      </c>
      <c r="R19" s="212" t="str">
        <f t="shared" si="6"/>
        <v/>
      </c>
      <c r="S19" s="213" t="str">
        <f t="shared" si="7"/>
        <v/>
      </c>
      <c r="T19" s="214" t="str">
        <f t="shared" si="8"/>
        <v/>
      </c>
      <c r="U19" s="215" t="str">
        <f t="shared" si="9"/>
        <v xml:space="preserve"> </v>
      </c>
    </row>
    <row r="20" spans="1:21" ht="21" x14ac:dyDescent="0.4">
      <c r="A20" s="3" t="s">
        <v>14</v>
      </c>
      <c r="B20" s="204"/>
      <c r="C20" s="205"/>
      <c r="D20" s="205"/>
      <c r="E20" s="205"/>
      <c r="F20" s="205"/>
      <c r="G20" s="206"/>
      <c r="H20" s="204"/>
      <c r="I20" s="205"/>
      <c r="J20" s="205"/>
      <c r="K20" s="207"/>
      <c r="L20" s="208" t="str">
        <f t="shared" si="0"/>
        <v xml:space="preserve"> </v>
      </c>
      <c r="M20" s="209" t="str">
        <f t="shared" si="1"/>
        <v xml:space="preserve"> </v>
      </c>
      <c r="N20" s="210" t="str">
        <f t="shared" si="2"/>
        <v xml:space="preserve"> </v>
      </c>
      <c r="O20" s="209" t="str">
        <f t="shared" si="3"/>
        <v xml:space="preserve"> </v>
      </c>
      <c r="P20" s="210" t="str">
        <f t="shared" si="4"/>
        <v xml:space="preserve"> </v>
      </c>
      <c r="Q20" s="211" t="str">
        <f t="shared" si="5"/>
        <v xml:space="preserve"> </v>
      </c>
      <c r="R20" s="212" t="str">
        <f t="shared" si="6"/>
        <v/>
      </c>
      <c r="S20" s="213" t="str">
        <f t="shared" si="7"/>
        <v/>
      </c>
      <c r="T20" s="214" t="str">
        <f t="shared" si="8"/>
        <v/>
      </c>
      <c r="U20" s="215" t="str">
        <f t="shared" si="9"/>
        <v xml:space="preserve"> </v>
      </c>
    </row>
    <row r="21" spans="1:21" ht="21" x14ac:dyDescent="0.4">
      <c r="A21" s="3" t="s">
        <v>20</v>
      </c>
      <c r="B21" s="100"/>
      <c r="C21" s="95"/>
      <c r="D21" s="95"/>
      <c r="E21" s="95"/>
      <c r="F21" s="95"/>
      <c r="G21" s="111"/>
      <c r="H21" s="100"/>
      <c r="I21" s="95"/>
      <c r="J21" s="95"/>
      <c r="K21" s="101"/>
      <c r="L21" s="44" t="str">
        <f t="shared" si="0"/>
        <v xml:space="preserve"> </v>
      </c>
      <c r="M21" s="31" t="str">
        <f t="shared" si="1"/>
        <v xml:space="preserve"> </v>
      </c>
      <c r="N21" s="32" t="str">
        <f t="shared" si="2"/>
        <v xml:space="preserve"> </v>
      </c>
      <c r="O21" s="31" t="str">
        <f t="shared" si="3"/>
        <v xml:space="preserve"> </v>
      </c>
      <c r="P21" s="32" t="str">
        <f t="shared" si="4"/>
        <v xml:space="preserve"> </v>
      </c>
      <c r="Q21" s="33" t="str">
        <f t="shared" si="5"/>
        <v xml:space="preserve"> </v>
      </c>
      <c r="R21" s="56" t="str">
        <f t="shared" si="6"/>
        <v/>
      </c>
      <c r="S21" s="57" t="str">
        <f t="shared" si="7"/>
        <v/>
      </c>
      <c r="T21" s="58" t="str">
        <f t="shared" si="8"/>
        <v/>
      </c>
      <c r="U21" s="62" t="str">
        <f t="shared" si="9"/>
        <v xml:space="preserve"> </v>
      </c>
    </row>
    <row r="22" spans="1:21" ht="21" x14ac:dyDescent="0.4">
      <c r="A22" s="3" t="s">
        <v>21</v>
      </c>
      <c r="B22" s="100"/>
      <c r="C22" s="95">
        <v>1</v>
      </c>
      <c r="D22" s="95">
        <v>1</v>
      </c>
      <c r="E22" s="95"/>
      <c r="F22" s="95">
        <v>4</v>
      </c>
      <c r="G22" s="111"/>
      <c r="H22" s="100">
        <v>3</v>
      </c>
      <c r="I22" s="95"/>
      <c r="J22" s="95">
        <v>6</v>
      </c>
      <c r="K22" s="101"/>
      <c r="L22" s="44" t="str">
        <f t="shared" si="0"/>
        <v xml:space="preserve"> </v>
      </c>
      <c r="M22" s="31" t="str">
        <f t="shared" si="1"/>
        <v xml:space="preserve"> </v>
      </c>
      <c r="N22" s="32">
        <f t="shared" si="2"/>
        <v>-2</v>
      </c>
      <c r="O22" s="31">
        <f t="shared" si="3"/>
        <v>-0.33333333333333331</v>
      </c>
      <c r="P22" s="32" t="str">
        <f t="shared" si="4"/>
        <v xml:space="preserve"> </v>
      </c>
      <c r="Q22" s="33" t="str">
        <f t="shared" si="5"/>
        <v xml:space="preserve"> </v>
      </c>
      <c r="R22" s="56" t="str">
        <f t="shared" si="6"/>
        <v/>
      </c>
      <c r="S22" s="57">
        <f t="shared" si="7"/>
        <v>0.25</v>
      </c>
      <c r="T22" s="58" t="str">
        <f t="shared" si="8"/>
        <v/>
      </c>
      <c r="U22" s="62" t="str">
        <f t="shared" si="9"/>
        <v xml:space="preserve"> </v>
      </c>
    </row>
    <row r="23" spans="1:21" ht="21" x14ac:dyDescent="0.4">
      <c r="A23" s="3" t="s">
        <v>1</v>
      </c>
      <c r="B23" s="204"/>
      <c r="C23" s="205"/>
      <c r="D23" s="205"/>
      <c r="E23" s="205"/>
      <c r="F23" s="205"/>
      <c r="G23" s="206"/>
      <c r="H23" s="204"/>
      <c r="I23" s="205"/>
      <c r="J23" s="205"/>
      <c r="K23" s="207"/>
      <c r="L23" s="208" t="str">
        <f t="shared" si="0"/>
        <v xml:space="preserve"> </v>
      </c>
      <c r="M23" s="209" t="str">
        <f t="shared" si="1"/>
        <v xml:space="preserve"> </v>
      </c>
      <c r="N23" s="210" t="str">
        <f t="shared" si="2"/>
        <v xml:space="preserve"> </v>
      </c>
      <c r="O23" s="209" t="str">
        <f t="shared" si="3"/>
        <v xml:space="preserve"> </v>
      </c>
      <c r="P23" s="210" t="str">
        <f t="shared" si="4"/>
        <v xml:space="preserve"> </v>
      </c>
      <c r="Q23" s="211" t="str">
        <f t="shared" si="5"/>
        <v xml:space="preserve"> </v>
      </c>
      <c r="R23" s="212" t="str">
        <f t="shared" si="6"/>
        <v/>
      </c>
      <c r="S23" s="213" t="str">
        <f t="shared" si="7"/>
        <v/>
      </c>
      <c r="T23" s="214" t="str">
        <f t="shared" si="8"/>
        <v/>
      </c>
      <c r="U23" s="215" t="str">
        <f t="shared" si="9"/>
        <v xml:space="preserve"> </v>
      </c>
    </row>
    <row r="24" spans="1:21" ht="21" x14ac:dyDescent="0.4">
      <c r="A24" s="3" t="s">
        <v>22</v>
      </c>
      <c r="B24" s="100">
        <v>1</v>
      </c>
      <c r="C24" s="95"/>
      <c r="D24" s="95"/>
      <c r="E24" s="95"/>
      <c r="F24" s="95">
        <v>4</v>
      </c>
      <c r="G24" s="111"/>
      <c r="H24" s="100">
        <v>1</v>
      </c>
      <c r="I24" s="95"/>
      <c r="J24" s="95">
        <v>4</v>
      </c>
      <c r="K24" s="101"/>
      <c r="L24" s="44" t="str">
        <f t="shared" si="0"/>
        <v xml:space="preserve"> </v>
      </c>
      <c r="M24" s="31" t="str">
        <f t="shared" si="1"/>
        <v xml:space="preserve"> </v>
      </c>
      <c r="N24" s="32">
        <f t="shared" si="2"/>
        <v>0</v>
      </c>
      <c r="O24" s="31">
        <f t="shared" si="3"/>
        <v>0</v>
      </c>
      <c r="P24" s="32" t="str">
        <f t="shared" si="4"/>
        <v xml:space="preserve"> </v>
      </c>
      <c r="Q24" s="33" t="str">
        <f t="shared" si="5"/>
        <v xml:space="preserve"> </v>
      </c>
      <c r="R24" s="56" t="str">
        <f t="shared" si="6"/>
        <v/>
      </c>
      <c r="S24" s="57"/>
      <c r="T24" s="58" t="str">
        <f t="shared" si="8"/>
        <v/>
      </c>
      <c r="U24" s="62" t="str">
        <f t="shared" si="9"/>
        <v xml:space="preserve"> </v>
      </c>
    </row>
    <row r="25" spans="1:21" ht="21" x14ac:dyDescent="0.4">
      <c r="A25" s="3" t="s">
        <v>23</v>
      </c>
      <c r="B25" s="100">
        <v>1</v>
      </c>
      <c r="C25" s="95"/>
      <c r="D25" s="95"/>
      <c r="E25" s="95"/>
      <c r="F25" s="494">
        <v>5</v>
      </c>
      <c r="G25" s="493"/>
      <c r="H25" s="100">
        <v>1</v>
      </c>
      <c r="I25" s="95"/>
      <c r="J25" s="95">
        <v>5</v>
      </c>
      <c r="K25" s="101"/>
      <c r="L25" s="44" t="str">
        <f t="shared" si="0"/>
        <v xml:space="preserve"> </v>
      </c>
      <c r="M25" s="31" t="str">
        <f t="shared" si="1"/>
        <v xml:space="preserve"> </v>
      </c>
      <c r="N25" s="32">
        <f t="shared" si="2"/>
        <v>0</v>
      </c>
      <c r="O25" s="31">
        <f t="shared" si="3"/>
        <v>0</v>
      </c>
      <c r="P25" s="32" t="str">
        <f t="shared" si="4"/>
        <v xml:space="preserve"> </v>
      </c>
      <c r="Q25" s="33" t="str">
        <f t="shared" si="5"/>
        <v xml:space="preserve"> </v>
      </c>
      <c r="R25" s="56" t="str">
        <f t="shared" si="6"/>
        <v/>
      </c>
      <c r="S25" s="57">
        <f t="shared" ref="S25" si="13">IFERROR(D25/F25,"")</f>
        <v>0</v>
      </c>
      <c r="T25" s="58" t="str">
        <f t="shared" si="8"/>
        <v/>
      </c>
      <c r="U25" s="62" t="str">
        <f t="shared" si="9"/>
        <v xml:space="preserve"> </v>
      </c>
    </row>
    <row r="26" spans="1:21" ht="21" x14ac:dyDescent="0.4">
      <c r="A26" s="3" t="s">
        <v>24</v>
      </c>
      <c r="B26" s="100"/>
      <c r="C26" s="95"/>
      <c r="D26" s="95"/>
      <c r="E26" s="95"/>
      <c r="F26" s="244">
        <v>1</v>
      </c>
      <c r="G26" s="245">
        <v>2</v>
      </c>
      <c r="H26" s="100"/>
      <c r="I26" s="95"/>
      <c r="J26" s="95">
        <v>1</v>
      </c>
      <c r="K26" s="101">
        <v>2</v>
      </c>
      <c r="L26" s="44" t="str">
        <f t="shared" si="0"/>
        <v xml:space="preserve"> </v>
      </c>
      <c r="M26" s="31" t="str">
        <f t="shared" si="1"/>
        <v xml:space="preserve"> </v>
      </c>
      <c r="N26" s="32">
        <f t="shared" si="2"/>
        <v>0</v>
      </c>
      <c r="O26" s="31">
        <f t="shared" si="3"/>
        <v>0</v>
      </c>
      <c r="P26" s="32">
        <f t="shared" si="4"/>
        <v>0</v>
      </c>
      <c r="Q26" s="33">
        <f t="shared" si="5"/>
        <v>0</v>
      </c>
      <c r="R26" s="56" t="str">
        <f t="shared" si="6"/>
        <v/>
      </c>
      <c r="S26" s="57"/>
      <c r="T26" s="58"/>
      <c r="U26" s="62"/>
    </row>
    <row r="27" spans="1:21" ht="21" x14ac:dyDescent="0.4">
      <c r="A27" s="3" t="s">
        <v>26</v>
      </c>
      <c r="B27" s="100"/>
      <c r="C27" s="95"/>
      <c r="D27" s="95"/>
      <c r="E27" s="95"/>
      <c r="F27" s="95"/>
      <c r="G27" s="111"/>
      <c r="H27" s="100">
        <v>0</v>
      </c>
      <c r="I27" s="95"/>
      <c r="J27" s="95">
        <v>1</v>
      </c>
      <c r="K27" s="101"/>
      <c r="L27" s="44" t="str">
        <f t="shared" si="0"/>
        <v xml:space="preserve"> </v>
      </c>
      <c r="M27" s="31" t="str">
        <f t="shared" si="1"/>
        <v xml:space="preserve"> </v>
      </c>
      <c r="N27" s="32" t="str">
        <f t="shared" si="2"/>
        <v xml:space="preserve"> </v>
      </c>
      <c r="O27" s="31" t="str">
        <f t="shared" si="3"/>
        <v xml:space="preserve"> </v>
      </c>
      <c r="P27" s="32" t="str">
        <f t="shared" si="4"/>
        <v xml:space="preserve"> </v>
      </c>
      <c r="Q27" s="33" t="str">
        <f t="shared" si="5"/>
        <v xml:space="preserve"> </v>
      </c>
      <c r="R27" s="56" t="str">
        <f t="shared" si="6"/>
        <v/>
      </c>
      <c r="S27" s="57" t="str">
        <f t="shared" si="7"/>
        <v/>
      </c>
      <c r="T27" s="58" t="str">
        <f t="shared" si="8"/>
        <v/>
      </c>
      <c r="U27" s="62" t="str">
        <f t="shared" si="9"/>
        <v xml:space="preserve"> </v>
      </c>
    </row>
    <row r="28" spans="1:21" ht="21" x14ac:dyDescent="0.4">
      <c r="A28" s="3" t="s">
        <v>27</v>
      </c>
      <c r="B28" s="204"/>
      <c r="C28" s="205"/>
      <c r="D28" s="205"/>
      <c r="E28" s="205"/>
      <c r="F28" s="205"/>
      <c r="G28" s="206"/>
      <c r="H28" s="204"/>
      <c r="I28" s="205"/>
      <c r="J28" s="205"/>
      <c r="K28" s="207"/>
      <c r="L28" s="208" t="str">
        <f t="shared" si="0"/>
        <v xml:space="preserve"> </v>
      </c>
      <c r="M28" s="209" t="str">
        <f t="shared" si="1"/>
        <v xml:space="preserve"> </v>
      </c>
      <c r="N28" s="210" t="str">
        <f t="shared" si="2"/>
        <v xml:space="preserve"> </v>
      </c>
      <c r="O28" s="209" t="str">
        <f t="shared" si="3"/>
        <v xml:space="preserve"> </v>
      </c>
      <c r="P28" s="210" t="str">
        <f t="shared" si="4"/>
        <v xml:space="preserve"> </v>
      </c>
      <c r="Q28" s="211" t="str">
        <f t="shared" si="5"/>
        <v xml:space="preserve"> </v>
      </c>
      <c r="R28" s="212" t="str">
        <f t="shared" si="6"/>
        <v/>
      </c>
      <c r="S28" s="213" t="str">
        <f t="shared" si="7"/>
        <v/>
      </c>
      <c r="T28" s="214" t="str">
        <f t="shared" si="8"/>
        <v/>
      </c>
      <c r="U28" s="215" t="str">
        <f t="shared" si="9"/>
        <v xml:space="preserve"> </v>
      </c>
    </row>
    <row r="29" spans="1:21" ht="21" x14ac:dyDescent="0.4">
      <c r="A29" s="3" t="s">
        <v>11</v>
      </c>
      <c r="B29" s="100">
        <v>1</v>
      </c>
      <c r="C29" s="95"/>
      <c r="D29" s="95">
        <v>2</v>
      </c>
      <c r="E29" s="95"/>
      <c r="F29" s="95">
        <v>6</v>
      </c>
      <c r="G29" s="111"/>
      <c r="H29" s="100">
        <v>1</v>
      </c>
      <c r="I29" s="95">
        <v>4</v>
      </c>
      <c r="J29" s="95">
        <v>6</v>
      </c>
      <c r="K29" s="101">
        <v>6</v>
      </c>
      <c r="L29" s="44" t="str">
        <f t="shared" si="0"/>
        <v xml:space="preserve"> </v>
      </c>
      <c r="M29" s="31" t="str">
        <f t="shared" si="1"/>
        <v xml:space="preserve"> </v>
      </c>
      <c r="N29" s="32">
        <f t="shared" si="2"/>
        <v>0</v>
      </c>
      <c r="O29" s="31">
        <f t="shared" si="3"/>
        <v>0</v>
      </c>
      <c r="P29" s="32" t="str">
        <f t="shared" si="4"/>
        <v xml:space="preserve"> </v>
      </c>
      <c r="Q29" s="33" t="str">
        <f t="shared" si="5"/>
        <v xml:space="preserve"> </v>
      </c>
      <c r="R29" s="56" t="str">
        <f t="shared" si="6"/>
        <v/>
      </c>
      <c r="S29" s="57">
        <f t="shared" si="7"/>
        <v>0.33333333333333331</v>
      </c>
      <c r="T29" s="58" t="str">
        <f t="shared" si="8"/>
        <v/>
      </c>
      <c r="U29" s="62" t="str">
        <f t="shared" si="9"/>
        <v xml:space="preserve"> </v>
      </c>
    </row>
    <row r="30" spans="1:21" ht="21" x14ac:dyDescent="0.4">
      <c r="A30" s="3" t="s">
        <v>25</v>
      </c>
      <c r="B30" s="100">
        <v>2</v>
      </c>
      <c r="C30" s="95">
        <v>7</v>
      </c>
      <c r="D30" s="95">
        <v>11</v>
      </c>
      <c r="E30" s="95"/>
      <c r="F30" s="95">
        <v>17</v>
      </c>
      <c r="G30" s="111">
        <v>17</v>
      </c>
      <c r="H30" s="100">
        <v>2</v>
      </c>
      <c r="I30" s="95"/>
      <c r="J30" s="95">
        <v>17</v>
      </c>
      <c r="K30" s="101">
        <v>17</v>
      </c>
      <c r="L30" s="44" t="str">
        <f t="shared" si="0"/>
        <v xml:space="preserve"> </v>
      </c>
      <c r="M30" s="31" t="str">
        <f t="shared" si="1"/>
        <v xml:space="preserve"> </v>
      </c>
      <c r="N30" s="32">
        <f t="shared" si="2"/>
        <v>0</v>
      </c>
      <c r="O30" s="31">
        <f t="shared" si="3"/>
        <v>0</v>
      </c>
      <c r="P30" s="32">
        <f t="shared" si="4"/>
        <v>0</v>
      </c>
      <c r="Q30" s="33">
        <f t="shared" si="5"/>
        <v>0</v>
      </c>
      <c r="R30" s="56" t="str">
        <f t="shared" si="6"/>
        <v/>
      </c>
      <c r="S30" s="57">
        <f t="shared" si="7"/>
        <v>0.6470588235294118</v>
      </c>
      <c r="T30" s="58">
        <f t="shared" si="8"/>
        <v>0.6470588235294118</v>
      </c>
      <c r="U30" s="62">
        <f t="shared" si="9"/>
        <v>0.6</v>
      </c>
    </row>
    <row r="31" spans="1:21" ht="21.6" thickBot="1" x14ac:dyDescent="0.45">
      <c r="A31" s="243" t="s">
        <v>28</v>
      </c>
      <c r="B31" s="377">
        <v>2</v>
      </c>
      <c r="C31" s="378">
        <v>3</v>
      </c>
      <c r="D31" s="378">
        <v>3</v>
      </c>
      <c r="E31" s="378"/>
      <c r="F31" s="378">
        <v>4</v>
      </c>
      <c r="G31" s="434"/>
      <c r="H31" s="377">
        <v>2</v>
      </c>
      <c r="I31" s="378"/>
      <c r="J31" s="378">
        <v>4</v>
      </c>
      <c r="K31" s="379"/>
      <c r="L31" s="410" t="str">
        <f t="shared" si="0"/>
        <v xml:space="preserve"> </v>
      </c>
      <c r="M31" s="480" t="str">
        <f t="shared" si="1"/>
        <v xml:space="preserve"> </v>
      </c>
      <c r="N31" s="481">
        <f t="shared" si="2"/>
        <v>0</v>
      </c>
      <c r="O31" s="196">
        <f t="shared" si="3"/>
        <v>0</v>
      </c>
      <c r="P31" s="481" t="str">
        <f t="shared" si="4"/>
        <v xml:space="preserve"> </v>
      </c>
      <c r="Q31" s="482" t="str">
        <f t="shared" si="5"/>
        <v xml:space="preserve"> </v>
      </c>
      <c r="R31" s="411" t="str">
        <f t="shared" si="6"/>
        <v/>
      </c>
      <c r="S31" s="412">
        <f t="shared" si="7"/>
        <v>0.75</v>
      </c>
      <c r="T31" s="413" t="str">
        <f t="shared" si="8"/>
        <v/>
      </c>
      <c r="U31" s="483" t="str">
        <f t="shared" si="9"/>
        <v xml:space="preserve"> </v>
      </c>
    </row>
    <row r="35" spans="1:2" x14ac:dyDescent="0.3">
      <c r="A35" s="34" t="s">
        <v>36</v>
      </c>
    </row>
    <row r="36" spans="1:2" ht="15" thickBot="1" x14ac:dyDescent="0.35"/>
    <row r="37" spans="1:2" ht="15" thickBot="1" x14ac:dyDescent="0.35">
      <c r="A37" s="21"/>
      <c r="B37" t="s">
        <v>119</v>
      </c>
    </row>
    <row r="38" spans="1:2" ht="15" thickBot="1" x14ac:dyDescent="0.35">
      <c r="A38" s="193"/>
      <c r="B38" t="s">
        <v>37</v>
      </c>
    </row>
    <row r="39" spans="1:2" x14ac:dyDescent="0.3">
      <c r="A39" s="216"/>
      <c r="B39" t="s">
        <v>89</v>
      </c>
    </row>
    <row r="40" spans="1:2" ht="15" thickBot="1" x14ac:dyDescent="0.35">
      <c r="A40" t="s">
        <v>123</v>
      </c>
    </row>
    <row r="41" spans="1:2" ht="15" thickBot="1" x14ac:dyDescent="0.35">
      <c r="A41" s="278"/>
      <c r="B41" s="277" t="s">
        <v>120</v>
      </c>
    </row>
    <row r="42" spans="1:2" ht="15" thickBot="1" x14ac:dyDescent="0.35">
      <c r="A42" s="279"/>
      <c r="B42" t="s">
        <v>121</v>
      </c>
    </row>
    <row r="43" spans="1:2" ht="15" thickBot="1" x14ac:dyDescent="0.35">
      <c r="A43" s="280"/>
      <c r="B43" t="s">
        <v>122</v>
      </c>
    </row>
    <row r="44" spans="1:2" ht="15" thickBot="1" x14ac:dyDescent="0.35">
      <c r="A44" s="25"/>
      <c r="B44" t="s">
        <v>124</v>
      </c>
    </row>
    <row r="46" spans="1:2" x14ac:dyDescent="0.3">
      <c r="A46" s="35" t="s">
        <v>136</v>
      </c>
    </row>
    <row r="47" spans="1:2" x14ac:dyDescent="0.3">
      <c r="A47" s="64" t="s">
        <v>99</v>
      </c>
    </row>
    <row r="48" spans="1:2" x14ac:dyDescent="0.3">
      <c r="A48" s="35" t="s">
        <v>111</v>
      </c>
    </row>
  </sheetData>
  <mergeCells count="12">
    <mergeCell ref="U1:U3"/>
    <mergeCell ref="B2:G2"/>
    <mergeCell ref="H2:K2"/>
    <mergeCell ref="R2:T2"/>
    <mergeCell ref="L3:M3"/>
    <mergeCell ref="N3:O3"/>
    <mergeCell ref="P3:Q3"/>
    <mergeCell ref="A1:A3"/>
    <mergeCell ref="B1:G1"/>
    <mergeCell ref="H1:K1"/>
    <mergeCell ref="L1:Q1"/>
    <mergeCell ref="R1:T1"/>
  </mergeCells>
  <conditionalFormatting sqref="M4 M6 M10:M14 M26:M29 M16:M24">
    <cfRule type="cellIs" dxfId="297" priority="85" operator="between">
      <formula>0.15</formula>
      <formula>1000</formula>
    </cfRule>
    <cfRule type="cellIs" dxfId="296" priority="86" operator="between">
      <formula>-0.15</formula>
      <formula>0.15</formula>
    </cfRule>
    <cfRule type="cellIs" dxfId="295" priority="87" operator="lessThan">
      <formula>-0.15</formula>
    </cfRule>
  </conditionalFormatting>
  <conditionalFormatting sqref="O4 O6 O10:O14 O26:O29 O16:O24">
    <cfRule type="cellIs" dxfId="294" priority="82" operator="between">
      <formula>0.15</formula>
      <formula>1000</formula>
    </cfRule>
    <cfRule type="cellIs" dxfId="293" priority="83" operator="between">
      <formula>-0.15</formula>
      <formula>0.15</formula>
    </cfRule>
    <cfRule type="cellIs" dxfId="292" priority="84" operator="lessThan">
      <formula>-0.15</formula>
    </cfRule>
  </conditionalFormatting>
  <conditionalFormatting sqref="Q4 Q6 Q10:Q14 Q26:Q29 Q16:Q24">
    <cfRule type="cellIs" dxfId="291" priority="79" operator="between">
      <formula>0.15</formula>
      <formula>1000</formula>
    </cfRule>
    <cfRule type="cellIs" dxfId="290" priority="80" operator="between">
      <formula>-0.15</formula>
      <formula>0.15</formula>
    </cfRule>
    <cfRule type="cellIs" dxfId="289" priority="81" operator="lessThan">
      <formula>-0.15</formula>
    </cfRule>
  </conditionalFormatting>
  <conditionalFormatting sqref="M5">
    <cfRule type="cellIs" dxfId="288" priority="76" operator="between">
      <formula>0.15</formula>
      <formula>1000</formula>
    </cfRule>
    <cfRule type="cellIs" dxfId="287" priority="77" operator="between">
      <formula>-0.15</formula>
      <formula>0.15</formula>
    </cfRule>
    <cfRule type="cellIs" dxfId="286" priority="78" operator="lessThan">
      <formula>-0.15</formula>
    </cfRule>
  </conditionalFormatting>
  <conditionalFormatting sqref="O5">
    <cfRule type="cellIs" dxfId="285" priority="73" operator="between">
      <formula>0.15</formula>
      <formula>1000</formula>
    </cfRule>
    <cfRule type="cellIs" dxfId="284" priority="74" operator="between">
      <formula>-0.15</formula>
      <formula>0.15</formula>
    </cfRule>
    <cfRule type="cellIs" dxfId="283" priority="75" operator="lessThan">
      <formula>-0.15</formula>
    </cfRule>
  </conditionalFormatting>
  <conditionalFormatting sqref="Q5">
    <cfRule type="cellIs" dxfId="282" priority="70" operator="between">
      <formula>0.15</formula>
      <formula>1000</formula>
    </cfRule>
    <cfRule type="cellIs" dxfId="281" priority="71" operator="between">
      <formula>-0.15</formula>
      <formula>0.15</formula>
    </cfRule>
    <cfRule type="cellIs" dxfId="280" priority="72" operator="lessThan">
      <formula>-0.15</formula>
    </cfRule>
  </conditionalFormatting>
  <conditionalFormatting sqref="M7">
    <cfRule type="cellIs" dxfId="279" priority="67" operator="between">
      <formula>0.15</formula>
      <formula>1000</formula>
    </cfRule>
    <cfRule type="cellIs" dxfId="278" priority="68" operator="between">
      <formula>-0.15</formula>
      <formula>0.15</formula>
    </cfRule>
    <cfRule type="cellIs" dxfId="277" priority="69" operator="lessThan">
      <formula>-0.15</formula>
    </cfRule>
  </conditionalFormatting>
  <conditionalFormatting sqref="O7">
    <cfRule type="cellIs" dxfId="276" priority="64" operator="between">
      <formula>0.15</formula>
      <formula>1000</formula>
    </cfRule>
    <cfRule type="cellIs" dxfId="275" priority="65" operator="between">
      <formula>-0.15</formula>
      <formula>0.15</formula>
    </cfRule>
    <cfRule type="cellIs" dxfId="274" priority="66" operator="lessThan">
      <formula>-0.15</formula>
    </cfRule>
  </conditionalFormatting>
  <conditionalFormatting sqref="Q7">
    <cfRule type="cellIs" dxfId="273" priority="61" operator="between">
      <formula>0.15</formula>
      <formula>1000</formula>
    </cfRule>
    <cfRule type="cellIs" dxfId="272" priority="62" operator="between">
      <formula>-0.15</formula>
      <formula>0.15</formula>
    </cfRule>
    <cfRule type="cellIs" dxfId="271" priority="63" operator="lessThan">
      <formula>-0.15</formula>
    </cfRule>
  </conditionalFormatting>
  <conditionalFormatting sqref="M8">
    <cfRule type="cellIs" dxfId="270" priority="58" operator="between">
      <formula>0.15</formula>
      <formula>1000</formula>
    </cfRule>
    <cfRule type="cellIs" dxfId="269" priority="59" operator="between">
      <formula>-0.15</formula>
      <formula>0.15</formula>
    </cfRule>
    <cfRule type="cellIs" dxfId="268" priority="60" operator="lessThan">
      <formula>-0.15</formula>
    </cfRule>
  </conditionalFormatting>
  <conditionalFormatting sqref="O8">
    <cfRule type="cellIs" dxfId="267" priority="55" operator="between">
      <formula>0.15</formula>
      <formula>1000</formula>
    </cfRule>
    <cfRule type="cellIs" dxfId="266" priority="56" operator="between">
      <formula>-0.15</formula>
      <formula>0.15</formula>
    </cfRule>
    <cfRule type="cellIs" dxfId="265" priority="57" operator="lessThan">
      <formula>-0.15</formula>
    </cfRule>
  </conditionalFormatting>
  <conditionalFormatting sqref="Q8">
    <cfRule type="cellIs" dxfId="264" priority="52" operator="between">
      <formula>0.15</formula>
      <formula>1000</formula>
    </cfRule>
    <cfRule type="cellIs" dxfId="263" priority="53" operator="between">
      <formula>-0.15</formula>
      <formula>0.15</formula>
    </cfRule>
    <cfRule type="cellIs" dxfId="262" priority="54" operator="lessThan">
      <formula>-0.15</formula>
    </cfRule>
  </conditionalFormatting>
  <conditionalFormatting sqref="M30">
    <cfRule type="cellIs" dxfId="261" priority="49" operator="between">
      <formula>0.15</formula>
      <formula>1000</formula>
    </cfRule>
    <cfRule type="cellIs" dxfId="260" priority="50" operator="between">
      <formula>-0.15</formula>
      <formula>0.15</formula>
    </cfRule>
    <cfRule type="cellIs" dxfId="259" priority="51" operator="lessThan">
      <formula>-0.15</formula>
    </cfRule>
  </conditionalFormatting>
  <conditionalFormatting sqref="O30">
    <cfRule type="cellIs" dxfId="258" priority="46" operator="between">
      <formula>0.15</formula>
      <formula>1000</formula>
    </cfRule>
    <cfRule type="cellIs" dxfId="257" priority="47" operator="between">
      <formula>-0.15</formula>
      <formula>0.15</formula>
    </cfRule>
    <cfRule type="cellIs" dxfId="256" priority="48" operator="lessThan">
      <formula>-0.15</formula>
    </cfRule>
  </conditionalFormatting>
  <conditionalFormatting sqref="Q30">
    <cfRule type="cellIs" dxfId="255" priority="43" operator="between">
      <formula>0.15</formula>
      <formula>1000</formula>
    </cfRule>
    <cfRule type="cellIs" dxfId="254" priority="44" operator="between">
      <formula>-0.15</formula>
      <formula>0.15</formula>
    </cfRule>
    <cfRule type="cellIs" dxfId="253" priority="45" operator="lessThan">
      <formula>-0.15</formula>
    </cfRule>
  </conditionalFormatting>
  <conditionalFormatting sqref="M9">
    <cfRule type="cellIs" dxfId="252" priority="40" operator="between">
      <formula>0.15</formula>
      <formula>1000</formula>
    </cfRule>
    <cfRule type="cellIs" dxfId="251" priority="41" operator="between">
      <formula>-0.15</formula>
      <formula>0.15</formula>
    </cfRule>
    <cfRule type="cellIs" dxfId="250" priority="42" operator="lessThan">
      <formula>-0.15</formula>
    </cfRule>
  </conditionalFormatting>
  <conditionalFormatting sqref="O9">
    <cfRule type="cellIs" dxfId="249" priority="37" operator="between">
      <formula>0.15</formula>
      <formula>1000</formula>
    </cfRule>
    <cfRule type="cellIs" dxfId="248" priority="38" operator="between">
      <formula>-0.15</formula>
      <formula>0.15</formula>
    </cfRule>
    <cfRule type="cellIs" dxfId="247" priority="39" operator="lessThan">
      <formula>-0.15</formula>
    </cfRule>
  </conditionalFormatting>
  <conditionalFormatting sqref="Q9">
    <cfRule type="cellIs" dxfId="246" priority="34" operator="between">
      <formula>0.15</formula>
      <formula>1000</formula>
    </cfRule>
    <cfRule type="cellIs" dxfId="245" priority="35" operator="between">
      <formula>-0.15</formula>
      <formula>0.15</formula>
    </cfRule>
    <cfRule type="cellIs" dxfId="244" priority="36" operator="lessThan">
      <formula>-0.15</formula>
    </cfRule>
  </conditionalFormatting>
  <conditionalFormatting sqref="M15">
    <cfRule type="cellIs" dxfId="243" priority="25" operator="between">
      <formula>0.15</formula>
      <formula>1000</formula>
    </cfRule>
    <cfRule type="cellIs" dxfId="242" priority="26" operator="between">
      <formula>-0.15</formula>
      <formula>0.15</formula>
    </cfRule>
    <cfRule type="cellIs" dxfId="241" priority="27" operator="lessThan">
      <formula>-0.15</formula>
    </cfRule>
  </conditionalFormatting>
  <conditionalFormatting sqref="O15">
    <cfRule type="cellIs" dxfId="240" priority="22" operator="between">
      <formula>0.15</formula>
      <formula>1000</formula>
    </cfRule>
    <cfRule type="cellIs" dxfId="239" priority="23" operator="between">
      <formula>-0.15</formula>
      <formula>0.15</formula>
    </cfRule>
    <cfRule type="cellIs" dxfId="238" priority="24" operator="lessThan">
      <formula>-0.15</formula>
    </cfRule>
  </conditionalFormatting>
  <conditionalFormatting sqref="Q15">
    <cfRule type="cellIs" dxfId="237" priority="19" operator="between">
      <formula>0.15</formula>
      <formula>1000</formula>
    </cfRule>
    <cfRule type="cellIs" dxfId="236" priority="20" operator="between">
      <formula>-0.15</formula>
      <formula>0.15</formula>
    </cfRule>
    <cfRule type="cellIs" dxfId="235" priority="21" operator="lessThan">
      <formula>-0.15</formula>
    </cfRule>
  </conditionalFormatting>
  <conditionalFormatting sqref="O25">
    <cfRule type="cellIs" dxfId="234" priority="16" operator="between">
      <formula>0.15</formula>
      <formula>1000</formula>
    </cfRule>
    <cfRule type="cellIs" dxfId="233" priority="17" operator="between">
      <formula>-0.15</formula>
      <formula>0.15</formula>
    </cfRule>
    <cfRule type="cellIs" dxfId="232" priority="18" operator="lessThan">
      <formula>-0.15</formula>
    </cfRule>
  </conditionalFormatting>
  <conditionalFormatting sqref="M25">
    <cfRule type="cellIs" dxfId="231" priority="13" operator="between">
      <formula>0.15</formula>
      <formula>1000</formula>
    </cfRule>
    <cfRule type="cellIs" dxfId="230" priority="14" operator="between">
      <formula>-0.15</formula>
      <formula>0.15</formula>
    </cfRule>
    <cfRule type="cellIs" dxfId="229" priority="15" operator="lessThan">
      <formula>-0.15</formula>
    </cfRule>
  </conditionalFormatting>
  <conditionalFormatting sqref="Q25">
    <cfRule type="cellIs" dxfId="228" priority="10" operator="between">
      <formula>0.15</formula>
      <formula>1000</formula>
    </cfRule>
    <cfRule type="cellIs" dxfId="227" priority="11" operator="between">
      <formula>-0.15</formula>
      <formula>0.15</formula>
    </cfRule>
    <cfRule type="cellIs" dxfId="226" priority="12" operator="lessThan">
      <formula>-0.15</formula>
    </cfRule>
  </conditionalFormatting>
  <conditionalFormatting sqref="Q31">
    <cfRule type="cellIs" dxfId="225" priority="1" operator="between">
      <formula>0.15</formula>
      <formula>1000</formula>
    </cfRule>
    <cfRule type="cellIs" dxfId="224" priority="2" operator="between">
      <formula>-0.15</formula>
      <formula>0.15</formula>
    </cfRule>
    <cfRule type="cellIs" dxfId="223" priority="3" operator="lessThan">
      <formula>-0.15</formula>
    </cfRule>
  </conditionalFormatting>
  <conditionalFormatting sqref="M31">
    <cfRule type="cellIs" dxfId="222" priority="7" operator="between">
      <formula>0.15</formula>
      <formula>1000</formula>
    </cfRule>
    <cfRule type="cellIs" dxfId="221" priority="8" operator="between">
      <formula>-0.15</formula>
      <formula>0.15</formula>
    </cfRule>
    <cfRule type="cellIs" dxfId="220" priority="9" operator="lessThan">
      <formula>-0.15</formula>
    </cfRule>
  </conditionalFormatting>
  <conditionalFormatting sqref="O31">
    <cfRule type="cellIs" dxfId="219" priority="4" operator="between">
      <formula>0.15</formula>
      <formula>1000</formula>
    </cfRule>
    <cfRule type="cellIs" dxfId="218" priority="5" operator="between">
      <formula>-0.15</formula>
      <formula>0.15</formula>
    </cfRule>
    <cfRule type="cellIs" dxfId="217" priority="6" operator="lessThan">
      <formula>-0.15</formula>
    </cfRule>
  </conditionalFormatting>
  <pageMargins left="0.7" right="0.7" top="0.75" bottom="0.75" header="0.3" footer="0.3"/>
  <pageSetup paperSize="9" orientation="portrait" verticalDpi="9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P52"/>
  <sheetViews>
    <sheetView zoomScale="87" zoomScaleNormal="87" workbookViewId="0">
      <pane xSplit="1" ySplit="3" topLeftCell="B4" activePane="bottomRight" state="frozen"/>
      <selection pane="topRight" activeCell="B1" sqref="B1"/>
      <selection pane="bottomLeft" activeCell="A4" sqref="A4"/>
      <selection pane="bottomRight" activeCell="D43" sqref="D43"/>
    </sheetView>
  </sheetViews>
  <sheetFormatPr defaultRowHeight="14.4" x14ac:dyDescent="0.3"/>
  <cols>
    <col min="1" max="1" width="12.44140625" style="64" customWidth="1"/>
    <col min="2" max="2" width="12.88671875" customWidth="1"/>
    <col min="4" max="4" width="10.88671875" customWidth="1"/>
    <col min="6" max="6" width="10.6640625" customWidth="1"/>
    <col min="7" max="7" width="11.44140625" customWidth="1"/>
    <col min="8" max="8" width="12.44140625" customWidth="1"/>
    <col min="9" max="9" width="10.109375" customWidth="1"/>
    <col min="10" max="10" width="11.109375" customWidth="1"/>
    <col min="14" max="14" width="9.44140625" customWidth="1"/>
    <col min="16" max="16" width="10.88671875" customWidth="1"/>
    <col min="20" max="20" width="9.109375" customWidth="1"/>
    <col min="22" max="22" width="10.88671875" customWidth="1"/>
    <col min="26" max="26" width="13.88671875" customWidth="1"/>
    <col min="28" max="28" width="10.88671875" customWidth="1"/>
    <col min="32" max="32" width="12" customWidth="1"/>
    <col min="34" max="34" width="10.88671875" customWidth="1"/>
    <col min="38" max="38" width="9.109375" customWidth="1"/>
    <col min="40" max="40" width="10.88671875" customWidth="1"/>
    <col min="44" max="44" width="9.88671875" customWidth="1"/>
    <col min="46" max="46" width="11.109375" customWidth="1"/>
    <col min="50" max="50" width="9.5546875" customWidth="1"/>
    <col min="52" max="52" width="11.109375" customWidth="1"/>
    <col min="56" max="56" width="12.33203125" customWidth="1"/>
    <col min="58" max="58" width="11" customWidth="1"/>
    <col min="60" max="60" width="10.109375" customWidth="1"/>
    <col min="61" max="61" width="11.88671875" customWidth="1"/>
    <col min="62" max="62" width="14.5546875" customWidth="1"/>
    <col min="66" max="66" width="10.6640625" customWidth="1"/>
    <col min="67" max="67" width="15.33203125" customWidth="1"/>
  </cols>
  <sheetData>
    <row r="1" spans="1:67" ht="15" thickBot="1" x14ac:dyDescent="0.35">
      <c r="A1" s="516" t="s">
        <v>55</v>
      </c>
      <c r="B1" s="514" t="s">
        <v>56</v>
      </c>
      <c r="C1" s="506"/>
      <c r="D1" s="506"/>
      <c r="E1" s="506"/>
      <c r="F1" s="506"/>
      <c r="G1" s="515"/>
      <c r="H1" s="514" t="s">
        <v>64</v>
      </c>
      <c r="I1" s="506"/>
      <c r="J1" s="506"/>
      <c r="K1" s="506"/>
      <c r="L1" s="506"/>
      <c r="M1" s="515"/>
      <c r="N1" s="514" t="s">
        <v>65</v>
      </c>
      <c r="O1" s="506"/>
      <c r="P1" s="506"/>
      <c r="Q1" s="506"/>
      <c r="R1" s="506"/>
      <c r="S1" s="515"/>
      <c r="T1" s="514" t="s">
        <v>66</v>
      </c>
      <c r="U1" s="506"/>
      <c r="V1" s="506"/>
      <c r="W1" s="506"/>
      <c r="X1" s="506"/>
      <c r="Y1" s="515"/>
      <c r="Z1" s="506" t="s">
        <v>67</v>
      </c>
      <c r="AA1" s="506"/>
      <c r="AB1" s="506"/>
      <c r="AC1" s="506"/>
      <c r="AD1" s="506"/>
      <c r="AE1" s="506"/>
      <c r="AF1" s="514" t="s">
        <v>68</v>
      </c>
      <c r="AG1" s="506"/>
      <c r="AH1" s="506"/>
      <c r="AI1" s="506"/>
      <c r="AJ1" s="506"/>
      <c r="AK1" s="515"/>
      <c r="AL1" s="506" t="s">
        <v>69</v>
      </c>
      <c r="AM1" s="506"/>
      <c r="AN1" s="506"/>
      <c r="AO1" s="506"/>
      <c r="AP1" s="506"/>
      <c r="AQ1" s="506"/>
      <c r="AR1" s="514" t="s">
        <v>70</v>
      </c>
      <c r="AS1" s="506"/>
      <c r="AT1" s="506"/>
      <c r="AU1" s="506"/>
      <c r="AV1" s="506"/>
      <c r="AW1" s="515"/>
      <c r="AX1" s="514" t="s">
        <v>71</v>
      </c>
      <c r="AY1" s="506"/>
      <c r="AZ1" s="506"/>
      <c r="BA1" s="506"/>
      <c r="BB1" s="506"/>
      <c r="BC1" s="515"/>
      <c r="BD1" s="506" t="s">
        <v>72</v>
      </c>
      <c r="BE1" s="506"/>
      <c r="BF1" s="506"/>
      <c r="BG1" s="506"/>
      <c r="BH1" s="506"/>
      <c r="BI1" s="506"/>
      <c r="BJ1" s="511" t="s">
        <v>90</v>
      </c>
      <c r="BK1" s="512"/>
      <c r="BL1" s="512"/>
      <c r="BM1" s="512"/>
      <c r="BN1" s="512"/>
      <c r="BO1" s="513"/>
    </row>
    <row r="2" spans="1:67" s="35" customFormat="1" ht="60.75" customHeight="1" thickBot="1" x14ac:dyDescent="0.35">
      <c r="A2" s="517"/>
      <c r="B2" s="226" t="s">
        <v>59</v>
      </c>
      <c r="C2" s="509" t="s">
        <v>58</v>
      </c>
      <c r="D2" s="510"/>
      <c r="E2" s="510"/>
      <c r="F2" s="510"/>
      <c r="G2" s="47" t="s">
        <v>57</v>
      </c>
      <c r="H2" s="226" t="s">
        <v>59</v>
      </c>
      <c r="I2" s="509" t="s">
        <v>58</v>
      </c>
      <c r="J2" s="510"/>
      <c r="K2" s="510"/>
      <c r="L2" s="510"/>
      <c r="M2" s="47" t="s">
        <v>57</v>
      </c>
      <c r="N2" s="226" t="s">
        <v>59</v>
      </c>
      <c r="O2" s="509" t="s">
        <v>58</v>
      </c>
      <c r="P2" s="510"/>
      <c r="Q2" s="510"/>
      <c r="R2" s="510"/>
      <c r="S2" s="47" t="s">
        <v>57</v>
      </c>
      <c r="T2" s="226" t="s">
        <v>59</v>
      </c>
      <c r="U2" s="509" t="s">
        <v>58</v>
      </c>
      <c r="V2" s="510"/>
      <c r="W2" s="510"/>
      <c r="X2" s="510"/>
      <c r="Y2" s="47" t="s">
        <v>57</v>
      </c>
      <c r="Z2" s="45" t="s">
        <v>59</v>
      </c>
      <c r="AA2" s="509" t="s">
        <v>58</v>
      </c>
      <c r="AB2" s="510"/>
      <c r="AC2" s="510"/>
      <c r="AD2" s="510"/>
      <c r="AE2" s="46" t="s">
        <v>57</v>
      </c>
      <c r="AF2" s="226" t="s">
        <v>59</v>
      </c>
      <c r="AG2" s="509" t="s">
        <v>58</v>
      </c>
      <c r="AH2" s="510"/>
      <c r="AI2" s="510"/>
      <c r="AJ2" s="510"/>
      <c r="AK2" s="47" t="s">
        <v>57</v>
      </c>
      <c r="AL2" s="45" t="s">
        <v>59</v>
      </c>
      <c r="AM2" s="509" t="s">
        <v>58</v>
      </c>
      <c r="AN2" s="510"/>
      <c r="AO2" s="510"/>
      <c r="AP2" s="510"/>
      <c r="AQ2" s="46" t="s">
        <v>57</v>
      </c>
      <c r="AR2" s="226" t="s">
        <v>59</v>
      </c>
      <c r="AS2" s="509" t="s">
        <v>58</v>
      </c>
      <c r="AT2" s="510"/>
      <c r="AU2" s="510"/>
      <c r="AV2" s="510"/>
      <c r="AW2" s="47" t="s">
        <v>57</v>
      </c>
      <c r="AX2" s="226" t="s">
        <v>59</v>
      </c>
      <c r="AY2" s="509" t="s">
        <v>58</v>
      </c>
      <c r="AZ2" s="510"/>
      <c r="BA2" s="510"/>
      <c r="BB2" s="510"/>
      <c r="BC2" s="47" t="s">
        <v>57</v>
      </c>
      <c r="BD2" s="45" t="s">
        <v>59</v>
      </c>
      <c r="BE2" s="509" t="s">
        <v>58</v>
      </c>
      <c r="BF2" s="510"/>
      <c r="BG2" s="510"/>
      <c r="BH2" s="510"/>
      <c r="BI2" s="46" t="s">
        <v>57</v>
      </c>
      <c r="BJ2" s="249" t="s">
        <v>59</v>
      </c>
      <c r="BK2" s="507" t="s">
        <v>58</v>
      </c>
      <c r="BL2" s="508"/>
      <c r="BM2" s="508"/>
      <c r="BN2" s="508"/>
      <c r="BO2" s="48" t="s">
        <v>57</v>
      </c>
    </row>
    <row r="3" spans="1:67" s="52" customFormat="1" ht="43.8" thickBot="1" x14ac:dyDescent="0.35">
      <c r="A3" s="518"/>
      <c r="B3" s="177" t="s">
        <v>60</v>
      </c>
      <c r="C3" s="173" t="s">
        <v>61</v>
      </c>
      <c r="D3" s="174" t="s">
        <v>62</v>
      </c>
      <c r="E3" s="175" t="s">
        <v>63</v>
      </c>
      <c r="F3" s="173" t="s">
        <v>60</v>
      </c>
      <c r="G3" s="178" t="s">
        <v>60</v>
      </c>
      <c r="H3" s="177" t="s">
        <v>60</v>
      </c>
      <c r="I3" s="173" t="s">
        <v>61</v>
      </c>
      <c r="J3" s="174" t="s">
        <v>62</v>
      </c>
      <c r="K3" s="175" t="s">
        <v>63</v>
      </c>
      <c r="L3" s="173" t="s">
        <v>60</v>
      </c>
      <c r="M3" s="178" t="s">
        <v>60</v>
      </c>
      <c r="N3" s="177" t="s">
        <v>60</v>
      </c>
      <c r="O3" s="173" t="s">
        <v>61</v>
      </c>
      <c r="P3" s="174" t="s">
        <v>62</v>
      </c>
      <c r="Q3" s="175" t="s">
        <v>63</v>
      </c>
      <c r="R3" s="173" t="s">
        <v>60</v>
      </c>
      <c r="S3" s="178" t="s">
        <v>60</v>
      </c>
      <c r="T3" s="177" t="s">
        <v>60</v>
      </c>
      <c r="U3" s="173" t="s">
        <v>61</v>
      </c>
      <c r="V3" s="174" t="s">
        <v>62</v>
      </c>
      <c r="W3" s="175" t="s">
        <v>63</v>
      </c>
      <c r="X3" s="173" t="s">
        <v>60</v>
      </c>
      <c r="Y3" s="178" t="s">
        <v>60</v>
      </c>
      <c r="Z3" s="172" t="s">
        <v>60</v>
      </c>
      <c r="AA3" s="173" t="s">
        <v>61</v>
      </c>
      <c r="AB3" s="174" t="s">
        <v>62</v>
      </c>
      <c r="AC3" s="175" t="s">
        <v>63</v>
      </c>
      <c r="AD3" s="173" t="s">
        <v>60</v>
      </c>
      <c r="AE3" s="176" t="s">
        <v>60</v>
      </c>
      <c r="AF3" s="177" t="s">
        <v>60</v>
      </c>
      <c r="AG3" s="173" t="s">
        <v>61</v>
      </c>
      <c r="AH3" s="174" t="s">
        <v>62</v>
      </c>
      <c r="AI3" s="175" t="s">
        <v>63</v>
      </c>
      <c r="AJ3" s="173" t="s">
        <v>60</v>
      </c>
      <c r="AK3" s="178" t="s">
        <v>60</v>
      </c>
      <c r="AL3" s="172" t="s">
        <v>60</v>
      </c>
      <c r="AM3" s="173" t="s">
        <v>61</v>
      </c>
      <c r="AN3" s="174" t="s">
        <v>62</v>
      </c>
      <c r="AO3" s="175" t="s">
        <v>63</v>
      </c>
      <c r="AP3" s="173" t="s">
        <v>60</v>
      </c>
      <c r="AQ3" s="176" t="s">
        <v>60</v>
      </c>
      <c r="AR3" s="358" t="s">
        <v>60</v>
      </c>
      <c r="AS3" s="359" t="s">
        <v>61</v>
      </c>
      <c r="AT3" s="360" t="s">
        <v>62</v>
      </c>
      <c r="AU3" s="361" t="s">
        <v>63</v>
      </c>
      <c r="AV3" s="359" t="s">
        <v>60</v>
      </c>
      <c r="AW3" s="362" t="s">
        <v>60</v>
      </c>
      <c r="AX3" s="177" t="s">
        <v>60</v>
      </c>
      <c r="AY3" s="173" t="s">
        <v>61</v>
      </c>
      <c r="AZ3" s="174" t="s">
        <v>62</v>
      </c>
      <c r="BA3" s="175" t="s">
        <v>63</v>
      </c>
      <c r="BB3" s="173" t="s">
        <v>60</v>
      </c>
      <c r="BC3" s="178" t="s">
        <v>60</v>
      </c>
      <c r="BD3" s="172" t="s">
        <v>60</v>
      </c>
      <c r="BE3" s="173" t="s">
        <v>61</v>
      </c>
      <c r="BF3" s="174" t="s">
        <v>62</v>
      </c>
      <c r="BG3" s="175" t="s">
        <v>63</v>
      </c>
      <c r="BH3" s="173" t="s">
        <v>60</v>
      </c>
      <c r="BI3" s="176" t="s">
        <v>60</v>
      </c>
      <c r="BJ3" s="254" t="s">
        <v>60</v>
      </c>
      <c r="BK3" s="255" t="s">
        <v>61</v>
      </c>
      <c r="BL3" s="256" t="s">
        <v>62</v>
      </c>
      <c r="BM3" s="255" t="s">
        <v>63</v>
      </c>
      <c r="BN3" s="255" t="s">
        <v>60</v>
      </c>
      <c r="BO3" s="257" t="s">
        <v>60</v>
      </c>
    </row>
    <row r="4" spans="1:67" ht="21" x14ac:dyDescent="0.3">
      <c r="A4" s="171" t="s">
        <v>2</v>
      </c>
      <c r="B4" s="181" t="s">
        <v>84</v>
      </c>
      <c r="C4" s="161" t="s">
        <v>74</v>
      </c>
      <c r="D4" s="161" t="s">
        <v>75</v>
      </c>
      <c r="E4" s="227" t="s">
        <v>74</v>
      </c>
      <c r="F4" s="168" t="s">
        <v>73</v>
      </c>
      <c r="G4" s="169" t="s">
        <v>73</v>
      </c>
      <c r="H4" s="157" t="s">
        <v>77</v>
      </c>
      <c r="I4" s="161" t="s">
        <v>74</v>
      </c>
      <c r="J4" s="161" t="s">
        <v>76</v>
      </c>
      <c r="K4" s="227" t="s">
        <v>80</v>
      </c>
      <c r="L4" s="168" t="s">
        <v>73</v>
      </c>
      <c r="M4" s="169" t="s">
        <v>73</v>
      </c>
      <c r="N4" s="157" t="s">
        <v>77</v>
      </c>
      <c r="O4" s="161" t="s">
        <v>80</v>
      </c>
      <c r="P4" s="161" t="s">
        <v>76</v>
      </c>
      <c r="Q4" s="227" t="s">
        <v>80</v>
      </c>
      <c r="R4" s="168" t="s">
        <v>73</v>
      </c>
      <c r="S4" s="192" t="s">
        <v>73</v>
      </c>
      <c r="T4" s="231"/>
      <c r="U4" s="168" t="s">
        <v>78</v>
      </c>
      <c r="V4" s="168"/>
      <c r="W4" s="227"/>
      <c r="X4" s="168"/>
      <c r="Y4" s="192"/>
      <c r="Z4" s="87"/>
      <c r="AA4" s="168" t="s">
        <v>78</v>
      </c>
      <c r="AB4" s="168"/>
      <c r="AC4" s="227"/>
      <c r="AD4" s="168"/>
      <c r="AE4" s="169"/>
      <c r="AF4" s="189" t="s">
        <v>73</v>
      </c>
      <c r="AG4" s="168" t="s">
        <v>80</v>
      </c>
      <c r="AH4" s="168" t="s">
        <v>76</v>
      </c>
      <c r="AI4" s="227" t="s">
        <v>80</v>
      </c>
      <c r="AJ4" s="168" t="s">
        <v>73</v>
      </c>
      <c r="AK4" s="169" t="s">
        <v>73</v>
      </c>
      <c r="AL4" s="189"/>
      <c r="AM4" s="168"/>
      <c r="AN4" s="168"/>
      <c r="AO4" s="227"/>
      <c r="AP4" s="168"/>
      <c r="AQ4" s="192"/>
      <c r="AR4" s="354"/>
      <c r="AS4" s="355" t="s">
        <v>80</v>
      </c>
      <c r="AT4" s="355" t="s">
        <v>76</v>
      </c>
      <c r="AU4" s="356" t="s">
        <v>80</v>
      </c>
      <c r="AV4" s="355" t="s">
        <v>77</v>
      </c>
      <c r="AW4" s="357"/>
      <c r="AX4" s="87"/>
      <c r="AY4" s="168" t="s">
        <v>80</v>
      </c>
      <c r="AZ4" s="168" t="s">
        <v>76</v>
      </c>
      <c r="BA4" s="227" t="s">
        <v>80</v>
      </c>
      <c r="BB4" s="168" t="s">
        <v>77</v>
      </c>
      <c r="BC4" s="169"/>
      <c r="BD4" s="189"/>
      <c r="BE4" s="168"/>
      <c r="BF4" s="168"/>
      <c r="BG4" s="227"/>
      <c r="BH4" s="168"/>
      <c r="BI4" s="192"/>
      <c r="BJ4" s="191"/>
      <c r="BK4" s="168"/>
      <c r="BL4" s="168"/>
      <c r="BM4" s="227"/>
      <c r="BN4" s="168"/>
      <c r="BO4" s="169"/>
    </row>
    <row r="5" spans="1:67" s="52" customFormat="1" ht="21" x14ac:dyDescent="0.3">
      <c r="A5" s="164" t="s">
        <v>3</v>
      </c>
      <c r="B5" s="163" t="s">
        <v>77</v>
      </c>
      <c r="C5" s="159" t="s">
        <v>74</v>
      </c>
      <c r="D5" s="159" t="s">
        <v>75</v>
      </c>
      <c r="E5" s="228" t="s">
        <v>74</v>
      </c>
      <c r="F5" s="159" t="s">
        <v>73</v>
      </c>
      <c r="G5" s="160" t="s">
        <v>73</v>
      </c>
      <c r="H5" s="158" t="s">
        <v>77</v>
      </c>
      <c r="I5" s="162" t="s">
        <v>78</v>
      </c>
      <c r="J5" s="162"/>
      <c r="K5" s="228"/>
      <c r="L5" s="159"/>
      <c r="M5" s="160" t="s">
        <v>77</v>
      </c>
      <c r="N5" s="163"/>
      <c r="O5" s="162"/>
      <c r="P5" s="162"/>
      <c r="Q5" s="228"/>
      <c r="R5" s="159"/>
      <c r="S5" s="167"/>
      <c r="T5" s="232"/>
      <c r="U5" s="159"/>
      <c r="V5" s="159"/>
      <c r="W5" s="228"/>
      <c r="X5" s="159"/>
      <c r="Y5" s="167"/>
      <c r="Z5" s="100"/>
      <c r="AA5" s="159"/>
      <c r="AB5" s="159"/>
      <c r="AC5" s="228"/>
      <c r="AD5" s="159"/>
      <c r="AE5" s="160"/>
      <c r="AF5" s="183" t="s">
        <v>77</v>
      </c>
      <c r="AG5" s="162" t="s">
        <v>74</v>
      </c>
      <c r="AH5" s="162" t="s">
        <v>75</v>
      </c>
      <c r="AI5" s="228" t="s">
        <v>74</v>
      </c>
      <c r="AJ5" s="162" t="s">
        <v>73</v>
      </c>
      <c r="AK5" s="170" t="s">
        <v>73</v>
      </c>
      <c r="AL5" s="184"/>
      <c r="AM5" s="159"/>
      <c r="AN5" s="159"/>
      <c r="AO5" s="228"/>
      <c r="AP5" s="159"/>
      <c r="AQ5" s="167"/>
      <c r="AR5" s="232"/>
      <c r="AS5" s="159"/>
      <c r="AT5" s="159"/>
      <c r="AU5" s="228"/>
      <c r="AV5" s="159"/>
      <c r="AW5" s="167"/>
      <c r="AX5" s="100"/>
      <c r="AY5" s="159"/>
      <c r="AZ5" s="159"/>
      <c r="BA5" s="228"/>
      <c r="BB5" s="159"/>
      <c r="BC5" s="160"/>
      <c r="BD5" s="184"/>
      <c r="BE5" s="159"/>
      <c r="BF5" s="159"/>
      <c r="BG5" s="228"/>
      <c r="BH5" s="159"/>
      <c r="BI5" s="167"/>
      <c r="BJ5" s="163"/>
      <c r="BK5" s="159" t="s">
        <v>74</v>
      </c>
      <c r="BL5" s="159" t="s">
        <v>76</v>
      </c>
      <c r="BM5" s="228" t="s">
        <v>80</v>
      </c>
      <c r="BN5" s="159"/>
      <c r="BO5" s="160"/>
    </row>
    <row r="6" spans="1:67" ht="21" x14ac:dyDescent="0.3">
      <c r="A6" s="164" t="s">
        <v>5</v>
      </c>
      <c r="B6" s="163"/>
      <c r="C6" s="159" t="s">
        <v>81</v>
      </c>
      <c r="D6" s="159" t="s">
        <v>76</v>
      </c>
      <c r="E6" s="228" t="s">
        <v>74</v>
      </c>
      <c r="F6" s="159" t="s">
        <v>77</v>
      </c>
      <c r="G6" s="160" t="s">
        <v>77</v>
      </c>
      <c r="H6" s="163"/>
      <c r="I6" s="159" t="s">
        <v>82</v>
      </c>
      <c r="J6" s="159" t="s">
        <v>76</v>
      </c>
      <c r="K6" s="228" t="s">
        <v>80</v>
      </c>
      <c r="L6" s="159" t="s">
        <v>79</v>
      </c>
      <c r="M6" s="160"/>
      <c r="N6" s="163"/>
      <c r="O6" s="159" t="s">
        <v>81</v>
      </c>
      <c r="P6" s="159" t="s">
        <v>76</v>
      </c>
      <c r="Q6" s="228" t="s">
        <v>74</v>
      </c>
      <c r="R6" s="159" t="s">
        <v>73</v>
      </c>
      <c r="S6" s="167"/>
      <c r="T6" s="233"/>
      <c r="U6" s="230"/>
      <c r="V6" s="230"/>
      <c r="W6" s="230"/>
      <c r="X6" s="230"/>
      <c r="Y6" s="235"/>
      <c r="Z6" s="100"/>
      <c r="AA6" s="159"/>
      <c r="AB6" s="159"/>
      <c r="AC6" s="228"/>
      <c r="AD6" s="159"/>
      <c r="AE6" s="160"/>
      <c r="AF6" s="184"/>
      <c r="AG6" s="159" t="s">
        <v>81</v>
      </c>
      <c r="AH6" s="159" t="s">
        <v>76</v>
      </c>
      <c r="AI6" s="228" t="s">
        <v>74</v>
      </c>
      <c r="AJ6" s="159" t="s">
        <v>73</v>
      </c>
      <c r="AK6" s="160" t="s">
        <v>77</v>
      </c>
      <c r="AL6" s="184"/>
      <c r="AM6" s="159"/>
      <c r="AN6" s="159"/>
      <c r="AO6" s="228"/>
      <c r="AP6" s="159"/>
      <c r="AQ6" s="167"/>
      <c r="AR6" s="233"/>
      <c r="AS6" s="230"/>
      <c r="AT6" s="230"/>
      <c r="AU6" s="230"/>
      <c r="AV6" s="230"/>
      <c r="AW6" s="235"/>
      <c r="AX6" s="100"/>
      <c r="AY6" s="159"/>
      <c r="AZ6" s="159"/>
      <c r="BA6" s="228"/>
      <c r="BB6" s="159"/>
      <c r="BC6" s="160"/>
      <c r="BD6" s="184"/>
      <c r="BE6" s="159"/>
      <c r="BF6" s="159"/>
      <c r="BG6" s="228"/>
      <c r="BH6" s="159"/>
      <c r="BI6" s="167"/>
      <c r="BJ6" s="163"/>
      <c r="BK6" s="159"/>
      <c r="BL6" s="159"/>
      <c r="BM6" s="228"/>
      <c r="BN6" s="159"/>
      <c r="BO6" s="160"/>
    </row>
    <row r="7" spans="1:67" ht="21" x14ac:dyDescent="0.3">
      <c r="A7" s="164" t="s">
        <v>7</v>
      </c>
      <c r="B7" s="163" t="s">
        <v>73</v>
      </c>
      <c r="C7" s="159" t="s">
        <v>81</v>
      </c>
      <c r="D7" s="159" t="s">
        <v>76</v>
      </c>
      <c r="E7" s="228" t="s">
        <v>74</v>
      </c>
      <c r="F7" s="159" t="s">
        <v>73</v>
      </c>
      <c r="G7" s="160"/>
      <c r="H7" s="163" t="s">
        <v>73</v>
      </c>
      <c r="I7" s="159" t="s">
        <v>74</v>
      </c>
      <c r="J7" s="159" t="s">
        <v>76</v>
      </c>
      <c r="K7" s="228" t="s">
        <v>80</v>
      </c>
      <c r="L7" s="159" t="s">
        <v>73</v>
      </c>
      <c r="M7" s="160"/>
      <c r="N7" s="163" t="s">
        <v>73</v>
      </c>
      <c r="O7" s="159"/>
      <c r="P7" s="159"/>
      <c r="Q7" s="228"/>
      <c r="R7" s="159"/>
      <c r="S7" s="167"/>
      <c r="T7" s="232" t="s">
        <v>77</v>
      </c>
      <c r="U7" s="159" t="s">
        <v>78</v>
      </c>
      <c r="V7" s="159"/>
      <c r="W7" s="228"/>
      <c r="X7" s="159" t="s">
        <v>77</v>
      </c>
      <c r="Y7" s="167"/>
      <c r="Z7" s="283"/>
      <c r="AA7" s="281"/>
      <c r="AB7" s="281"/>
      <c r="AC7" s="281"/>
      <c r="AD7" s="281"/>
      <c r="AE7" s="282"/>
      <c r="AF7" s="184"/>
      <c r="AG7" s="159" t="s">
        <v>74</v>
      </c>
      <c r="AH7" s="159" t="s">
        <v>76</v>
      </c>
      <c r="AI7" s="228" t="s">
        <v>80</v>
      </c>
      <c r="AJ7" s="159" t="s">
        <v>73</v>
      </c>
      <c r="AK7" s="160"/>
      <c r="AL7" s="184"/>
      <c r="AM7" s="159"/>
      <c r="AN7" s="159"/>
      <c r="AO7" s="228"/>
      <c r="AP7" s="159"/>
      <c r="AQ7" s="167"/>
      <c r="AR7" s="232"/>
      <c r="AS7" s="159"/>
      <c r="AT7" s="159"/>
      <c r="AU7" s="228"/>
      <c r="AV7" s="159"/>
      <c r="AW7" s="167"/>
      <c r="AX7" s="283"/>
      <c r="AY7" s="281"/>
      <c r="AZ7" s="281"/>
      <c r="BA7" s="281"/>
      <c r="BB7" s="281"/>
      <c r="BC7" s="282"/>
      <c r="BD7" s="184"/>
      <c r="BE7" s="159"/>
      <c r="BF7" s="159"/>
      <c r="BG7" s="228"/>
      <c r="BH7" s="159"/>
      <c r="BI7" s="167"/>
      <c r="BJ7" s="163"/>
      <c r="BK7" s="159" t="s">
        <v>74</v>
      </c>
      <c r="BL7" s="159" t="s">
        <v>76</v>
      </c>
      <c r="BM7" s="228" t="s">
        <v>80</v>
      </c>
      <c r="BN7" s="159" t="s">
        <v>73</v>
      </c>
      <c r="BO7" s="160"/>
    </row>
    <row r="8" spans="1:67" ht="21" x14ac:dyDescent="0.3">
      <c r="A8" s="164" t="s">
        <v>6</v>
      </c>
      <c r="B8" s="163" t="s">
        <v>73</v>
      </c>
      <c r="C8" s="159" t="s">
        <v>81</v>
      </c>
      <c r="D8" s="159" t="s">
        <v>75</v>
      </c>
      <c r="E8" s="228" t="s">
        <v>81</v>
      </c>
      <c r="F8" s="159" t="s">
        <v>73</v>
      </c>
      <c r="G8" s="160" t="s">
        <v>73</v>
      </c>
      <c r="H8" s="163" t="s">
        <v>73</v>
      </c>
      <c r="I8" s="159" t="s">
        <v>74</v>
      </c>
      <c r="J8" s="159" t="s">
        <v>75</v>
      </c>
      <c r="K8" s="228" t="s">
        <v>74</v>
      </c>
      <c r="L8" s="159" t="s">
        <v>73</v>
      </c>
      <c r="M8" s="160"/>
      <c r="N8" s="163" t="s">
        <v>73</v>
      </c>
      <c r="O8" s="159" t="s">
        <v>74</v>
      </c>
      <c r="P8" s="159" t="s">
        <v>75</v>
      </c>
      <c r="Q8" s="228" t="s">
        <v>74</v>
      </c>
      <c r="R8" s="159" t="s">
        <v>73</v>
      </c>
      <c r="S8" s="167"/>
      <c r="T8" s="232" t="s">
        <v>77</v>
      </c>
      <c r="U8" s="159" t="s">
        <v>80</v>
      </c>
      <c r="V8" s="159" t="s">
        <v>75</v>
      </c>
      <c r="W8" s="228" t="s">
        <v>80</v>
      </c>
      <c r="X8" s="159" t="s">
        <v>73</v>
      </c>
      <c r="Y8" s="167" t="s">
        <v>77</v>
      </c>
      <c r="Z8" s="100" t="s">
        <v>73</v>
      </c>
      <c r="AA8" s="159" t="s">
        <v>80</v>
      </c>
      <c r="AB8" s="159" t="s">
        <v>75</v>
      </c>
      <c r="AC8" s="228" t="s">
        <v>80</v>
      </c>
      <c r="AD8" s="159" t="s">
        <v>73</v>
      </c>
      <c r="AE8" s="160"/>
      <c r="AF8" s="184" t="s">
        <v>73</v>
      </c>
      <c r="AG8" s="159" t="s">
        <v>81</v>
      </c>
      <c r="AH8" s="159" t="s">
        <v>75</v>
      </c>
      <c r="AI8" s="228" t="s">
        <v>81</v>
      </c>
      <c r="AJ8" s="159" t="s">
        <v>73</v>
      </c>
      <c r="AK8" s="160" t="s">
        <v>73</v>
      </c>
      <c r="AL8" s="184"/>
      <c r="AM8" s="159"/>
      <c r="AN8" s="159"/>
      <c r="AO8" s="228"/>
      <c r="AP8" s="159"/>
      <c r="AQ8" s="167"/>
      <c r="AR8" s="232"/>
      <c r="AS8" s="159" t="s">
        <v>80</v>
      </c>
      <c r="AT8" s="159" t="s">
        <v>75</v>
      </c>
      <c r="AU8" s="228" t="s">
        <v>80</v>
      </c>
      <c r="AV8" s="159" t="s">
        <v>73</v>
      </c>
      <c r="AW8" s="167"/>
      <c r="AX8" s="100"/>
      <c r="AY8" s="159" t="s">
        <v>80</v>
      </c>
      <c r="AZ8" s="159" t="s">
        <v>75</v>
      </c>
      <c r="BA8" s="228" t="s">
        <v>80</v>
      </c>
      <c r="BB8" s="159" t="s">
        <v>73</v>
      </c>
      <c r="BC8" s="160"/>
      <c r="BD8" s="184"/>
      <c r="BE8" s="159" t="s">
        <v>80</v>
      </c>
      <c r="BF8" s="159" t="s">
        <v>76</v>
      </c>
      <c r="BG8" s="228" t="s">
        <v>80</v>
      </c>
      <c r="BH8" s="159" t="s">
        <v>73</v>
      </c>
      <c r="BI8" s="167"/>
      <c r="BJ8" s="163"/>
      <c r="BK8" s="159"/>
      <c r="BL8" s="159"/>
      <c r="BM8" s="228"/>
      <c r="BN8" s="159"/>
      <c r="BO8" s="160"/>
    </row>
    <row r="9" spans="1:67" ht="21" x14ac:dyDescent="0.3">
      <c r="A9" s="164" t="s">
        <v>8</v>
      </c>
      <c r="B9" s="166" t="s">
        <v>73</v>
      </c>
      <c r="C9" s="162" t="s">
        <v>74</v>
      </c>
      <c r="D9" s="162" t="s">
        <v>75</v>
      </c>
      <c r="E9" s="228" t="s">
        <v>74</v>
      </c>
      <c r="F9" s="159" t="s">
        <v>73</v>
      </c>
      <c r="G9" s="186"/>
      <c r="H9" s="163"/>
      <c r="I9" s="162" t="s">
        <v>81</v>
      </c>
      <c r="J9" s="162" t="s">
        <v>76</v>
      </c>
      <c r="K9" s="228" t="s">
        <v>74</v>
      </c>
      <c r="L9" s="159" t="s">
        <v>73</v>
      </c>
      <c r="M9" s="160"/>
      <c r="N9" s="163"/>
      <c r="O9" s="159"/>
      <c r="P9" s="159"/>
      <c r="Q9" s="228"/>
      <c r="R9" s="159"/>
      <c r="S9" s="167"/>
      <c r="T9" s="232"/>
      <c r="U9" s="159"/>
      <c r="V9" s="159"/>
      <c r="W9" s="228"/>
      <c r="X9" s="159"/>
      <c r="Y9" s="167"/>
      <c r="Z9" s="283"/>
      <c r="AA9" s="281"/>
      <c r="AB9" s="281"/>
      <c r="AC9" s="281"/>
      <c r="AD9" s="281"/>
      <c r="AE9" s="282"/>
      <c r="AF9" s="184"/>
      <c r="AG9" s="159"/>
      <c r="AH9" s="159"/>
      <c r="AI9" s="228"/>
      <c r="AJ9" s="159"/>
      <c r="AK9" s="160"/>
      <c r="AL9" s="184"/>
      <c r="AM9" s="159"/>
      <c r="AN9" s="159"/>
      <c r="AO9" s="228"/>
      <c r="AP9" s="159"/>
      <c r="AQ9" s="167"/>
      <c r="AR9" s="232"/>
      <c r="AS9" s="159"/>
      <c r="AT9" s="159"/>
      <c r="AU9" s="228"/>
      <c r="AV9" s="159"/>
      <c r="AW9" s="167"/>
      <c r="AX9" s="283"/>
      <c r="AY9" s="281"/>
      <c r="AZ9" s="281"/>
      <c r="BA9" s="281"/>
      <c r="BB9" s="281"/>
      <c r="BC9" s="282"/>
      <c r="BD9" s="184"/>
      <c r="BE9" s="159"/>
      <c r="BF9" s="159"/>
      <c r="BG9" s="228"/>
      <c r="BH9" s="159"/>
      <c r="BI9" s="167"/>
      <c r="BJ9" s="163"/>
      <c r="BK9" s="159"/>
      <c r="BL9" s="159"/>
      <c r="BM9" s="228"/>
      <c r="BN9" s="159"/>
      <c r="BO9" s="160"/>
    </row>
    <row r="10" spans="1:67" ht="21" x14ac:dyDescent="0.3">
      <c r="A10" s="164" t="s">
        <v>15</v>
      </c>
      <c r="B10" s="163" t="s">
        <v>73</v>
      </c>
      <c r="C10" s="159" t="s">
        <v>81</v>
      </c>
      <c r="D10" s="159" t="s">
        <v>75</v>
      </c>
      <c r="E10" s="228" t="s">
        <v>81</v>
      </c>
      <c r="F10" s="159" t="s">
        <v>84</v>
      </c>
      <c r="G10" s="160" t="s">
        <v>84</v>
      </c>
      <c r="H10" s="163" t="s">
        <v>73</v>
      </c>
      <c r="I10" s="159" t="s">
        <v>81</v>
      </c>
      <c r="J10" s="159" t="s">
        <v>75</v>
      </c>
      <c r="K10" s="228" t="s">
        <v>81</v>
      </c>
      <c r="L10" s="159" t="s">
        <v>73</v>
      </c>
      <c r="M10" s="160" t="s">
        <v>73</v>
      </c>
      <c r="N10" s="158" t="s">
        <v>77</v>
      </c>
      <c r="O10" s="180" t="s">
        <v>80</v>
      </c>
      <c r="P10" s="159" t="s">
        <v>76</v>
      </c>
      <c r="Q10" s="228" t="s">
        <v>80</v>
      </c>
      <c r="R10" s="159" t="s">
        <v>77</v>
      </c>
      <c r="S10" s="167" t="s">
        <v>77</v>
      </c>
      <c r="T10" s="232" t="s">
        <v>86</v>
      </c>
      <c r="U10" s="159" t="s">
        <v>80</v>
      </c>
      <c r="V10" s="159" t="s">
        <v>76</v>
      </c>
      <c r="W10" s="228" t="s">
        <v>80</v>
      </c>
      <c r="X10" s="159" t="s">
        <v>86</v>
      </c>
      <c r="Y10" s="167" t="s">
        <v>86</v>
      </c>
      <c r="Z10" s="283"/>
      <c r="AA10" s="281"/>
      <c r="AB10" s="281"/>
      <c r="AC10" s="281"/>
      <c r="AD10" s="281"/>
      <c r="AE10" s="282"/>
      <c r="AF10" s="184"/>
      <c r="AG10" s="159" t="s">
        <v>80</v>
      </c>
      <c r="AH10" s="159" t="s">
        <v>75</v>
      </c>
      <c r="AI10" s="228" t="s">
        <v>80</v>
      </c>
      <c r="AJ10" s="159" t="s">
        <v>86</v>
      </c>
      <c r="AK10" s="160"/>
      <c r="AL10" s="184"/>
      <c r="AM10" s="159" t="s">
        <v>80</v>
      </c>
      <c r="AN10" s="159" t="s">
        <v>76</v>
      </c>
      <c r="AO10" s="228" t="s">
        <v>80</v>
      </c>
      <c r="AP10" s="159" t="s">
        <v>87</v>
      </c>
      <c r="AQ10" s="167"/>
      <c r="AR10" s="232"/>
      <c r="AS10" s="159" t="s">
        <v>80</v>
      </c>
      <c r="AT10" s="159" t="s">
        <v>76</v>
      </c>
      <c r="AU10" s="228" t="s">
        <v>80</v>
      </c>
      <c r="AV10" s="159" t="s">
        <v>87</v>
      </c>
      <c r="AW10" s="167"/>
      <c r="AX10" s="283"/>
      <c r="AY10" s="281"/>
      <c r="AZ10" s="281"/>
      <c r="BA10" s="281"/>
      <c r="BB10" s="281"/>
      <c r="BC10" s="282"/>
      <c r="BD10" s="184"/>
      <c r="BE10" s="159" t="s">
        <v>80</v>
      </c>
      <c r="BF10" s="159" t="s">
        <v>76</v>
      </c>
      <c r="BG10" s="228" t="s">
        <v>80</v>
      </c>
      <c r="BH10" s="159" t="s">
        <v>87</v>
      </c>
      <c r="BI10" s="167"/>
      <c r="BJ10" s="163"/>
      <c r="BK10" s="159" t="s">
        <v>80</v>
      </c>
      <c r="BL10" s="159" t="s">
        <v>76</v>
      </c>
      <c r="BM10" s="228" t="s">
        <v>80</v>
      </c>
      <c r="BN10" s="159" t="s">
        <v>87</v>
      </c>
      <c r="BO10" s="160"/>
    </row>
    <row r="11" spans="1:67" ht="21" x14ac:dyDescent="0.3">
      <c r="A11" s="164" t="s">
        <v>9</v>
      </c>
      <c r="B11" s="166" t="s">
        <v>73</v>
      </c>
      <c r="C11" s="162" t="s">
        <v>74</v>
      </c>
      <c r="D11" s="162" t="s">
        <v>75</v>
      </c>
      <c r="E11" s="228" t="s">
        <v>74</v>
      </c>
      <c r="F11" s="159" t="s">
        <v>73</v>
      </c>
      <c r="G11" s="160"/>
      <c r="H11" s="158"/>
      <c r="I11" s="159" t="s">
        <v>74</v>
      </c>
      <c r="J11" s="159" t="s">
        <v>76</v>
      </c>
      <c r="K11" s="228" t="s">
        <v>80</v>
      </c>
      <c r="L11" s="159" t="s">
        <v>79</v>
      </c>
      <c r="M11" s="160"/>
      <c r="N11" s="158" t="s">
        <v>73</v>
      </c>
      <c r="O11" s="162"/>
      <c r="P11" s="162"/>
      <c r="Q11" s="228"/>
      <c r="R11" s="159" t="s">
        <v>79</v>
      </c>
      <c r="S11" s="167" t="s">
        <v>79</v>
      </c>
      <c r="T11" s="232" t="s">
        <v>73</v>
      </c>
      <c r="U11" s="159"/>
      <c r="V11" s="159"/>
      <c r="W11" s="228"/>
      <c r="X11" s="159" t="s">
        <v>79</v>
      </c>
      <c r="Y11" s="167" t="s">
        <v>73</v>
      </c>
      <c r="Z11" s="283"/>
      <c r="AA11" s="281"/>
      <c r="AB11" s="281"/>
      <c r="AC11" s="281"/>
      <c r="AD11" s="281"/>
      <c r="AE11" s="282"/>
      <c r="AF11" s="184"/>
      <c r="AG11" s="159" t="s">
        <v>80</v>
      </c>
      <c r="AH11" s="159" t="s">
        <v>76</v>
      </c>
      <c r="AI11" s="159" t="s">
        <v>80</v>
      </c>
      <c r="AJ11" s="159" t="s">
        <v>77</v>
      </c>
      <c r="AK11" s="160"/>
      <c r="AL11" s="184" t="s">
        <v>73</v>
      </c>
      <c r="AM11" s="159"/>
      <c r="AN11" s="159"/>
      <c r="AO11" s="228"/>
      <c r="AP11" s="159"/>
      <c r="AQ11" s="167"/>
      <c r="AR11" s="232"/>
      <c r="AS11" s="159"/>
      <c r="AT11" s="159"/>
      <c r="AU11" s="228"/>
      <c r="AV11" s="159"/>
      <c r="AW11" s="167"/>
      <c r="AX11" s="283"/>
      <c r="AY11" s="281"/>
      <c r="AZ11" s="281"/>
      <c r="BA11" s="281"/>
      <c r="BB11" s="281"/>
      <c r="BC11" s="282"/>
      <c r="BD11" s="184"/>
      <c r="BE11" s="159"/>
      <c r="BF11" s="159"/>
      <c r="BG11" s="228"/>
      <c r="BH11" s="159"/>
      <c r="BI11" s="167"/>
      <c r="BJ11" s="163"/>
      <c r="BK11" s="159"/>
      <c r="BL11" s="159"/>
      <c r="BM11" s="228"/>
      <c r="BN11" s="159"/>
      <c r="BO11" s="160"/>
    </row>
    <row r="12" spans="1:67" ht="21" x14ac:dyDescent="0.3">
      <c r="A12" s="164" t="s">
        <v>10</v>
      </c>
      <c r="B12" s="166" t="s">
        <v>84</v>
      </c>
      <c r="C12" s="162" t="s">
        <v>85</v>
      </c>
      <c r="D12" s="162" t="s">
        <v>75</v>
      </c>
      <c r="E12" s="228" t="s">
        <v>85</v>
      </c>
      <c r="F12" s="159" t="s">
        <v>73</v>
      </c>
      <c r="G12" s="160" t="s">
        <v>73</v>
      </c>
      <c r="H12" s="158" t="s">
        <v>77</v>
      </c>
      <c r="I12" s="162" t="s">
        <v>74</v>
      </c>
      <c r="J12" s="162" t="s">
        <v>75</v>
      </c>
      <c r="K12" s="228" t="s">
        <v>74</v>
      </c>
      <c r="L12" s="159" t="s">
        <v>73</v>
      </c>
      <c r="M12" s="160" t="s">
        <v>73</v>
      </c>
      <c r="N12" s="158" t="s">
        <v>77</v>
      </c>
      <c r="O12" s="162" t="s">
        <v>74</v>
      </c>
      <c r="P12" s="162" t="s">
        <v>75</v>
      </c>
      <c r="Q12" s="228" t="s">
        <v>74</v>
      </c>
      <c r="R12" s="159" t="s">
        <v>73</v>
      </c>
      <c r="S12" s="167" t="s">
        <v>73</v>
      </c>
      <c r="T12" s="232" t="s">
        <v>73</v>
      </c>
      <c r="U12" s="159" t="s">
        <v>85</v>
      </c>
      <c r="V12" s="159" t="s">
        <v>75</v>
      </c>
      <c r="W12" s="228" t="s">
        <v>85</v>
      </c>
      <c r="X12" s="159" t="s">
        <v>73</v>
      </c>
      <c r="Y12" s="167" t="s">
        <v>73</v>
      </c>
      <c r="Z12" s="100"/>
      <c r="AA12" s="159" t="s">
        <v>78</v>
      </c>
      <c r="AB12" s="159"/>
      <c r="AC12" s="159"/>
      <c r="AD12" s="159"/>
      <c r="AE12" s="160"/>
      <c r="AF12" s="183" t="s">
        <v>73</v>
      </c>
      <c r="AG12" s="162" t="s">
        <v>74</v>
      </c>
      <c r="AH12" s="162" t="s">
        <v>75</v>
      </c>
      <c r="AI12" s="228" t="s">
        <v>74</v>
      </c>
      <c r="AJ12" s="159" t="s">
        <v>73</v>
      </c>
      <c r="AK12" s="160" t="s">
        <v>73</v>
      </c>
      <c r="AL12" s="183" t="s">
        <v>77</v>
      </c>
      <c r="AM12" s="162" t="s">
        <v>74</v>
      </c>
      <c r="AN12" s="162" t="s">
        <v>75</v>
      </c>
      <c r="AO12" s="228" t="s">
        <v>74</v>
      </c>
      <c r="AP12" s="159" t="s">
        <v>77</v>
      </c>
      <c r="AQ12" s="167" t="s">
        <v>73</v>
      </c>
      <c r="AR12" s="232"/>
      <c r="AS12" s="159" t="s">
        <v>81</v>
      </c>
      <c r="AT12" s="159" t="s">
        <v>76</v>
      </c>
      <c r="AU12" s="228" t="s">
        <v>74</v>
      </c>
      <c r="AV12" s="159" t="s">
        <v>73</v>
      </c>
      <c r="AW12" s="167"/>
      <c r="AX12" s="100"/>
      <c r="AY12" s="159"/>
      <c r="AZ12" s="159"/>
      <c r="BA12" s="159"/>
      <c r="BB12" s="159"/>
      <c r="BC12" s="160"/>
      <c r="BD12" s="184"/>
      <c r="BE12" s="159"/>
      <c r="BF12" s="159"/>
      <c r="BG12" s="228"/>
      <c r="BH12" s="159"/>
      <c r="BI12" s="167"/>
      <c r="BJ12" s="163"/>
      <c r="BK12" s="159"/>
      <c r="BL12" s="159"/>
      <c r="BM12" s="228"/>
      <c r="BN12" s="159"/>
      <c r="BO12" s="160"/>
    </row>
    <row r="13" spans="1:67" ht="21" x14ac:dyDescent="0.3">
      <c r="A13" s="164" t="s">
        <v>12</v>
      </c>
      <c r="B13" s="166" t="s">
        <v>84</v>
      </c>
      <c r="C13" s="162" t="s">
        <v>81</v>
      </c>
      <c r="D13" s="162" t="s">
        <v>75</v>
      </c>
      <c r="E13" s="228" t="s">
        <v>81</v>
      </c>
      <c r="F13" s="159" t="s">
        <v>73</v>
      </c>
      <c r="G13" s="160" t="s">
        <v>73</v>
      </c>
      <c r="H13" s="158" t="s">
        <v>73</v>
      </c>
      <c r="I13" s="162" t="s">
        <v>74</v>
      </c>
      <c r="J13" s="162" t="s">
        <v>75</v>
      </c>
      <c r="K13" s="228" t="s">
        <v>74</v>
      </c>
      <c r="L13" s="159" t="s">
        <v>73</v>
      </c>
      <c r="M13" s="160"/>
      <c r="N13" s="158" t="s">
        <v>73</v>
      </c>
      <c r="O13" s="162" t="s">
        <v>74</v>
      </c>
      <c r="P13" s="162" t="s">
        <v>75</v>
      </c>
      <c r="Q13" s="228" t="s">
        <v>74</v>
      </c>
      <c r="R13" s="159" t="s">
        <v>73</v>
      </c>
      <c r="S13" s="167"/>
      <c r="T13" s="232" t="s">
        <v>73</v>
      </c>
      <c r="U13" s="159" t="s">
        <v>80</v>
      </c>
      <c r="V13" s="159" t="s">
        <v>75</v>
      </c>
      <c r="W13" s="228" t="s">
        <v>80</v>
      </c>
      <c r="X13" s="159" t="s">
        <v>73</v>
      </c>
      <c r="Y13" s="167"/>
      <c r="Z13" s="100" t="s">
        <v>73</v>
      </c>
      <c r="AA13" s="159" t="s">
        <v>80</v>
      </c>
      <c r="AB13" s="159" t="s">
        <v>76</v>
      </c>
      <c r="AC13" s="159" t="s">
        <v>80</v>
      </c>
      <c r="AD13" s="159" t="s">
        <v>73</v>
      </c>
      <c r="AE13" s="160"/>
      <c r="AF13" s="184" t="s">
        <v>73</v>
      </c>
      <c r="AG13" s="159" t="s">
        <v>74</v>
      </c>
      <c r="AH13" s="159" t="s">
        <v>75</v>
      </c>
      <c r="AI13" s="228" t="s">
        <v>74</v>
      </c>
      <c r="AJ13" s="159" t="s">
        <v>73</v>
      </c>
      <c r="AK13" s="160" t="s">
        <v>73</v>
      </c>
      <c r="AL13" s="184"/>
      <c r="AM13" s="159" t="s">
        <v>80</v>
      </c>
      <c r="AN13" s="159" t="s">
        <v>76</v>
      </c>
      <c r="AO13" s="228" t="s">
        <v>80</v>
      </c>
      <c r="AP13" s="159" t="s">
        <v>77</v>
      </c>
      <c r="AQ13" s="167"/>
      <c r="AR13" s="232" t="s">
        <v>73</v>
      </c>
      <c r="AS13" s="159" t="s">
        <v>74</v>
      </c>
      <c r="AT13" s="159" t="s">
        <v>75</v>
      </c>
      <c r="AU13" s="228" t="s">
        <v>74</v>
      </c>
      <c r="AV13" s="159" t="s">
        <v>73</v>
      </c>
      <c r="AW13" s="167"/>
      <c r="AX13" s="100" t="s">
        <v>73</v>
      </c>
      <c r="AY13" s="159" t="s">
        <v>80</v>
      </c>
      <c r="AZ13" s="159" t="s">
        <v>76</v>
      </c>
      <c r="BA13" s="159" t="s">
        <v>80</v>
      </c>
      <c r="BB13" s="159" t="s">
        <v>73</v>
      </c>
      <c r="BC13" s="160"/>
      <c r="BD13" s="184" t="s">
        <v>77</v>
      </c>
      <c r="BE13" s="159"/>
      <c r="BF13" s="159"/>
      <c r="BG13" s="228"/>
      <c r="BH13" s="159"/>
      <c r="BI13" s="167"/>
      <c r="BJ13" s="163"/>
      <c r="BK13" s="159" t="s">
        <v>80</v>
      </c>
      <c r="BL13" s="159" t="s">
        <v>75</v>
      </c>
      <c r="BM13" s="228" t="s">
        <v>80</v>
      </c>
      <c r="BN13" s="159" t="s">
        <v>73</v>
      </c>
      <c r="BO13" s="160"/>
    </row>
    <row r="14" spans="1:67" ht="21" x14ac:dyDescent="0.3">
      <c r="A14" s="164" t="s">
        <v>13</v>
      </c>
      <c r="B14" s="166" t="s">
        <v>84</v>
      </c>
      <c r="C14" s="162" t="s">
        <v>81</v>
      </c>
      <c r="D14" s="162" t="s">
        <v>75</v>
      </c>
      <c r="E14" s="228" t="s">
        <v>81</v>
      </c>
      <c r="F14" s="159" t="s">
        <v>73</v>
      </c>
      <c r="G14" s="160" t="s">
        <v>73</v>
      </c>
      <c r="H14" s="158" t="s">
        <v>77</v>
      </c>
      <c r="I14" s="162" t="s">
        <v>81</v>
      </c>
      <c r="J14" s="162" t="s">
        <v>76</v>
      </c>
      <c r="K14" s="228" t="s">
        <v>74</v>
      </c>
      <c r="L14" s="159" t="s">
        <v>73</v>
      </c>
      <c r="M14" s="160" t="s">
        <v>73</v>
      </c>
      <c r="N14" s="158" t="s">
        <v>73</v>
      </c>
      <c r="O14" s="162" t="s">
        <v>81</v>
      </c>
      <c r="P14" s="162" t="s">
        <v>76</v>
      </c>
      <c r="Q14" s="228" t="s">
        <v>74</v>
      </c>
      <c r="R14" s="159" t="s">
        <v>73</v>
      </c>
      <c r="S14" s="167"/>
      <c r="T14" s="232" t="s">
        <v>73</v>
      </c>
      <c r="U14" s="159" t="s">
        <v>81</v>
      </c>
      <c r="V14" s="159" t="s">
        <v>76</v>
      </c>
      <c r="W14" s="228" t="s">
        <v>74</v>
      </c>
      <c r="X14" s="159" t="s">
        <v>77</v>
      </c>
      <c r="Y14" s="167" t="s">
        <v>73</v>
      </c>
      <c r="Z14" s="100"/>
      <c r="AA14" s="159"/>
      <c r="AB14" s="159"/>
      <c r="AC14" s="159"/>
      <c r="AD14" s="159"/>
      <c r="AE14" s="160"/>
      <c r="AF14" s="184"/>
      <c r="AG14" s="159" t="s">
        <v>81</v>
      </c>
      <c r="AH14" s="159" t="s">
        <v>76</v>
      </c>
      <c r="AI14" s="228" t="s">
        <v>74</v>
      </c>
      <c r="AJ14" s="159" t="s">
        <v>73</v>
      </c>
      <c r="AK14" s="160"/>
      <c r="AL14" s="184"/>
      <c r="AM14" s="159"/>
      <c r="AN14" s="159"/>
      <c r="AO14" s="228"/>
      <c r="AP14" s="159"/>
      <c r="AQ14" s="167"/>
      <c r="AR14" s="232"/>
      <c r="AS14" s="159" t="s">
        <v>78</v>
      </c>
      <c r="AT14" s="159"/>
      <c r="AU14" s="228"/>
      <c r="AV14" s="159" t="s">
        <v>73</v>
      </c>
      <c r="AW14" s="167"/>
      <c r="AX14" s="100"/>
      <c r="AY14" s="159" t="s">
        <v>78</v>
      </c>
      <c r="AZ14" s="159"/>
      <c r="BA14" s="159"/>
      <c r="BB14" s="159" t="s">
        <v>73</v>
      </c>
      <c r="BC14" s="160"/>
      <c r="BD14" s="184"/>
      <c r="BE14" s="159"/>
      <c r="BF14" s="159"/>
      <c r="BG14" s="228"/>
      <c r="BH14" s="159"/>
      <c r="BI14" s="167"/>
      <c r="BJ14" s="163"/>
      <c r="BK14" s="159"/>
      <c r="BL14" s="159"/>
      <c r="BM14" s="228"/>
      <c r="BN14" s="159"/>
      <c r="BO14" s="160"/>
    </row>
    <row r="15" spans="1:67" ht="21" x14ac:dyDescent="0.3">
      <c r="A15" s="164" t="s">
        <v>16</v>
      </c>
      <c r="B15" s="166" t="s">
        <v>77</v>
      </c>
      <c r="C15" s="162" t="s">
        <v>74</v>
      </c>
      <c r="D15" s="162" t="s">
        <v>75</v>
      </c>
      <c r="E15" s="228" t="s">
        <v>74</v>
      </c>
      <c r="F15" s="159" t="s">
        <v>77</v>
      </c>
      <c r="G15" s="160"/>
      <c r="H15" s="158" t="s">
        <v>77</v>
      </c>
      <c r="I15" s="162" t="s">
        <v>74</v>
      </c>
      <c r="J15" s="162" t="s">
        <v>75</v>
      </c>
      <c r="K15" s="228" t="s">
        <v>74</v>
      </c>
      <c r="L15" s="159" t="s">
        <v>77</v>
      </c>
      <c r="M15" s="160"/>
      <c r="N15" s="158" t="s">
        <v>77</v>
      </c>
      <c r="O15" s="162" t="s">
        <v>74</v>
      </c>
      <c r="P15" s="162" t="s">
        <v>75</v>
      </c>
      <c r="Q15" s="228" t="s">
        <v>74</v>
      </c>
      <c r="R15" s="159" t="s">
        <v>77</v>
      </c>
      <c r="S15" s="167"/>
      <c r="T15" s="232"/>
      <c r="U15" s="159" t="s">
        <v>74</v>
      </c>
      <c r="V15" s="159" t="s">
        <v>76</v>
      </c>
      <c r="W15" s="228" t="s">
        <v>80</v>
      </c>
      <c r="X15" s="159" t="s">
        <v>77</v>
      </c>
      <c r="Y15" s="167"/>
      <c r="Z15" s="100"/>
      <c r="AA15" s="159" t="s">
        <v>74</v>
      </c>
      <c r="AB15" s="159" t="s">
        <v>76</v>
      </c>
      <c r="AC15" s="159" t="s">
        <v>80</v>
      </c>
      <c r="AD15" s="159" t="s">
        <v>77</v>
      </c>
      <c r="AE15" s="160"/>
      <c r="AF15" s="184" t="s">
        <v>77</v>
      </c>
      <c r="AG15" s="159" t="s">
        <v>80</v>
      </c>
      <c r="AH15" s="159" t="s">
        <v>75</v>
      </c>
      <c r="AI15" s="228" t="s">
        <v>80</v>
      </c>
      <c r="AJ15" s="159" t="s">
        <v>77</v>
      </c>
      <c r="AK15" s="160"/>
      <c r="AL15" s="184"/>
      <c r="AM15" s="159"/>
      <c r="AN15" s="159"/>
      <c r="AO15" s="228"/>
      <c r="AP15" s="159"/>
      <c r="AQ15" s="167"/>
      <c r="AR15" s="232"/>
      <c r="AS15" s="159"/>
      <c r="AT15" s="159"/>
      <c r="AU15" s="228"/>
      <c r="AV15" s="159"/>
      <c r="AW15" s="167"/>
      <c r="AX15" s="100"/>
      <c r="AY15" s="159"/>
      <c r="AZ15" s="159"/>
      <c r="BA15" s="159"/>
      <c r="BB15" s="159"/>
      <c r="BC15" s="160"/>
      <c r="BD15" s="184"/>
      <c r="BE15" s="159"/>
      <c r="BF15" s="159"/>
      <c r="BG15" s="228"/>
      <c r="BH15" s="159"/>
      <c r="BI15" s="167"/>
      <c r="BJ15" s="163"/>
      <c r="BK15" s="159"/>
      <c r="BL15" s="159"/>
      <c r="BM15" s="228"/>
      <c r="BN15" s="159"/>
      <c r="BO15" s="160"/>
    </row>
    <row r="16" spans="1:67" ht="21" x14ac:dyDescent="0.3">
      <c r="A16" s="164" t="s">
        <v>4</v>
      </c>
      <c r="B16" s="166" t="s">
        <v>73</v>
      </c>
      <c r="C16" s="162" t="s">
        <v>74</v>
      </c>
      <c r="D16" s="162" t="s">
        <v>75</v>
      </c>
      <c r="E16" s="228" t="s">
        <v>74</v>
      </c>
      <c r="F16" s="159" t="s">
        <v>73</v>
      </c>
      <c r="G16" s="160"/>
      <c r="H16" s="158"/>
      <c r="I16" s="162" t="s">
        <v>78</v>
      </c>
      <c r="J16" s="162" t="s">
        <v>76</v>
      </c>
      <c r="K16" s="228"/>
      <c r="L16" s="179" t="s">
        <v>73</v>
      </c>
      <c r="M16" s="170" t="s">
        <v>84</v>
      </c>
      <c r="N16" s="158" t="s">
        <v>73</v>
      </c>
      <c r="O16" s="162" t="s">
        <v>78</v>
      </c>
      <c r="P16" s="162" t="s">
        <v>76</v>
      </c>
      <c r="Q16" s="228"/>
      <c r="R16" s="179" t="s">
        <v>73</v>
      </c>
      <c r="S16" s="234" t="s">
        <v>84</v>
      </c>
      <c r="T16" s="232" t="s">
        <v>73</v>
      </c>
      <c r="U16" s="159"/>
      <c r="V16" s="159"/>
      <c r="W16" s="228"/>
      <c r="X16" s="159"/>
      <c r="Y16" s="167" t="s">
        <v>73</v>
      </c>
      <c r="Z16" s="283"/>
      <c r="AA16" s="281"/>
      <c r="AB16" s="281"/>
      <c r="AC16" s="281"/>
      <c r="AD16" s="281"/>
      <c r="AE16" s="282"/>
      <c r="AF16" s="184"/>
      <c r="AG16" s="159" t="s">
        <v>80</v>
      </c>
      <c r="AH16" s="159" t="s">
        <v>76</v>
      </c>
      <c r="AI16" s="228" t="s">
        <v>80</v>
      </c>
      <c r="AJ16" s="159" t="s">
        <v>73</v>
      </c>
      <c r="AK16" s="160"/>
      <c r="AL16" s="184"/>
      <c r="AM16" s="159"/>
      <c r="AN16" s="159"/>
      <c r="AO16" s="228"/>
      <c r="AP16" s="159"/>
      <c r="AQ16" s="167"/>
      <c r="AR16" s="232"/>
      <c r="AS16" s="159"/>
      <c r="AT16" s="159"/>
      <c r="AU16" s="228"/>
      <c r="AV16" s="159"/>
      <c r="AW16" s="167"/>
      <c r="AX16" s="283"/>
      <c r="AY16" s="281"/>
      <c r="AZ16" s="281"/>
      <c r="BA16" s="281"/>
      <c r="BB16" s="281"/>
      <c r="BC16" s="282"/>
      <c r="BD16" s="184"/>
      <c r="BE16" s="159"/>
      <c r="BF16" s="159"/>
      <c r="BG16" s="228"/>
      <c r="BH16" s="159"/>
      <c r="BI16" s="167"/>
      <c r="BJ16" s="163"/>
      <c r="BK16" s="159"/>
      <c r="BL16" s="159"/>
      <c r="BM16" s="228"/>
      <c r="BN16" s="159"/>
      <c r="BO16" s="160"/>
    </row>
    <row r="17" spans="1:68" ht="21" x14ac:dyDescent="0.3">
      <c r="A17" s="164" t="s">
        <v>19</v>
      </c>
      <c r="B17" s="163" t="s">
        <v>77</v>
      </c>
      <c r="C17" s="159" t="s">
        <v>81</v>
      </c>
      <c r="D17" s="159" t="s">
        <v>75</v>
      </c>
      <c r="E17" s="228" t="s">
        <v>81</v>
      </c>
      <c r="F17" s="159" t="s">
        <v>77</v>
      </c>
      <c r="G17" s="160" t="s">
        <v>79</v>
      </c>
      <c r="H17" s="163" t="s">
        <v>77</v>
      </c>
      <c r="I17" s="159" t="s">
        <v>82</v>
      </c>
      <c r="J17" s="159" t="s">
        <v>76</v>
      </c>
      <c r="K17" s="228" t="s">
        <v>80</v>
      </c>
      <c r="L17" s="159" t="s">
        <v>79</v>
      </c>
      <c r="M17" s="160" t="s">
        <v>79</v>
      </c>
      <c r="N17" s="163" t="s">
        <v>77</v>
      </c>
      <c r="O17" s="159" t="s">
        <v>80</v>
      </c>
      <c r="P17" s="159" t="s">
        <v>76</v>
      </c>
      <c r="Q17" s="228" t="s">
        <v>80</v>
      </c>
      <c r="R17" s="159" t="s">
        <v>77</v>
      </c>
      <c r="S17" s="167" t="s">
        <v>79</v>
      </c>
      <c r="T17" s="232"/>
      <c r="U17" s="159" t="s">
        <v>78</v>
      </c>
      <c r="V17" s="159"/>
      <c r="W17" s="228"/>
      <c r="X17" s="159" t="s">
        <v>77</v>
      </c>
      <c r="Y17" s="167"/>
      <c r="Z17" s="283"/>
      <c r="AA17" s="281"/>
      <c r="AB17" s="281"/>
      <c r="AC17" s="281"/>
      <c r="AD17" s="281"/>
      <c r="AE17" s="282"/>
      <c r="AF17" s="184"/>
      <c r="AG17" s="159"/>
      <c r="AH17" s="159"/>
      <c r="AI17" s="228"/>
      <c r="AJ17" s="159"/>
      <c r="AK17" s="160"/>
      <c r="AL17" s="184"/>
      <c r="AM17" s="159"/>
      <c r="AN17" s="159"/>
      <c r="AO17" s="228"/>
      <c r="AP17" s="159"/>
      <c r="AQ17" s="167"/>
      <c r="AR17" s="232"/>
      <c r="AS17" s="159" t="s">
        <v>78</v>
      </c>
      <c r="AT17" s="159"/>
      <c r="AU17" s="228"/>
      <c r="AV17" s="159" t="s">
        <v>77</v>
      </c>
      <c r="AW17" s="167"/>
      <c r="AX17" s="283"/>
      <c r="AY17" s="281"/>
      <c r="AZ17" s="281"/>
      <c r="BA17" s="281"/>
      <c r="BB17" s="281"/>
      <c r="BC17" s="282"/>
      <c r="BD17" s="184"/>
      <c r="BE17" s="159"/>
      <c r="BF17" s="159"/>
      <c r="BG17" s="228"/>
      <c r="BH17" s="159"/>
      <c r="BI17" s="167"/>
      <c r="BJ17" s="163"/>
      <c r="BK17" s="159"/>
      <c r="BL17" s="159"/>
      <c r="BM17" s="228"/>
      <c r="BN17" s="159"/>
      <c r="BO17" s="160"/>
    </row>
    <row r="18" spans="1:68" ht="21" x14ac:dyDescent="0.3">
      <c r="A18" s="164" t="s">
        <v>17</v>
      </c>
      <c r="B18" s="166" t="s">
        <v>73</v>
      </c>
      <c r="C18" s="162" t="s">
        <v>74</v>
      </c>
      <c r="D18" s="162" t="s">
        <v>75</v>
      </c>
      <c r="E18" s="228" t="s">
        <v>74</v>
      </c>
      <c r="F18" s="159" t="s">
        <v>73</v>
      </c>
      <c r="G18" s="160" t="s">
        <v>73</v>
      </c>
      <c r="H18" s="166" t="s">
        <v>84</v>
      </c>
      <c r="I18" s="162" t="s">
        <v>74</v>
      </c>
      <c r="J18" s="162" t="s">
        <v>75</v>
      </c>
      <c r="K18" s="228" t="s">
        <v>74</v>
      </c>
      <c r="L18" s="165" t="s">
        <v>84</v>
      </c>
      <c r="M18" s="160" t="s">
        <v>73</v>
      </c>
      <c r="N18" s="166" t="s">
        <v>84</v>
      </c>
      <c r="O18" s="162" t="s">
        <v>80</v>
      </c>
      <c r="P18" s="162" t="s">
        <v>75</v>
      </c>
      <c r="Q18" s="228" t="s">
        <v>80</v>
      </c>
      <c r="R18" s="165" t="s">
        <v>84</v>
      </c>
      <c r="S18" s="167"/>
      <c r="T18" s="232" t="s">
        <v>84</v>
      </c>
      <c r="U18" s="162" t="s">
        <v>82</v>
      </c>
      <c r="V18" s="162" t="s">
        <v>76</v>
      </c>
      <c r="W18" s="228" t="s">
        <v>80</v>
      </c>
      <c r="X18" s="165" t="s">
        <v>84</v>
      </c>
      <c r="Y18" s="167"/>
      <c r="Z18" s="283" t="s">
        <v>84</v>
      </c>
      <c r="AA18" s="281" t="s">
        <v>74</v>
      </c>
      <c r="AB18" s="281" t="s">
        <v>76</v>
      </c>
      <c r="AC18" s="281" t="s">
        <v>80</v>
      </c>
      <c r="AD18" s="281" t="s">
        <v>84</v>
      </c>
      <c r="AE18" s="282" t="s">
        <v>84</v>
      </c>
      <c r="AF18" s="185" t="s">
        <v>84</v>
      </c>
      <c r="AG18" s="162" t="s">
        <v>82</v>
      </c>
      <c r="AH18" s="162" t="s">
        <v>75</v>
      </c>
      <c r="AI18" s="229" t="s">
        <v>82</v>
      </c>
      <c r="AJ18" s="165" t="s">
        <v>84</v>
      </c>
      <c r="AK18" s="160" t="s">
        <v>73</v>
      </c>
      <c r="AL18" s="185" t="s">
        <v>84</v>
      </c>
      <c r="AM18" s="162" t="s">
        <v>80</v>
      </c>
      <c r="AN18" s="162" t="s">
        <v>76</v>
      </c>
      <c r="AO18" s="228" t="s">
        <v>80</v>
      </c>
      <c r="AP18" s="165" t="s">
        <v>84</v>
      </c>
      <c r="AQ18" s="167"/>
      <c r="AR18" s="232"/>
      <c r="AS18" s="162"/>
      <c r="AT18" s="162"/>
      <c r="AU18" s="228"/>
      <c r="AV18" s="165"/>
      <c r="AW18" s="167"/>
      <c r="AX18" s="283"/>
      <c r="AY18" s="281"/>
      <c r="AZ18" s="281"/>
      <c r="BA18" s="281"/>
      <c r="BB18" s="281"/>
      <c r="BC18" s="282"/>
      <c r="BD18" s="184"/>
      <c r="BE18" s="159"/>
      <c r="BF18" s="159"/>
      <c r="BG18" s="228"/>
      <c r="BH18" s="159"/>
      <c r="BI18" s="167"/>
      <c r="BJ18" s="163" t="s">
        <v>73</v>
      </c>
      <c r="BK18" s="162" t="s">
        <v>80</v>
      </c>
      <c r="BL18" s="162" t="s">
        <v>76</v>
      </c>
      <c r="BM18" s="228" t="s">
        <v>80</v>
      </c>
      <c r="BN18" s="159" t="s">
        <v>73</v>
      </c>
      <c r="BO18" s="160"/>
    </row>
    <row r="19" spans="1:68" ht="21" x14ac:dyDescent="0.3">
      <c r="A19" s="164" t="s">
        <v>18</v>
      </c>
      <c r="B19" s="166" t="s">
        <v>84</v>
      </c>
      <c r="C19" s="162" t="s">
        <v>81</v>
      </c>
      <c r="D19" s="162" t="s">
        <v>75</v>
      </c>
      <c r="E19" s="228" t="s">
        <v>81</v>
      </c>
      <c r="F19" s="159" t="s">
        <v>73</v>
      </c>
      <c r="G19" s="160"/>
      <c r="H19" s="158" t="s">
        <v>73</v>
      </c>
      <c r="I19" s="162" t="s">
        <v>74</v>
      </c>
      <c r="J19" s="162" t="s">
        <v>76</v>
      </c>
      <c r="K19" s="228" t="s">
        <v>80</v>
      </c>
      <c r="L19" s="159" t="s">
        <v>73</v>
      </c>
      <c r="M19" s="160"/>
      <c r="N19" s="158" t="s">
        <v>79</v>
      </c>
      <c r="O19" s="162"/>
      <c r="P19" s="162"/>
      <c r="Q19" s="228"/>
      <c r="R19" s="165"/>
      <c r="S19" s="167" t="s">
        <v>79</v>
      </c>
      <c r="T19" s="233"/>
      <c r="U19" s="230"/>
      <c r="V19" s="230"/>
      <c r="W19" s="230"/>
      <c r="X19" s="230"/>
      <c r="Y19" s="235"/>
      <c r="Z19" s="100"/>
      <c r="AA19" s="159"/>
      <c r="AB19" s="159"/>
      <c r="AC19" s="228"/>
      <c r="AD19" s="159"/>
      <c r="AE19" s="160"/>
      <c r="AF19" s="184" t="s">
        <v>73</v>
      </c>
      <c r="AG19" s="159" t="s">
        <v>74</v>
      </c>
      <c r="AH19" s="159" t="s">
        <v>76</v>
      </c>
      <c r="AI19" s="228" t="s">
        <v>80</v>
      </c>
      <c r="AJ19" s="159" t="s">
        <v>73</v>
      </c>
      <c r="AK19" s="160"/>
      <c r="AL19" s="184"/>
      <c r="AM19" s="159"/>
      <c r="AN19" s="159"/>
      <c r="AO19" s="228"/>
      <c r="AP19" s="159"/>
      <c r="AQ19" s="167"/>
      <c r="AR19" s="233"/>
      <c r="AS19" s="230"/>
      <c r="AT19" s="230"/>
      <c r="AU19" s="230"/>
      <c r="AV19" s="230"/>
      <c r="AW19" s="235"/>
      <c r="AX19" s="100"/>
      <c r="AY19" s="159"/>
      <c r="AZ19" s="159"/>
      <c r="BA19" s="228"/>
      <c r="BB19" s="159"/>
      <c r="BC19" s="160"/>
      <c r="BD19" s="184"/>
      <c r="BE19" s="159"/>
      <c r="BF19" s="159"/>
      <c r="BG19" s="228"/>
      <c r="BH19" s="159"/>
      <c r="BI19" s="167"/>
      <c r="BJ19" s="163"/>
      <c r="BK19" s="159"/>
      <c r="BL19" s="159"/>
      <c r="BM19" s="228"/>
      <c r="BN19" s="159"/>
      <c r="BO19" s="160"/>
    </row>
    <row r="20" spans="1:68" ht="21" x14ac:dyDescent="0.3">
      <c r="A20" s="164" t="s">
        <v>14</v>
      </c>
      <c r="B20" s="166" t="s">
        <v>84</v>
      </c>
      <c r="C20" s="162" t="s">
        <v>81</v>
      </c>
      <c r="D20" s="162" t="s">
        <v>75</v>
      </c>
      <c r="E20" s="228" t="s">
        <v>81</v>
      </c>
      <c r="F20" s="159" t="s">
        <v>73</v>
      </c>
      <c r="G20" s="160" t="s">
        <v>73</v>
      </c>
      <c r="H20" s="158" t="s">
        <v>77</v>
      </c>
      <c r="I20" s="162" t="s">
        <v>74</v>
      </c>
      <c r="J20" s="162" t="s">
        <v>76</v>
      </c>
      <c r="K20" s="228" t="s">
        <v>80</v>
      </c>
      <c r="L20" s="159" t="s">
        <v>79</v>
      </c>
      <c r="M20" s="160" t="s">
        <v>73</v>
      </c>
      <c r="N20" s="158" t="s">
        <v>73</v>
      </c>
      <c r="O20" s="162" t="s">
        <v>74</v>
      </c>
      <c r="P20" s="162" t="s">
        <v>76</v>
      </c>
      <c r="Q20" s="228" t="s">
        <v>80</v>
      </c>
      <c r="R20" s="165" t="s">
        <v>79</v>
      </c>
      <c r="S20" s="167" t="s">
        <v>73</v>
      </c>
      <c r="T20" s="233"/>
      <c r="U20" s="230"/>
      <c r="V20" s="230"/>
      <c r="W20" s="230"/>
      <c r="X20" s="230"/>
      <c r="Y20" s="235"/>
      <c r="Z20" s="100" t="s">
        <v>73</v>
      </c>
      <c r="AA20" s="159" t="s">
        <v>78</v>
      </c>
      <c r="AB20" s="159" t="s">
        <v>76</v>
      </c>
      <c r="AC20" s="228"/>
      <c r="AD20" s="159"/>
      <c r="AE20" s="160" t="s">
        <v>73</v>
      </c>
      <c r="AF20" s="184"/>
      <c r="AG20" s="159"/>
      <c r="AH20" s="159"/>
      <c r="AI20" s="228"/>
      <c r="AJ20" s="159"/>
      <c r="AK20" s="160"/>
      <c r="AL20" s="184"/>
      <c r="AM20" s="159" t="s">
        <v>80</v>
      </c>
      <c r="AN20" s="159" t="s">
        <v>76</v>
      </c>
      <c r="AO20" s="228" t="s">
        <v>80</v>
      </c>
      <c r="AP20" s="159" t="s">
        <v>77</v>
      </c>
      <c r="AQ20" s="167"/>
      <c r="AR20" s="233"/>
      <c r="AS20" s="230"/>
      <c r="AT20" s="230"/>
      <c r="AU20" s="230"/>
      <c r="AV20" s="230"/>
      <c r="AW20" s="235"/>
      <c r="AX20" s="100"/>
      <c r="AY20" s="159"/>
      <c r="AZ20" s="159"/>
      <c r="BA20" s="228"/>
      <c r="BB20" s="159"/>
      <c r="BC20" s="160"/>
      <c r="BD20" s="184"/>
      <c r="BE20" s="159"/>
      <c r="BF20" s="159"/>
      <c r="BG20" s="228"/>
      <c r="BH20" s="159"/>
      <c r="BI20" s="167"/>
      <c r="BJ20" s="163"/>
      <c r="BK20" s="159"/>
      <c r="BL20" s="159"/>
      <c r="BM20" s="228"/>
      <c r="BN20" s="159"/>
      <c r="BO20" s="160"/>
    </row>
    <row r="21" spans="1:68" ht="21" x14ac:dyDescent="0.3">
      <c r="A21" s="164" t="s">
        <v>20</v>
      </c>
      <c r="B21" s="166" t="s">
        <v>73</v>
      </c>
      <c r="C21" s="162" t="s">
        <v>74</v>
      </c>
      <c r="D21" s="162" t="s">
        <v>75</v>
      </c>
      <c r="E21" s="228" t="s">
        <v>74</v>
      </c>
      <c r="F21" s="159" t="s">
        <v>73</v>
      </c>
      <c r="G21" s="160" t="s">
        <v>73</v>
      </c>
      <c r="H21" s="163"/>
      <c r="I21" s="159"/>
      <c r="J21" s="159"/>
      <c r="K21" s="228"/>
      <c r="L21" s="159"/>
      <c r="M21" s="160" t="s">
        <v>77</v>
      </c>
      <c r="N21" s="163"/>
      <c r="O21" s="162"/>
      <c r="P21" s="162"/>
      <c r="Q21" s="228"/>
      <c r="R21" s="165"/>
      <c r="S21" s="167" t="s">
        <v>77</v>
      </c>
      <c r="T21" s="232"/>
      <c r="U21" s="159"/>
      <c r="V21" s="159"/>
      <c r="W21" s="228"/>
      <c r="X21" s="159"/>
      <c r="Y21" s="167" t="s">
        <v>77</v>
      </c>
      <c r="Z21" s="283"/>
      <c r="AA21" s="281"/>
      <c r="AB21" s="281"/>
      <c r="AC21" s="281"/>
      <c r="AD21" s="281"/>
      <c r="AE21" s="282"/>
      <c r="AF21" s="184"/>
      <c r="AG21" s="159"/>
      <c r="AH21" s="159"/>
      <c r="AI21" s="228"/>
      <c r="AJ21" s="159"/>
      <c r="AK21" s="160"/>
      <c r="AL21" s="183" t="s">
        <v>77</v>
      </c>
      <c r="AM21" s="162" t="s">
        <v>80</v>
      </c>
      <c r="AN21" s="162" t="s">
        <v>76</v>
      </c>
      <c r="AO21" s="228" t="s">
        <v>80</v>
      </c>
      <c r="AP21" s="159" t="s">
        <v>77</v>
      </c>
      <c r="AQ21" s="167"/>
      <c r="AR21" s="232"/>
      <c r="AS21" s="159" t="s">
        <v>82</v>
      </c>
      <c r="AT21" s="159" t="s">
        <v>76</v>
      </c>
      <c r="AU21" s="228" t="s">
        <v>80</v>
      </c>
      <c r="AV21" s="159" t="s">
        <v>73</v>
      </c>
      <c r="AW21" s="167"/>
      <c r="AX21" s="283"/>
      <c r="AY21" s="281"/>
      <c r="AZ21" s="281"/>
      <c r="BA21" s="281"/>
      <c r="BB21" s="281"/>
      <c r="BC21" s="282"/>
      <c r="BD21" s="184"/>
      <c r="BE21" s="159"/>
      <c r="BF21" s="159"/>
      <c r="BG21" s="228"/>
      <c r="BH21" s="159"/>
      <c r="BI21" s="167"/>
      <c r="BJ21" s="163"/>
      <c r="BK21" s="159"/>
      <c r="BL21" s="159"/>
      <c r="BM21" s="228"/>
      <c r="BN21" s="159"/>
      <c r="BO21" s="160"/>
    </row>
    <row r="22" spans="1:68" ht="21" x14ac:dyDescent="0.3">
      <c r="A22" s="164" t="s">
        <v>21</v>
      </c>
      <c r="B22" s="166" t="s">
        <v>84</v>
      </c>
      <c r="C22" s="162" t="s">
        <v>81</v>
      </c>
      <c r="D22" s="162" t="s">
        <v>75</v>
      </c>
      <c r="E22" s="228" t="s">
        <v>81</v>
      </c>
      <c r="F22" s="159" t="s">
        <v>73</v>
      </c>
      <c r="G22" s="160" t="s">
        <v>73</v>
      </c>
      <c r="H22" s="158" t="s">
        <v>77</v>
      </c>
      <c r="I22" s="162" t="s">
        <v>74</v>
      </c>
      <c r="J22" s="162" t="s">
        <v>76</v>
      </c>
      <c r="K22" s="228" t="s">
        <v>80</v>
      </c>
      <c r="L22" s="159" t="s">
        <v>77</v>
      </c>
      <c r="M22" s="160" t="s">
        <v>77</v>
      </c>
      <c r="N22" s="158" t="s">
        <v>79</v>
      </c>
      <c r="O22" s="162" t="s">
        <v>74</v>
      </c>
      <c r="P22" s="162" t="s">
        <v>75</v>
      </c>
      <c r="Q22" s="228" t="s">
        <v>74</v>
      </c>
      <c r="R22" s="165" t="s">
        <v>77</v>
      </c>
      <c r="S22" s="234" t="s">
        <v>79</v>
      </c>
      <c r="T22" s="232"/>
      <c r="U22" s="159" t="s">
        <v>78</v>
      </c>
      <c r="V22" s="159"/>
      <c r="W22" s="228"/>
      <c r="X22" s="159"/>
      <c r="Y22" s="167"/>
      <c r="Z22" s="100"/>
      <c r="AA22" s="159" t="s">
        <v>78</v>
      </c>
      <c r="AB22" s="159"/>
      <c r="AC22" s="228"/>
      <c r="AD22" s="159"/>
      <c r="AE22" s="160"/>
      <c r="AF22" s="184"/>
      <c r="AG22" s="159" t="s">
        <v>74</v>
      </c>
      <c r="AH22" s="159" t="s">
        <v>75</v>
      </c>
      <c r="AI22" s="228" t="s">
        <v>74</v>
      </c>
      <c r="AJ22" s="159" t="s">
        <v>73</v>
      </c>
      <c r="AK22" s="160"/>
      <c r="AL22" s="184"/>
      <c r="AM22" s="159"/>
      <c r="AN22" s="159"/>
      <c r="AO22" s="228"/>
      <c r="AP22" s="159"/>
      <c r="AQ22" s="167"/>
      <c r="AR22" s="232"/>
      <c r="AS22" s="159" t="s">
        <v>78</v>
      </c>
      <c r="AT22" s="159"/>
      <c r="AU22" s="228"/>
      <c r="AV22" s="159"/>
      <c r="AW22" s="167"/>
      <c r="AX22" s="100"/>
      <c r="AY22" s="159" t="s">
        <v>74</v>
      </c>
      <c r="AZ22" s="159" t="s">
        <v>75</v>
      </c>
      <c r="BA22" s="228" t="s">
        <v>74</v>
      </c>
      <c r="BB22" s="159" t="s">
        <v>73</v>
      </c>
      <c r="BC22" s="160"/>
      <c r="BD22" s="184"/>
      <c r="BE22" s="159"/>
      <c r="BF22" s="159"/>
      <c r="BG22" s="228"/>
      <c r="BH22" s="159"/>
      <c r="BI22" s="167"/>
      <c r="BJ22" s="163"/>
      <c r="BK22" s="159"/>
      <c r="BL22" s="159"/>
      <c r="BM22" s="228"/>
      <c r="BN22" s="159"/>
      <c r="BO22" s="160"/>
    </row>
    <row r="23" spans="1:68" ht="21" x14ac:dyDescent="0.3">
      <c r="A23" s="164" t="s">
        <v>1</v>
      </c>
      <c r="B23" s="163" t="s">
        <v>73</v>
      </c>
      <c r="C23" s="159" t="s">
        <v>74</v>
      </c>
      <c r="D23" s="159" t="s">
        <v>75</v>
      </c>
      <c r="E23" s="228" t="s">
        <v>74</v>
      </c>
      <c r="F23" s="159" t="s">
        <v>73</v>
      </c>
      <c r="G23" s="160" t="s">
        <v>73</v>
      </c>
      <c r="H23" s="163" t="s">
        <v>73</v>
      </c>
      <c r="I23" s="159" t="s">
        <v>74</v>
      </c>
      <c r="J23" s="159" t="s">
        <v>76</v>
      </c>
      <c r="K23" s="228" t="s">
        <v>80</v>
      </c>
      <c r="L23" s="159" t="s">
        <v>77</v>
      </c>
      <c r="M23" s="160" t="s">
        <v>77</v>
      </c>
      <c r="N23" s="163" t="s">
        <v>73</v>
      </c>
      <c r="O23" s="162"/>
      <c r="P23" s="162"/>
      <c r="Q23" s="228"/>
      <c r="R23" s="165"/>
      <c r="S23" s="167" t="s">
        <v>77</v>
      </c>
      <c r="T23" s="233"/>
      <c r="U23" s="230"/>
      <c r="V23" s="230"/>
      <c r="W23" s="230"/>
      <c r="X23" s="230"/>
      <c r="Y23" s="235"/>
      <c r="Z23" s="100" t="s">
        <v>77</v>
      </c>
      <c r="AA23" s="159"/>
      <c r="AB23" s="159"/>
      <c r="AC23" s="228"/>
      <c r="AD23" s="159"/>
      <c r="AE23" s="160" t="s">
        <v>77</v>
      </c>
      <c r="AF23" s="184" t="s">
        <v>73</v>
      </c>
      <c r="AG23" s="159" t="s">
        <v>80</v>
      </c>
      <c r="AH23" s="159" t="s">
        <v>76</v>
      </c>
      <c r="AI23" s="228" t="s">
        <v>80</v>
      </c>
      <c r="AJ23" s="159" t="s">
        <v>77</v>
      </c>
      <c r="AK23" s="160" t="s">
        <v>73</v>
      </c>
      <c r="AL23" s="184"/>
      <c r="AM23" s="159"/>
      <c r="AN23" s="159"/>
      <c r="AO23" s="228"/>
      <c r="AP23" s="159"/>
      <c r="AQ23" s="167"/>
      <c r="AR23" s="233"/>
      <c r="AS23" s="230"/>
      <c r="AT23" s="230"/>
      <c r="AU23" s="230"/>
      <c r="AV23" s="230"/>
      <c r="AW23" s="235"/>
      <c r="AX23" s="100"/>
      <c r="AY23" s="159"/>
      <c r="AZ23" s="159"/>
      <c r="BA23" s="228"/>
      <c r="BB23" s="159"/>
      <c r="BC23" s="160"/>
      <c r="BD23" s="184"/>
      <c r="BE23" s="159"/>
      <c r="BF23" s="159"/>
      <c r="BG23" s="228"/>
      <c r="BH23" s="159"/>
      <c r="BI23" s="167"/>
      <c r="BJ23" s="163"/>
      <c r="BK23" s="159"/>
      <c r="BL23" s="159"/>
      <c r="BM23" s="228"/>
      <c r="BN23" s="159"/>
      <c r="BO23" s="160"/>
    </row>
    <row r="24" spans="1:68" s="52" customFormat="1" ht="21" x14ac:dyDescent="0.3">
      <c r="A24" s="164" t="s">
        <v>22</v>
      </c>
      <c r="B24" s="182" t="s">
        <v>73</v>
      </c>
      <c r="C24" s="162" t="s">
        <v>74</v>
      </c>
      <c r="D24" s="162" t="s">
        <v>75</v>
      </c>
      <c r="E24" s="228" t="s">
        <v>74</v>
      </c>
      <c r="F24" s="159" t="s">
        <v>73</v>
      </c>
      <c r="G24" s="160" t="s">
        <v>73</v>
      </c>
      <c r="H24" s="182" t="s">
        <v>73</v>
      </c>
      <c r="I24" s="162" t="s">
        <v>80</v>
      </c>
      <c r="J24" s="162" t="s">
        <v>75</v>
      </c>
      <c r="K24" s="228" t="s">
        <v>80</v>
      </c>
      <c r="L24" s="159" t="s">
        <v>73</v>
      </c>
      <c r="M24" s="160" t="s">
        <v>73</v>
      </c>
      <c r="N24" s="182" t="s">
        <v>73</v>
      </c>
      <c r="O24" s="162" t="s">
        <v>80</v>
      </c>
      <c r="P24" s="162" t="s">
        <v>75</v>
      </c>
      <c r="Q24" s="228" t="s">
        <v>80</v>
      </c>
      <c r="R24" s="159" t="s">
        <v>73</v>
      </c>
      <c r="S24" s="167" t="s">
        <v>73</v>
      </c>
      <c r="T24" s="232" t="s">
        <v>73</v>
      </c>
      <c r="U24" s="159" t="s">
        <v>80</v>
      </c>
      <c r="V24" s="159" t="s">
        <v>75</v>
      </c>
      <c r="W24" s="228" t="s">
        <v>80</v>
      </c>
      <c r="X24" s="159" t="s">
        <v>73</v>
      </c>
      <c r="Y24" s="167" t="s">
        <v>73</v>
      </c>
      <c r="Z24" s="100"/>
      <c r="AA24" s="159"/>
      <c r="AB24" s="159"/>
      <c r="AC24" s="228"/>
      <c r="AD24" s="159"/>
      <c r="AE24" s="160"/>
      <c r="AF24" s="236" t="s">
        <v>73</v>
      </c>
      <c r="AG24" s="162" t="s">
        <v>80</v>
      </c>
      <c r="AH24" s="162" t="s">
        <v>75</v>
      </c>
      <c r="AI24" s="228" t="s">
        <v>80</v>
      </c>
      <c r="AJ24" s="159" t="s">
        <v>73</v>
      </c>
      <c r="AK24" s="160" t="s">
        <v>73</v>
      </c>
      <c r="AL24" s="183"/>
      <c r="AM24" s="159"/>
      <c r="AN24" s="159"/>
      <c r="AO24" s="228"/>
      <c r="AP24" s="159"/>
      <c r="AQ24" s="167"/>
      <c r="AR24" s="232"/>
      <c r="AS24" s="159" t="s">
        <v>80</v>
      </c>
      <c r="AT24" s="159" t="s">
        <v>75</v>
      </c>
      <c r="AU24" s="228" t="s">
        <v>80</v>
      </c>
      <c r="AV24" s="159" t="s">
        <v>73</v>
      </c>
      <c r="AW24" s="167" t="s">
        <v>73</v>
      </c>
      <c r="AX24" s="100"/>
      <c r="AY24" s="159"/>
      <c r="AZ24" s="159"/>
      <c r="BA24" s="228"/>
      <c r="BB24" s="159"/>
      <c r="BC24" s="160"/>
      <c r="BD24" s="184"/>
      <c r="BE24" s="159" t="s">
        <v>80</v>
      </c>
      <c r="BF24" s="159" t="s">
        <v>75</v>
      </c>
      <c r="BG24" s="228" t="s">
        <v>80</v>
      </c>
      <c r="BH24" s="159" t="s">
        <v>73</v>
      </c>
      <c r="BI24" s="167"/>
      <c r="BJ24" s="163"/>
      <c r="BK24" s="159" t="s">
        <v>80</v>
      </c>
      <c r="BL24" s="159" t="s">
        <v>75</v>
      </c>
      <c r="BM24" s="228" t="s">
        <v>80</v>
      </c>
      <c r="BN24" s="159" t="s">
        <v>73</v>
      </c>
      <c r="BO24" s="160"/>
    </row>
    <row r="25" spans="1:68" s="52" customFormat="1" ht="21" x14ac:dyDescent="0.3">
      <c r="A25" s="164" t="s">
        <v>23</v>
      </c>
      <c r="B25" s="182" t="s">
        <v>73</v>
      </c>
      <c r="C25" s="162" t="s">
        <v>74</v>
      </c>
      <c r="D25" s="162" t="s">
        <v>75</v>
      </c>
      <c r="E25" s="228" t="s">
        <v>74</v>
      </c>
      <c r="F25" s="159" t="s">
        <v>73</v>
      </c>
      <c r="G25" s="160" t="s">
        <v>73</v>
      </c>
      <c r="H25" s="182" t="s">
        <v>73</v>
      </c>
      <c r="I25" s="162" t="s">
        <v>80</v>
      </c>
      <c r="J25" s="162" t="s">
        <v>76</v>
      </c>
      <c r="K25" s="228" t="s">
        <v>80</v>
      </c>
      <c r="L25" s="159" t="s">
        <v>73</v>
      </c>
      <c r="M25" s="160" t="s">
        <v>73</v>
      </c>
      <c r="N25" s="182"/>
      <c r="O25" s="162"/>
      <c r="P25" s="162"/>
      <c r="Q25" s="228"/>
      <c r="R25" s="159"/>
      <c r="S25" s="167"/>
      <c r="T25" s="232"/>
      <c r="U25" s="159"/>
      <c r="V25" s="159"/>
      <c r="W25" s="228"/>
      <c r="X25" s="159"/>
      <c r="Y25" s="167"/>
      <c r="Z25" s="100" t="s">
        <v>73</v>
      </c>
      <c r="AA25" s="159" t="s">
        <v>80</v>
      </c>
      <c r="AB25" s="159" t="s">
        <v>76</v>
      </c>
      <c r="AC25" s="228" t="s">
        <v>80</v>
      </c>
      <c r="AD25" s="159" t="s">
        <v>73</v>
      </c>
      <c r="AE25" s="160"/>
      <c r="AF25" s="236" t="s">
        <v>73</v>
      </c>
      <c r="AG25" s="162" t="s">
        <v>80</v>
      </c>
      <c r="AH25" s="162" t="s">
        <v>76</v>
      </c>
      <c r="AI25" s="228" t="s">
        <v>80</v>
      </c>
      <c r="AJ25" s="159" t="s">
        <v>73</v>
      </c>
      <c r="AK25" s="160" t="s">
        <v>73</v>
      </c>
      <c r="AL25" s="183" t="s">
        <v>73</v>
      </c>
      <c r="AM25" s="159" t="s">
        <v>74</v>
      </c>
      <c r="AN25" s="159" t="s">
        <v>76</v>
      </c>
      <c r="AO25" s="228" t="s">
        <v>80</v>
      </c>
      <c r="AP25" s="159" t="s">
        <v>73</v>
      </c>
      <c r="AQ25" s="167" t="s">
        <v>73</v>
      </c>
      <c r="AR25" s="232"/>
      <c r="AS25" s="159"/>
      <c r="AT25" s="159"/>
      <c r="AU25" s="228"/>
      <c r="AV25" s="159"/>
      <c r="AW25" s="167"/>
      <c r="AX25" s="100"/>
      <c r="AY25" s="159"/>
      <c r="AZ25" s="159"/>
      <c r="BA25" s="228"/>
      <c r="BB25" s="159"/>
      <c r="BC25" s="160"/>
      <c r="BD25" s="184"/>
      <c r="BE25" s="159"/>
      <c r="BF25" s="159"/>
      <c r="BG25" s="228"/>
      <c r="BH25" s="159"/>
      <c r="BI25" s="167"/>
      <c r="BJ25" s="163"/>
      <c r="BK25" s="159"/>
      <c r="BL25" s="159"/>
      <c r="BM25" s="228"/>
      <c r="BN25" s="159"/>
      <c r="BO25" s="160"/>
    </row>
    <row r="26" spans="1:68" ht="21" x14ac:dyDescent="0.3">
      <c r="A26" s="164" t="s">
        <v>24</v>
      </c>
      <c r="B26" s="166" t="s">
        <v>73</v>
      </c>
      <c r="C26" s="162" t="s">
        <v>81</v>
      </c>
      <c r="D26" s="162" t="s">
        <v>75</v>
      </c>
      <c r="E26" s="228" t="s">
        <v>81</v>
      </c>
      <c r="F26" s="159" t="s">
        <v>77</v>
      </c>
      <c r="G26" s="160" t="s">
        <v>73</v>
      </c>
      <c r="H26" s="158" t="s">
        <v>73</v>
      </c>
      <c r="I26" s="162" t="s">
        <v>80</v>
      </c>
      <c r="J26" s="162" t="s">
        <v>75</v>
      </c>
      <c r="K26" s="228" t="s">
        <v>80</v>
      </c>
      <c r="L26" s="159" t="s">
        <v>73</v>
      </c>
      <c r="M26" s="160" t="s">
        <v>77</v>
      </c>
      <c r="N26" s="158" t="s">
        <v>73</v>
      </c>
      <c r="O26" s="162" t="s">
        <v>80</v>
      </c>
      <c r="P26" s="162" t="s">
        <v>75</v>
      </c>
      <c r="Q26" s="228" t="s">
        <v>80</v>
      </c>
      <c r="R26" s="159" t="s">
        <v>73</v>
      </c>
      <c r="S26" s="167" t="s">
        <v>77</v>
      </c>
      <c r="T26" s="232"/>
      <c r="U26" s="159"/>
      <c r="V26" s="159"/>
      <c r="W26" s="228"/>
      <c r="X26" s="159"/>
      <c r="Y26" s="167" t="s">
        <v>77</v>
      </c>
      <c r="Z26" s="100"/>
      <c r="AA26" s="159"/>
      <c r="AB26" s="159"/>
      <c r="AC26" s="228"/>
      <c r="AD26" s="159"/>
      <c r="AE26" s="160" t="s">
        <v>77</v>
      </c>
      <c r="AF26" s="184" t="s">
        <v>73</v>
      </c>
      <c r="AG26" s="159" t="s">
        <v>74</v>
      </c>
      <c r="AH26" s="159" t="s">
        <v>75</v>
      </c>
      <c r="AI26" s="228" t="s">
        <v>74</v>
      </c>
      <c r="AJ26" s="159" t="s">
        <v>73</v>
      </c>
      <c r="AK26" s="160" t="s">
        <v>73</v>
      </c>
      <c r="AL26" s="184"/>
      <c r="AM26" s="159"/>
      <c r="AN26" s="159"/>
      <c r="AO26" s="228"/>
      <c r="AP26" s="159"/>
      <c r="AQ26" s="167" t="s">
        <v>77</v>
      </c>
      <c r="AR26" s="232"/>
      <c r="AS26" s="159"/>
      <c r="AT26" s="159"/>
      <c r="AU26" s="228"/>
      <c r="AV26" s="159"/>
      <c r="AW26" s="167"/>
      <c r="AX26" s="100"/>
      <c r="AY26" s="159"/>
      <c r="AZ26" s="159"/>
      <c r="BA26" s="228"/>
      <c r="BB26" s="159"/>
      <c r="BC26" s="160"/>
      <c r="BD26" s="184"/>
      <c r="BE26" s="159" t="s">
        <v>80</v>
      </c>
      <c r="BF26" s="159" t="s">
        <v>76</v>
      </c>
      <c r="BG26" s="228" t="s">
        <v>80</v>
      </c>
      <c r="BH26" s="159" t="s">
        <v>77</v>
      </c>
      <c r="BI26" s="167"/>
      <c r="BJ26" s="163"/>
      <c r="BK26" s="159" t="s">
        <v>80</v>
      </c>
      <c r="BL26" s="159" t="s">
        <v>75</v>
      </c>
      <c r="BM26" s="228" t="s">
        <v>80</v>
      </c>
      <c r="BN26" s="159" t="s">
        <v>77</v>
      </c>
      <c r="BO26" s="160" t="s">
        <v>77</v>
      </c>
    </row>
    <row r="27" spans="1:68" ht="21" x14ac:dyDescent="0.3">
      <c r="A27" s="164" t="s">
        <v>26</v>
      </c>
      <c r="B27" s="163" t="s">
        <v>84</v>
      </c>
      <c r="C27" s="159" t="s">
        <v>74</v>
      </c>
      <c r="D27" s="159" t="s">
        <v>75</v>
      </c>
      <c r="E27" s="228" t="s">
        <v>74</v>
      </c>
      <c r="F27" s="159" t="s">
        <v>73</v>
      </c>
      <c r="G27" s="186" t="s">
        <v>73</v>
      </c>
      <c r="H27" s="163" t="s">
        <v>73</v>
      </c>
      <c r="I27" s="159" t="s">
        <v>74</v>
      </c>
      <c r="J27" s="159" t="s">
        <v>75</v>
      </c>
      <c r="K27" s="228" t="s">
        <v>74</v>
      </c>
      <c r="L27" s="159" t="s">
        <v>73</v>
      </c>
      <c r="M27" s="160" t="s">
        <v>73</v>
      </c>
      <c r="N27" s="163" t="s">
        <v>73</v>
      </c>
      <c r="O27" s="159" t="s">
        <v>80</v>
      </c>
      <c r="P27" s="159" t="s">
        <v>76</v>
      </c>
      <c r="Q27" s="228" t="s">
        <v>80</v>
      </c>
      <c r="R27" s="159" t="s">
        <v>73</v>
      </c>
      <c r="S27" s="167" t="s">
        <v>73</v>
      </c>
      <c r="T27" s="232"/>
      <c r="U27" s="159"/>
      <c r="V27" s="159"/>
      <c r="W27" s="228"/>
      <c r="X27" s="159"/>
      <c r="Y27" s="167"/>
      <c r="Z27" s="283"/>
      <c r="AA27" s="281"/>
      <c r="AB27" s="281"/>
      <c r="AC27" s="281"/>
      <c r="AD27" s="281"/>
      <c r="AE27" s="282"/>
      <c r="AF27" s="184" t="s">
        <v>77</v>
      </c>
      <c r="AG27" s="159" t="s">
        <v>74</v>
      </c>
      <c r="AH27" s="159" t="s">
        <v>76</v>
      </c>
      <c r="AI27" s="228" t="s">
        <v>80</v>
      </c>
      <c r="AJ27" s="159" t="s">
        <v>73</v>
      </c>
      <c r="AK27" s="160" t="s">
        <v>73</v>
      </c>
      <c r="AL27" s="184" t="s">
        <v>77</v>
      </c>
      <c r="AM27" s="159" t="s">
        <v>80</v>
      </c>
      <c r="AN27" s="159" t="s">
        <v>76</v>
      </c>
      <c r="AO27" s="228" t="s">
        <v>80</v>
      </c>
      <c r="AP27" s="159" t="s">
        <v>73</v>
      </c>
      <c r="AQ27" s="167" t="s">
        <v>73</v>
      </c>
      <c r="AR27" s="232"/>
      <c r="AS27" s="159"/>
      <c r="AT27" s="159"/>
      <c r="AU27" s="228"/>
      <c r="AV27" s="159"/>
      <c r="AW27" s="167"/>
      <c r="AX27" s="283"/>
      <c r="AY27" s="281"/>
      <c r="AZ27" s="281"/>
      <c r="BA27" s="281"/>
      <c r="BB27" s="281"/>
      <c r="BC27" s="282"/>
      <c r="BD27" s="184"/>
      <c r="BE27" s="159"/>
      <c r="BF27" s="159"/>
      <c r="BG27" s="228"/>
      <c r="BH27" s="159"/>
      <c r="BI27" s="167"/>
      <c r="BJ27" s="163"/>
      <c r="BK27" s="159"/>
      <c r="BL27" s="159"/>
      <c r="BM27" s="228"/>
      <c r="BN27" s="159"/>
      <c r="BO27" s="160"/>
    </row>
    <row r="28" spans="1:68" s="52" customFormat="1" ht="21" x14ac:dyDescent="0.3">
      <c r="A28" s="164" t="s">
        <v>27</v>
      </c>
      <c r="B28" s="163" t="s">
        <v>77</v>
      </c>
      <c r="C28" s="159" t="s">
        <v>74</v>
      </c>
      <c r="D28" s="159" t="s">
        <v>75</v>
      </c>
      <c r="E28" s="228" t="s">
        <v>74</v>
      </c>
      <c r="F28" s="159" t="s">
        <v>77</v>
      </c>
      <c r="G28" s="160" t="s">
        <v>73</v>
      </c>
      <c r="H28" s="187" t="s">
        <v>77</v>
      </c>
      <c r="I28" s="162" t="s">
        <v>74</v>
      </c>
      <c r="J28" s="162" t="s">
        <v>76</v>
      </c>
      <c r="K28" s="228" t="s">
        <v>80</v>
      </c>
      <c r="L28" s="159" t="s">
        <v>73</v>
      </c>
      <c r="M28" s="160"/>
      <c r="N28" s="190" t="s">
        <v>77</v>
      </c>
      <c r="O28" s="162" t="s">
        <v>80</v>
      </c>
      <c r="P28" s="162" t="s">
        <v>76</v>
      </c>
      <c r="Q28" s="228" t="s">
        <v>80</v>
      </c>
      <c r="R28" s="159" t="s">
        <v>77</v>
      </c>
      <c r="S28" s="167" t="s">
        <v>73</v>
      </c>
      <c r="T28" s="233"/>
      <c r="U28" s="230"/>
      <c r="V28" s="230"/>
      <c r="W28" s="230"/>
      <c r="X28" s="230"/>
      <c r="Y28" s="235"/>
      <c r="Z28" s="100"/>
      <c r="AA28" s="159"/>
      <c r="AB28" s="159"/>
      <c r="AC28" s="228"/>
      <c r="AD28" s="159"/>
      <c r="AE28" s="160"/>
      <c r="AF28" s="184"/>
      <c r="AG28" s="159" t="s">
        <v>80</v>
      </c>
      <c r="AH28" s="159" t="s">
        <v>76</v>
      </c>
      <c r="AI28" s="228" t="s">
        <v>80</v>
      </c>
      <c r="AJ28" s="159" t="s">
        <v>73</v>
      </c>
      <c r="AK28" s="160"/>
      <c r="AL28" s="184"/>
      <c r="AM28" s="159"/>
      <c r="AN28" s="159"/>
      <c r="AO28" s="228"/>
      <c r="AP28" s="159"/>
      <c r="AQ28" s="167"/>
      <c r="AR28" s="233"/>
      <c r="AS28" s="230"/>
      <c r="AT28" s="230"/>
      <c r="AU28" s="230"/>
      <c r="AV28" s="230"/>
      <c r="AW28" s="235"/>
      <c r="AX28" s="100"/>
      <c r="AY28" s="159" t="s">
        <v>78</v>
      </c>
      <c r="AZ28" s="159"/>
      <c r="BA28" s="228"/>
      <c r="BB28" s="159"/>
      <c r="BC28" s="160"/>
      <c r="BD28" s="184"/>
      <c r="BE28" s="159" t="s">
        <v>78</v>
      </c>
      <c r="BF28" s="159"/>
      <c r="BG28" s="228"/>
      <c r="BH28" s="159"/>
      <c r="BI28" s="167"/>
      <c r="BJ28" s="163"/>
      <c r="BK28" s="159"/>
      <c r="BL28" s="159"/>
      <c r="BM28" s="228"/>
      <c r="BN28" s="159"/>
      <c r="BO28" s="160"/>
    </row>
    <row r="29" spans="1:68" ht="21" x14ac:dyDescent="0.3">
      <c r="A29" s="164" t="s">
        <v>11</v>
      </c>
      <c r="B29" s="166" t="s">
        <v>84</v>
      </c>
      <c r="C29" s="162" t="s">
        <v>81</v>
      </c>
      <c r="D29" s="162" t="s">
        <v>75</v>
      </c>
      <c r="E29" s="228" t="s">
        <v>81</v>
      </c>
      <c r="F29" s="159" t="s">
        <v>73</v>
      </c>
      <c r="G29" s="160" t="s">
        <v>73</v>
      </c>
      <c r="H29" s="166" t="s">
        <v>84</v>
      </c>
      <c r="I29" s="162" t="s">
        <v>81</v>
      </c>
      <c r="J29" s="162" t="s">
        <v>75</v>
      </c>
      <c r="K29" s="229" t="s">
        <v>81</v>
      </c>
      <c r="L29" s="159" t="s">
        <v>73</v>
      </c>
      <c r="M29" s="188" t="s">
        <v>77</v>
      </c>
      <c r="N29" s="166" t="s">
        <v>84</v>
      </c>
      <c r="O29" s="162" t="s">
        <v>74</v>
      </c>
      <c r="P29" s="162" t="s">
        <v>75</v>
      </c>
      <c r="Q29" s="229" t="s">
        <v>74</v>
      </c>
      <c r="R29" s="159" t="s">
        <v>73</v>
      </c>
      <c r="S29" s="167" t="s">
        <v>73</v>
      </c>
      <c r="T29" s="232" t="s">
        <v>84</v>
      </c>
      <c r="U29" s="159" t="s">
        <v>81</v>
      </c>
      <c r="V29" s="159" t="s">
        <v>75</v>
      </c>
      <c r="W29" s="228" t="s">
        <v>81</v>
      </c>
      <c r="X29" s="159" t="s">
        <v>73</v>
      </c>
      <c r="Y29" s="167" t="s">
        <v>73</v>
      </c>
      <c r="Z29" s="283"/>
      <c r="AA29" s="281" t="s">
        <v>81</v>
      </c>
      <c r="AB29" s="281" t="s">
        <v>75</v>
      </c>
      <c r="AC29" s="281" t="s">
        <v>81</v>
      </c>
      <c r="AD29" s="281" t="s">
        <v>73</v>
      </c>
      <c r="AE29" s="282"/>
      <c r="AF29" s="185" t="s">
        <v>84</v>
      </c>
      <c r="AG29" s="162" t="s">
        <v>80</v>
      </c>
      <c r="AH29" s="162" t="s">
        <v>76</v>
      </c>
      <c r="AI29" s="228" t="s">
        <v>80</v>
      </c>
      <c r="AJ29" s="159" t="s">
        <v>73</v>
      </c>
      <c r="AK29" s="160" t="s">
        <v>73</v>
      </c>
      <c r="AL29" s="184"/>
      <c r="AM29" s="159"/>
      <c r="AN29" s="159"/>
      <c r="AO29" s="228"/>
      <c r="AP29" s="159"/>
      <c r="AQ29" s="167"/>
      <c r="AR29" s="232"/>
      <c r="AS29" s="159" t="s">
        <v>78</v>
      </c>
      <c r="AT29" s="159"/>
      <c r="AU29" s="228"/>
      <c r="AV29" s="159"/>
      <c r="AW29" s="167"/>
      <c r="AX29" s="283"/>
      <c r="AY29" s="281" t="s">
        <v>78</v>
      </c>
      <c r="AZ29" s="281"/>
      <c r="BA29" s="281"/>
      <c r="BB29" s="281"/>
      <c r="BC29" s="282"/>
      <c r="BD29" s="184"/>
      <c r="BE29" s="159" t="s">
        <v>78</v>
      </c>
      <c r="BF29" s="159"/>
      <c r="BG29" s="228"/>
      <c r="BH29" s="159"/>
      <c r="BI29" s="167"/>
      <c r="BJ29" s="163" t="s">
        <v>73</v>
      </c>
      <c r="BK29" s="159" t="s">
        <v>74</v>
      </c>
      <c r="BL29" s="159" t="s">
        <v>75</v>
      </c>
      <c r="BM29" s="228" t="s">
        <v>74</v>
      </c>
      <c r="BN29" s="159" t="s">
        <v>73</v>
      </c>
      <c r="BO29" s="160"/>
    </row>
    <row r="30" spans="1:68" s="52" customFormat="1" ht="21" x14ac:dyDescent="0.3">
      <c r="A30" s="164" t="s">
        <v>25</v>
      </c>
      <c r="B30" s="166" t="s">
        <v>73</v>
      </c>
      <c r="C30" s="162" t="s">
        <v>81</v>
      </c>
      <c r="D30" s="162" t="s">
        <v>75</v>
      </c>
      <c r="E30" s="228" t="s">
        <v>81</v>
      </c>
      <c r="F30" s="159" t="s">
        <v>73</v>
      </c>
      <c r="G30" s="160" t="s">
        <v>73</v>
      </c>
      <c r="H30" s="163" t="s">
        <v>73</v>
      </c>
      <c r="I30" s="159" t="s">
        <v>74</v>
      </c>
      <c r="J30" s="159" t="s">
        <v>75</v>
      </c>
      <c r="K30" s="228" t="s">
        <v>74</v>
      </c>
      <c r="L30" s="159" t="s">
        <v>73</v>
      </c>
      <c r="M30" s="160" t="s">
        <v>73</v>
      </c>
      <c r="N30" s="163" t="s">
        <v>73</v>
      </c>
      <c r="O30" s="159" t="s">
        <v>74</v>
      </c>
      <c r="P30" s="159" t="s">
        <v>76</v>
      </c>
      <c r="Q30" s="228" t="s">
        <v>80</v>
      </c>
      <c r="R30" s="159" t="s">
        <v>73</v>
      </c>
      <c r="S30" s="167" t="s">
        <v>73</v>
      </c>
      <c r="T30" s="232" t="s">
        <v>73</v>
      </c>
      <c r="U30" s="159" t="s">
        <v>74</v>
      </c>
      <c r="V30" s="159" t="s">
        <v>76</v>
      </c>
      <c r="W30" s="228" t="s">
        <v>80</v>
      </c>
      <c r="X30" s="159" t="s">
        <v>73</v>
      </c>
      <c r="Y30" s="167" t="s">
        <v>73</v>
      </c>
      <c r="Z30" s="100" t="s">
        <v>73</v>
      </c>
      <c r="AA30" s="159" t="s">
        <v>74</v>
      </c>
      <c r="AB30" s="159" t="s">
        <v>76</v>
      </c>
      <c r="AC30" s="228" t="s">
        <v>80</v>
      </c>
      <c r="AD30" s="159" t="s">
        <v>73</v>
      </c>
      <c r="AE30" s="160" t="s">
        <v>73</v>
      </c>
      <c r="AF30" s="184" t="s">
        <v>77</v>
      </c>
      <c r="AG30" s="159" t="s">
        <v>74</v>
      </c>
      <c r="AH30" s="159" t="s">
        <v>76</v>
      </c>
      <c r="AI30" s="228" t="s">
        <v>80</v>
      </c>
      <c r="AJ30" s="159" t="s">
        <v>73</v>
      </c>
      <c r="AK30" s="160" t="s">
        <v>77</v>
      </c>
      <c r="AL30" s="184"/>
      <c r="AM30" s="159"/>
      <c r="AN30" s="159"/>
      <c r="AO30" s="228"/>
      <c r="AP30" s="159"/>
      <c r="AQ30" s="167"/>
      <c r="AR30" s="232"/>
      <c r="AS30" s="159"/>
      <c r="AT30" s="159"/>
      <c r="AU30" s="228"/>
      <c r="AV30" s="159"/>
      <c r="AW30" s="167"/>
      <c r="AX30" s="100"/>
      <c r="AY30" s="159"/>
      <c r="AZ30" s="159"/>
      <c r="BA30" s="228"/>
      <c r="BB30" s="159"/>
      <c r="BC30" s="160"/>
      <c r="BD30" s="184"/>
      <c r="BE30" s="159"/>
      <c r="BF30" s="159"/>
      <c r="BG30" s="228"/>
      <c r="BH30" s="159"/>
      <c r="BI30" s="167"/>
      <c r="BJ30" s="163" t="s">
        <v>73</v>
      </c>
      <c r="BK30" s="159" t="s">
        <v>74</v>
      </c>
      <c r="BL30" s="159" t="s">
        <v>75</v>
      </c>
      <c r="BM30" s="228" t="s">
        <v>74</v>
      </c>
      <c r="BN30" s="159" t="s">
        <v>73</v>
      </c>
      <c r="BO30" s="160" t="s">
        <v>73</v>
      </c>
      <c r="BP30" s="149"/>
    </row>
    <row r="31" spans="1:68" s="52" customFormat="1" ht="21.6" thickBot="1" x14ac:dyDescent="0.35">
      <c r="A31" s="343" t="s">
        <v>28</v>
      </c>
      <c r="B31" s="344" t="s">
        <v>73</v>
      </c>
      <c r="C31" s="345" t="s">
        <v>81</v>
      </c>
      <c r="D31" s="345" t="s">
        <v>75</v>
      </c>
      <c r="E31" s="346" t="s">
        <v>81</v>
      </c>
      <c r="F31" s="347" t="s">
        <v>73</v>
      </c>
      <c r="G31" s="348" t="s">
        <v>77</v>
      </c>
      <c r="H31" s="349" t="s">
        <v>73</v>
      </c>
      <c r="I31" s="347" t="s">
        <v>80</v>
      </c>
      <c r="J31" s="347" t="s">
        <v>76</v>
      </c>
      <c r="K31" s="346" t="s">
        <v>80</v>
      </c>
      <c r="L31" s="347" t="s">
        <v>77</v>
      </c>
      <c r="M31" s="348" t="s">
        <v>77</v>
      </c>
      <c r="N31" s="349" t="s">
        <v>73</v>
      </c>
      <c r="O31" s="347" t="s">
        <v>80</v>
      </c>
      <c r="P31" s="347" t="s">
        <v>76</v>
      </c>
      <c r="Q31" s="346" t="s">
        <v>80</v>
      </c>
      <c r="R31" s="347" t="s">
        <v>77</v>
      </c>
      <c r="S31" s="350" t="s">
        <v>77</v>
      </c>
      <c r="T31" s="351"/>
      <c r="U31" s="347"/>
      <c r="V31" s="347"/>
      <c r="W31" s="346"/>
      <c r="X31" s="347"/>
      <c r="Y31" s="350" t="s">
        <v>73</v>
      </c>
      <c r="Z31" s="352"/>
      <c r="AA31" s="347"/>
      <c r="AB31" s="347"/>
      <c r="AC31" s="346"/>
      <c r="AD31" s="347"/>
      <c r="AE31" s="348"/>
      <c r="AF31" s="353" t="s">
        <v>73</v>
      </c>
      <c r="AG31" s="347" t="s">
        <v>74</v>
      </c>
      <c r="AH31" s="347" t="s">
        <v>75</v>
      </c>
      <c r="AI31" s="346" t="s">
        <v>74</v>
      </c>
      <c r="AJ31" s="347" t="s">
        <v>77</v>
      </c>
      <c r="AK31" s="348" t="s">
        <v>77</v>
      </c>
      <c r="AL31" s="353"/>
      <c r="AM31" s="347"/>
      <c r="AN31" s="347"/>
      <c r="AO31" s="346"/>
      <c r="AP31" s="347"/>
      <c r="AQ31" s="350"/>
      <c r="AR31" s="351"/>
      <c r="AS31" s="347"/>
      <c r="AT31" s="347"/>
      <c r="AU31" s="346"/>
      <c r="AV31" s="347"/>
      <c r="AW31" s="350"/>
      <c r="AX31" s="352"/>
      <c r="AY31" s="347"/>
      <c r="AZ31" s="347"/>
      <c r="BA31" s="346"/>
      <c r="BB31" s="347"/>
      <c r="BC31" s="348"/>
      <c r="BD31" s="353"/>
      <c r="BE31" s="347"/>
      <c r="BF31" s="347"/>
      <c r="BG31" s="346"/>
      <c r="BH31" s="347"/>
      <c r="BI31" s="350"/>
      <c r="BJ31" s="349"/>
      <c r="BK31" s="347"/>
      <c r="BL31" s="347"/>
      <c r="BM31" s="346"/>
      <c r="BN31" s="347"/>
      <c r="BO31" s="348"/>
      <c r="BP31" s="149"/>
    </row>
    <row r="32" spans="1:68" x14ac:dyDescent="0.3">
      <c r="BK32" s="149"/>
      <c r="BL32" s="149"/>
      <c r="BM32" s="149"/>
      <c r="BN32" s="149"/>
      <c r="BO32" s="149"/>
    </row>
    <row r="33" spans="1:67" x14ac:dyDescent="0.3">
      <c r="BK33" s="149"/>
      <c r="BL33" s="149"/>
      <c r="BM33" s="149"/>
      <c r="BN33" s="149"/>
      <c r="BO33" s="149"/>
    </row>
    <row r="35" spans="1:67" x14ac:dyDescent="0.3">
      <c r="A35" s="34" t="s">
        <v>36</v>
      </c>
    </row>
    <row r="36" spans="1:67" ht="31.5" customHeight="1" thickBot="1" x14ac:dyDescent="0.35">
      <c r="A36" s="264" t="s">
        <v>97</v>
      </c>
    </row>
    <row r="37" spans="1:67" ht="15" thickBot="1" x14ac:dyDescent="0.35">
      <c r="A37" s="339"/>
      <c r="B37" s="315" t="s">
        <v>126</v>
      </c>
      <c r="C37" s="315"/>
      <c r="D37" s="315"/>
      <c r="E37" s="315"/>
      <c r="F37" s="315"/>
      <c r="G37" s="315"/>
      <c r="H37" s="315"/>
      <c r="I37" s="315"/>
    </row>
    <row r="38" spans="1:67" ht="15" thickBot="1" x14ac:dyDescent="0.35">
      <c r="A38" s="340"/>
      <c r="B38" s="315" t="s">
        <v>127</v>
      </c>
      <c r="C38" s="315"/>
      <c r="D38" s="315"/>
      <c r="E38" s="315"/>
      <c r="F38" s="315"/>
      <c r="G38" s="315"/>
      <c r="H38" s="315"/>
      <c r="I38" s="315"/>
    </row>
    <row r="39" spans="1:67" ht="15" thickBot="1" x14ac:dyDescent="0.35">
      <c r="A39" s="341"/>
      <c r="B39" s="315" t="s">
        <v>89</v>
      </c>
      <c r="C39" s="315"/>
      <c r="D39" s="315"/>
      <c r="E39" s="315"/>
      <c r="F39" s="315"/>
      <c r="G39" s="315"/>
      <c r="H39" s="315"/>
      <c r="I39" s="315"/>
    </row>
    <row r="40" spans="1:67" ht="15" thickBot="1" x14ac:dyDescent="0.35">
      <c r="A40" s="342"/>
      <c r="B40" s="315" t="s">
        <v>137</v>
      </c>
      <c r="C40" s="315"/>
      <c r="D40" s="315"/>
      <c r="E40" s="315"/>
      <c r="F40" s="315"/>
      <c r="G40" s="315"/>
      <c r="H40" s="315"/>
      <c r="I40" s="315"/>
    </row>
    <row r="41" spans="1:67" ht="28.8" x14ac:dyDescent="0.3">
      <c r="A41" s="263" t="s">
        <v>91</v>
      </c>
    </row>
    <row r="42" spans="1:67" x14ac:dyDescent="0.3">
      <c r="A42" s="52" t="s">
        <v>81</v>
      </c>
      <c r="B42" t="s">
        <v>92</v>
      </c>
    </row>
    <row r="43" spans="1:67" x14ac:dyDescent="0.3">
      <c r="A43" s="52" t="s">
        <v>74</v>
      </c>
      <c r="B43" t="s">
        <v>93</v>
      </c>
    </row>
    <row r="44" spans="1:67" x14ac:dyDescent="0.3">
      <c r="A44" s="52" t="s">
        <v>95</v>
      </c>
      <c r="B44" t="s">
        <v>96</v>
      </c>
      <c r="G44" s="264"/>
    </row>
    <row r="45" spans="1:67" ht="28.8" x14ac:dyDescent="0.3">
      <c r="A45" s="263" t="s">
        <v>62</v>
      </c>
    </row>
    <row r="46" spans="1:67" x14ac:dyDescent="0.3">
      <c r="A46" s="52" t="s">
        <v>75</v>
      </c>
      <c r="B46" t="s">
        <v>94</v>
      </c>
    </row>
    <row r="47" spans="1:67" x14ac:dyDescent="0.3">
      <c r="A47" s="52" t="s">
        <v>76</v>
      </c>
      <c r="B47" t="s">
        <v>98</v>
      </c>
    </row>
    <row r="50" spans="1:10" ht="14.4" customHeight="1" x14ac:dyDescent="0.3">
      <c r="A50" s="265" t="s">
        <v>135</v>
      </c>
      <c r="B50" s="265"/>
      <c r="C50" s="265"/>
      <c r="D50" s="265"/>
      <c r="E50" s="265"/>
      <c r="F50" s="265"/>
      <c r="G50" s="265"/>
      <c r="H50" s="265"/>
      <c r="I50" s="265"/>
      <c r="J50" s="265"/>
    </row>
    <row r="51" spans="1:10" x14ac:dyDescent="0.3">
      <c r="A51" s="64" t="s">
        <v>100</v>
      </c>
      <c r="I51" s="265"/>
      <c r="J51" s="265"/>
    </row>
    <row r="52" spans="1:10" x14ac:dyDescent="0.3">
      <c r="A52" s="35" t="s">
        <v>101</v>
      </c>
      <c r="B52" s="265"/>
      <c r="C52" s="265"/>
      <c r="D52" s="265"/>
      <c r="E52" s="265"/>
      <c r="F52" s="265"/>
      <c r="G52" s="265"/>
      <c r="H52" s="265"/>
      <c r="I52" s="265"/>
      <c r="J52" s="265"/>
    </row>
  </sheetData>
  <mergeCells count="23">
    <mergeCell ref="A1:A3"/>
    <mergeCell ref="B1:G1"/>
    <mergeCell ref="H1:M1"/>
    <mergeCell ref="N1:S1"/>
    <mergeCell ref="T1:Y1"/>
    <mergeCell ref="C2:F2"/>
    <mergeCell ref="I2:L2"/>
    <mergeCell ref="O2:R2"/>
    <mergeCell ref="U2:X2"/>
    <mergeCell ref="BD1:BI1"/>
    <mergeCell ref="BK2:BN2"/>
    <mergeCell ref="AA2:AD2"/>
    <mergeCell ref="AG2:AJ2"/>
    <mergeCell ref="AM2:AP2"/>
    <mergeCell ref="AS2:AV2"/>
    <mergeCell ref="AY2:BB2"/>
    <mergeCell ref="BE2:BH2"/>
    <mergeCell ref="BJ1:BO1"/>
    <mergeCell ref="Z1:AE1"/>
    <mergeCell ref="AF1:AK1"/>
    <mergeCell ref="AL1:AQ1"/>
    <mergeCell ref="AR1:AW1"/>
    <mergeCell ref="AX1:BC1"/>
  </mergeCells>
  <pageMargins left="0.7" right="0.7" top="0.75" bottom="0.75" header="0.3" footer="0.3"/>
  <pageSetup paperSize="9" orientation="portrait" horizontalDpi="90" verticalDpi="90"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V48"/>
  <sheetViews>
    <sheetView zoomScale="60" zoomScaleNormal="60" workbookViewId="0">
      <pane xSplit="1" ySplit="3" topLeftCell="B4" activePane="bottomRight" state="frozen"/>
      <selection pane="topRight" activeCell="B1" sqref="B1"/>
      <selection pane="bottomLeft" activeCell="A4" sqref="A4"/>
      <selection pane="bottomRight" activeCell="A46" sqref="A46"/>
    </sheetView>
  </sheetViews>
  <sheetFormatPr defaultRowHeight="14.4" x14ac:dyDescent="0.3"/>
  <cols>
    <col min="1" max="1" width="13" customWidth="1"/>
    <col min="12" max="12" width="11.6640625" customWidth="1"/>
    <col min="14" max="14" width="11.6640625" customWidth="1"/>
    <col min="16" max="16" width="13" customWidth="1"/>
    <col min="21" max="21" width="16.6640625" customWidth="1"/>
  </cols>
  <sheetData>
    <row r="1" spans="1:22" ht="15" customHeight="1" thickBot="1" x14ac:dyDescent="0.35">
      <c r="A1" s="532" t="s">
        <v>44</v>
      </c>
      <c r="B1" s="525" t="s">
        <v>29</v>
      </c>
      <c r="C1" s="526"/>
      <c r="D1" s="526"/>
      <c r="E1" s="526"/>
      <c r="F1" s="526"/>
      <c r="G1" s="526"/>
      <c r="H1" s="525" t="s">
        <v>0</v>
      </c>
      <c r="I1" s="526"/>
      <c r="J1" s="526"/>
      <c r="K1" s="527"/>
      <c r="L1" s="521" t="s">
        <v>30</v>
      </c>
      <c r="M1" s="522"/>
      <c r="N1" s="522"/>
      <c r="O1" s="522"/>
      <c r="P1" s="522"/>
      <c r="Q1" s="528"/>
      <c r="R1" s="521" t="s">
        <v>33</v>
      </c>
      <c r="S1" s="522"/>
      <c r="T1" s="522"/>
      <c r="U1" s="523" t="s">
        <v>34</v>
      </c>
      <c r="V1" s="18"/>
    </row>
    <row r="2" spans="1:22" ht="15" customHeight="1" thickBot="1" x14ac:dyDescent="0.35">
      <c r="A2" s="532"/>
      <c r="B2" s="525"/>
      <c r="C2" s="526"/>
      <c r="D2" s="526"/>
      <c r="E2" s="526"/>
      <c r="F2" s="526"/>
      <c r="G2" s="527"/>
      <c r="H2" s="525"/>
      <c r="I2" s="526"/>
      <c r="J2" s="526"/>
      <c r="K2" s="527"/>
      <c r="L2" s="10" t="s">
        <v>31</v>
      </c>
      <c r="M2" s="78" t="s">
        <v>32</v>
      </c>
      <c r="N2" s="10" t="s">
        <v>31</v>
      </c>
      <c r="O2" s="78" t="s">
        <v>32</v>
      </c>
      <c r="P2" s="10" t="s">
        <v>31</v>
      </c>
      <c r="Q2" s="78" t="s">
        <v>32</v>
      </c>
      <c r="R2" s="521" t="s">
        <v>32</v>
      </c>
      <c r="S2" s="522"/>
      <c r="T2" s="522"/>
      <c r="U2" s="524"/>
    </row>
    <row r="3" spans="1:22" ht="15" thickBot="1" x14ac:dyDescent="0.35">
      <c r="A3" s="533"/>
      <c r="B3" s="90">
        <v>2016</v>
      </c>
      <c r="C3" s="77">
        <v>2017</v>
      </c>
      <c r="D3" s="45">
        <v>2018</v>
      </c>
      <c r="E3" s="46">
        <v>2020</v>
      </c>
      <c r="F3" s="47">
        <v>2025</v>
      </c>
      <c r="G3" s="46">
        <v>2030</v>
      </c>
      <c r="H3" s="48">
        <v>2016</v>
      </c>
      <c r="I3" s="49">
        <v>2020</v>
      </c>
      <c r="J3" s="47">
        <v>2025</v>
      </c>
      <c r="K3" s="50">
        <v>2030</v>
      </c>
      <c r="L3" s="531">
        <v>2020</v>
      </c>
      <c r="M3" s="530"/>
      <c r="N3" s="531">
        <v>2025</v>
      </c>
      <c r="O3" s="530"/>
      <c r="P3" s="531">
        <v>2030</v>
      </c>
      <c r="Q3" s="530"/>
      <c r="R3" s="75">
        <v>2020</v>
      </c>
      <c r="S3" s="20">
        <v>2025</v>
      </c>
      <c r="T3" s="102">
        <v>2030</v>
      </c>
      <c r="U3" s="524"/>
    </row>
    <row r="4" spans="1:22" ht="21" x14ac:dyDescent="0.4">
      <c r="A4" s="1" t="s">
        <v>2</v>
      </c>
      <c r="B4" s="65"/>
      <c r="C4" s="112"/>
      <c r="D4" s="112"/>
      <c r="E4" s="112"/>
      <c r="F4" s="112"/>
      <c r="G4" s="66"/>
      <c r="H4" s="87"/>
      <c r="I4" s="81"/>
      <c r="J4" s="81"/>
      <c r="K4" s="107"/>
      <c r="L4" s="43" t="str">
        <f>IF(AND(E4&lt;&gt;0,I4&lt;&gt;0),E4-I4, " ")</f>
        <v xml:space="preserve"> </v>
      </c>
      <c r="M4" s="27" t="str">
        <f>IF(AND(E4&lt;&gt;0,I4&lt;&gt;0),(E4-I4)/I4, " ")</f>
        <v xml:space="preserve"> </v>
      </c>
      <c r="N4" s="28" t="str">
        <f>IF(AND(F4&lt;&gt;0,J4&lt;&gt;0),F4-J4, " ")</f>
        <v xml:space="preserve"> </v>
      </c>
      <c r="O4" s="27" t="str">
        <f>IF(AND(F4&lt;&gt;0,J4&lt;&gt;0),(F4-J4)/J4, " ")</f>
        <v xml:space="preserve"> </v>
      </c>
      <c r="P4" s="28" t="str">
        <f>IF(AND(G4&lt;&gt;0,K4&lt;&gt;0),G4-K4, " ")</f>
        <v xml:space="preserve"> </v>
      </c>
      <c r="Q4" s="29" t="str">
        <f>IF(AND(G4&lt;&gt;0,K4&lt;&gt;0),(G4-K4)/K4, " ")</f>
        <v xml:space="preserve"> </v>
      </c>
      <c r="R4" s="53" t="str">
        <f>IFERROR(D4/E4,"")</f>
        <v/>
      </c>
      <c r="S4" s="54" t="str">
        <f>IFERROR(D4/F4,"")</f>
        <v/>
      </c>
      <c r="T4" s="55" t="str">
        <f>IFERROR(D4/G4,"")</f>
        <v/>
      </c>
      <c r="U4" s="60" t="str">
        <f>IF(G4&gt;0,IFERROR((D4-B4)/(G4-B4)," ")," ")</f>
        <v xml:space="preserve"> </v>
      </c>
    </row>
    <row r="5" spans="1:22" ht="21" x14ac:dyDescent="0.4">
      <c r="A5" s="3" t="s">
        <v>3</v>
      </c>
      <c r="B5" s="86"/>
      <c r="C5" s="68"/>
      <c r="D5" s="68"/>
      <c r="E5" s="68"/>
      <c r="F5" s="68"/>
      <c r="G5" s="63"/>
      <c r="H5" s="86"/>
      <c r="I5" s="68"/>
      <c r="J5" s="68"/>
      <c r="K5" s="69"/>
      <c r="L5" s="44" t="str">
        <f t="shared" ref="L5:L31" si="0">IF(AND(E5&lt;&gt;0,I5&lt;&gt;0),E5-I5, " ")</f>
        <v xml:space="preserve"> </v>
      </c>
      <c r="M5" s="31" t="str">
        <f t="shared" ref="M5:M31" si="1">IF(AND(E5&lt;&gt;0,I5&lt;&gt;0),(E5-I5)/I5, " ")</f>
        <v xml:space="preserve"> </v>
      </c>
      <c r="N5" s="32" t="str">
        <f t="shared" ref="N5:N31" si="2">IF(AND(F5&lt;&gt;0,J5&lt;&gt;0),F5-J5, " ")</f>
        <v xml:space="preserve"> </v>
      </c>
      <c r="O5" s="31" t="str">
        <f t="shared" ref="O5:O31" si="3">IF(AND(F5&lt;&gt;0,J5&lt;&gt;0),(F5-J5)/J5, " ")</f>
        <v xml:space="preserve"> </v>
      </c>
      <c r="P5" s="32" t="str">
        <f t="shared" ref="P5:P31" si="4">IF(AND(G5&lt;&gt;0,K5&lt;&gt;0),G5-K5, " ")</f>
        <v xml:space="preserve"> </v>
      </c>
      <c r="Q5" s="33" t="str">
        <f t="shared" ref="Q5:Q31" si="5">IF(AND(G5&lt;&gt;0,K5&lt;&gt;0),(G5-K5)/K5, " ")</f>
        <v xml:space="preserve"> </v>
      </c>
      <c r="R5" s="56" t="str">
        <f t="shared" ref="R5:R31" si="6">IFERROR(D5/E5,"")</f>
        <v/>
      </c>
      <c r="S5" s="57" t="str">
        <f t="shared" ref="S5:S31" si="7">IFERROR(D5/F5,"")</f>
        <v/>
      </c>
      <c r="T5" s="58" t="str">
        <f t="shared" ref="T5:T31" si="8">IFERROR(D5/G5,"")</f>
        <v/>
      </c>
      <c r="U5" s="62" t="str">
        <f t="shared" ref="U5:U31" si="9">IF(G5&gt;0,IFERROR((D5-B5)/(G5-B5)," ")," ")</f>
        <v xml:space="preserve"> </v>
      </c>
    </row>
    <row r="6" spans="1:22" ht="21" x14ac:dyDescent="0.4">
      <c r="A6" s="3" t="s">
        <v>5</v>
      </c>
      <c r="B6" s="223"/>
      <c r="C6" s="224"/>
      <c r="D6" s="224"/>
      <c r="E6" s="224"/>
      <c r="F6" s="224"/>
      <c r="G6" s="225"/>
      <c r="H6" s="222"/>
      <c r="I6" s="218"/>
      <c r="J6" s="218"/>
      <c r="K6" s="219"/>
      <c r="L6" s="208" t="str">
        <f t="shared" si="0"/>
        <v xml:space="preserve"> </v>
      </c>
      <c r="M6" s="209" t="str">
        <f t="shared" si="1"/>
        <v xml:space="preserve"> </v>
      </c>
      <c r="N6" s="210" t="str">
        <f t="shared" si="2"/>
        <v xml:space="preserve"> </v>
      </c>
      <c r="O6" s="209" t="str">
        <f t="shared" si="3"/>
        <v xml:space="preserve"> </v>
      </c>
      <c r="P6" s="210" t="str">
        <f t="shared" si="4"/>
        <v xml:space="preserve"> </v>
      </c>
      <c r="Q6" s="211" t="str">
        <f t="shared" si="5"/>
        <v xml:space="preserve"> </v>
      </c>
      <c r="R6" s="212" t="str">
        <f t="shared" si="6"/>
        <v/>
      </c>
      <c r="S6" s="213" t="str">
        <f t="shared" si="7"/>
        <v/>
      </c>
      <c r="T6" s="214" t="str">
        <f t="shared" si="8"/>
        <v/>
      </c>
      <c r="U6" s="215" t="str">
        <f t="shared" si="9"/>
        <v xml:space="preserve"> </v>
      </c>
    </row>
    <row r="7" spans="1:22" ht="21" x14ac:dyDescent="0.4">
      <c r="A7" s="3" t="s">
        <v>7</v>
      </c>
      <c r="B7" s="86">
        <v>3</v>
      </c>
      <c r="C7" s="68">
        <v>3</v>
      </c>
      <c r="D7" s="68">
        <v>3</v>
      </c>
      <c r="E7" s="68">
        <v>3</v>
      </c>
      <c r="F7" s="68">
        <v>4</v>
      </c>
      <c r="G7" s="63">
        <v>4</v>
      </c>
      <c r="H7" s="86">
        <v>1</v>
      </c>
      <c r="I7" s="68"/>
      <c r="J7" s="68"/>
      <c r="K7" s="69"/>
      <c r="L7" s="242" t="str">
        <f t="shared" si="0"/>
        <v xml:space="preserve"> </v>
      </c>
      <c r="M7" s="239" t="str">
        <f>IF(AND(E7&lt;&gt;0,I7&lt;&gt;0),(E7-I7)/I7, " ")</f>
        <v xml:space="preserve"> </v>
      </c>
      <c r="N7" s="238" t="str">
        <f t="shared" si="2"/>
        <v xml:space="preserve"> </v>
      </c>
      <c r="O7" s="239" t="str">
        <f t="shared" si="3"/>
        <v xml:space="preserve"> </v>
      </c>
      <c r="P7" s="238" t="str">
        <f t="shared" si="4"/>
        <v xml:space="preserve"> </v>
      </c>
      <c r="Q7" s="241" t="str">
        <f t="shared" si="5"/>
        <v xml:space="preserve"> </v>
      </c>
      <c r="R7" s="56">
        <f t="shared" si="6"/>
        <v>1</v>
      </c>
      <c r="S7" s="57">
        <f t="shared" si="7"/>
        <v>0.75</v>
      </c>
      <c r="T7" s="58">
        <f t="shared" si="8"/>
        <v>0.75</v>
      </c>
      <c r="U7" s="62">
        <f t="shared" si="9"/>
        <v>0</v>
      </c>
    </row>
    <row r="8" spans="1:22" ht="21" x14ac:dyDescent="0.4">
      <c r="A8" s="3" t="s">
        <v>6</v>
      </c>
      <c r="B8" s="83">
        <v>2</v>
      </c>
      <c r="C8" s="84">
        <v>2</v>
      </c>
      <c r="D8" s="84">
        <v>2</v>
      </c>
      <c r="E8" s="84"/>
      <c r="F8" s="84"/>
      <c r="G8" s="85"/>
      <c r="H8" s="83">
        <v>2</v>
      </c>
      <c r="I8" s="84"/>
      <c r="J8" s="84"/>
      <c r="K8" s="113"/>
      <c r="L8" s="44" t="str">
        <f t="shared" si="0"/>
        <v xml:space="preserve"> </v>
      </c>
      <c r="M8" s="31" t="str">
        <f t="shared" ref="M8:M9" si="10">IF(AND(E8&lt;&gt;0,I8&lt;&gt;0),(E8-I8)/I8, " ")</f>
        <v xml:space="preserve"> </v>
      </c>
      <c r="N8" s="32" t="str">
        <f t="shared" si="2"/>
        <v xml:space="preserve"> </v>
      </c>
      <c r="O8" s="31" t="str">
        <f t="shared" si="3"/>
        <v xml:space="preserve"> </v>
      </c>
      <c r="P8" s="32" t="str">
        <f t="shared" si="4"/>
        <v xml:space="preserve"> </v>
      </c>
      <c r="Q8" s="33" t="str">
        <f t="shared" si="5"/>
        <v xml:space="preserve"> </v>
      </c>
      <c r="R8" s="56" t="str">
        <f t="shared" si="6"/>
        <v/>
      </c>
      <c r="S8" s="57" t="str">
        <f t="shared" si="7"/>
        <v/>
      </c>
      <c r="T8" s="58" t="str">
        <f t="shared" si="8"/>
        <v/>
      </c>
      <c r="U8" s="62" t="str">
        <f t="shared" si="9"/>
        <v xml:space="preserve"> </v>
      </c>
    </row>
    <row r="9" spans="1:22" ht="21" x14ac:dyDescent="0.4">
      <c r="A9" s="3" t="s">
        <v>8</v>
      </c>
      <c r="B9" s="83"/>
      <c r="C9" s="84"/>
      <c r="D9" s="84"/>
      <c r="E9" s="84"/>
      <c r="F9" s="84"/>
      <c r="G9" s="85"/>
      <c r="H9" s="83">
        <v>1</v>
      </c>
      <c r="I9" s="84"/>
      <c r="J9" s="84"/>
      <c r="K9" s="113"/>
      <c r="L9" s="44" t="str">
        <f t="shared" si="0"/>
        <v xml:space="preserve"> </v>
      </c>
      <c r="M9" s="31" t="str">
        <f t="shared" si="10"/>
        <v xml:space="preserve"> </v>
      </c>
      <c r="N9" s="32" t="str">
        <f t="shared" si="2"/>
        <v xml:space="preserve"> </v>
      </c>
      <c r="O9" s="31" t="str">
        <f t="shared" si="3"/>
        <v xml:space="preserve"> </v>
      </c>
      <c r="P9" s="32" t="str">
        <f t="shared" si="4"/>
        <v xml:space="preserve"> </v>
      </c>
      <c r="Q9" s="33" t="str">
        <f t="shared" si="5"/>
        <v xml:space="preserve"> </v>
      </c>
      <c r="R9" s="56" t="str">
        <f t="shared" si="6"/>
        <v/>
      </c>
      <c r="S9" s="57" t="str">
        <f t="shared" si="7"/>
        <v/>
      </c>
      <c r="T9" s="58" t="str">
        <f t="shared" si="8"/>
        <v/>
      </c>
      <c r="U9" s="62" t="str">
        <f t="shared" si="9"/>
        <v xml:space="preserve"> </v>
      </c>
    </row>
    <row r="10" spans="1:22" ht="21" x14ac:dyDescent="0.4">
      <c r="A10" s="3" t="s">
        <v>15</v>
      </c>
      <c r="B10" s="86"/>
      <c r="C10" s="68"/>
      <c r="D10" s="68"/>
      <c r="E10" s="68"/>
      <c r="F10" s="68"/>
      <c r="G10" s="63"/>
      <c r="H10" s="86"/>
      <c r="I10" s="68"/>
      <c r="J10" s="68"/>
      <c r="K10" s="69"/>
      <c r="L10" s="44" t="str">
        <f t="shared" si="0"/>
        <v xml:space="preserve"> </v>
      </c>
      <c r="M10" s="31" t="str">
        <f t="shared" si="1"/>
        <v xml:space="preserve"> </v>
      </c>
      <c r="N10" s="32" t="str">
        <f t="shared" si="2"/>
        <v xml:space="preserve"> </v>
      </c>
      <c r="O10" s="31" t="str">
        <f t="shared" si="3"/>
        <v xml:space="preserve"> </v>
      </c>
      <c r="P10" s="32" t="str">
        <f t="shared" si="4"/>
        <v xml:space="preserve"> </v>
      </c>
      <c r="Q10" s="33" t="str">
        <f t="shared" si="5"/>
        <v xml:space="preserve"> </v>
      </c>
      <c r="R10" s="56" t="str">
        <f t="shared" si="6"/>
        <v/>
      </c>
      <c r="S10" s="57" t="str">
        <f t="shared" si="7"/>
        <v/>
      </c>
      <c r="T10" s="58" t="str">
        <f t="shared" si="8"/>
        <v/>
      </c>
      <c r="U10" s="62" t="str">
        <f t="shared" si="9"/>
        <v xml:space="preserve"> </v>
      </c>
    </row>
    <row r="11" spans="1:22" ht="21" x14ac:dyDescent="0.4">
      <c r="A11" s="3" t="s">
        <v>9</v>
      </c>
      <c r="B11" s="86"/>
      <c r="C11" s="68"/>
      <c r="D11" s="68"/>
      <c r="E11" s="68"/>
      <c r="F11" s="68"/>
      <c r="G11" s="63"/>
      <c r="H11" s="86"/>
      <c r="I11" s="68"/>
      <c r="J11" s="68"/>
      <c r="K11" s="69"/>
      <c r="L11" s="44" t="str">
        <f t="shared" si="0"/>
        <v xml:space="preserve"> </v>
      </c>
      <c r="M11" s="31" t="str">
        <f t="shared" si="1"/>
        <v xml:space="preserve"> </v>
      </c>
      <c r="N11" s="32" t="str">
        <f t="shared" si="2"/>
        <v xml:space="preserve"> </v>
      </c>
      <c r="O11" s="31" t="str">
        <f t="shared" si="3"/>
        <v xml:space="preserve"> </v>
      </c>
      <c r="P11" s="32" t="str">
        <f t="shared" si="4"/>
        <v xml:space="preserve"> </v>
      </c>
      <c r="Q11" s="33" t="str">
        <f t="shared" si="5"/>
        <v xml:space="preserve"> </v>
      </c>
      <c r="R11" s="56" t="str">
        <f t="shared" si="6"/>
        <v/>
      </c>
      <c r="S11" s="57" t="str">
        <f t="shared" si="7"/>
        <v/>
      </c>
      <c r="T11" s="58" t="str">
        <f t="shared" si="8"/>
        <v/>
      </c>
      <c r="U11" s="62" t="str">
        <f t="shared" si="9"/>
        <v xml:space="preserve"> </v>
      </c>
    </row>
    <row r="12" spans="1:22" ht="21" x14ac:dyDescent="0.4">
      <c r="A12" s="3" t="s">
        <v>10</v>
      </c>
      <c r="B12" s="86"/>
      <c r="C12" s="68">
        <v>1</v>
      </c>
      <c r="D12" s="68">
        <v>1</v>
      </c>
      <c r="E12" s="68">
        <v>9</v>
      </c>
      <c r="F12" s="68">
        <v>10</v>
      </c>
      <c r="G12" s="63">
        <v>12</v>
      </c>
      <c r="H12" s="86"/>
      <c r="I12" s="68">
        <v>3</v>
      </c>
      <c r="J12" s="68"/>
      <c r="K12" s="69"/>
      <c r="L12" s="44">
        <f t="shared" si="0"/>
        <v>6</v>
      </c>
      <c r="M12" s="31">
        <f t="shared" si="1"/>
        <v>2</v>
      </c>
      <c r="N12" s="238" t="str">
        <f t="shared" si="2"/>
        <v xml:space="preserve"> </v>
      </c>
      <c r="O12" s="239" t="str">
        <f t="shared" si="3"/>
        <v xml:space="preserve"> </v>
      </c>
      <c r="P12" s="238" t="str">
        <f t="shared" si="4"/>
        <v xml:space="preserve"> </v>
      </c>
      <c r="Q12" s="241" t="str">
        <f t="shared" si="5"/>
        <v xml:space="preserve"> </v>
      </c>
      <c r="R12" s="56">
        <f t="shared" si="6"/>
        <v>0.1111111111111111</v>
      </c>
      <c r="S12" s="57">
        <f t="shared" si="7"/>
        <v>0.1</v>
      </c>
      <c r="T12" s="58">
        <f t="shared" si="8"/>
        <v>8.3333333333333329E-2</v>
      </c>
      <c r="U12" s="62">
        <f t="shared" si="9"/>
        <v>8.3333333333333329E-2</v>
      </c>
    </row>
    <row r="13" spans="1:22" ht="21" x14ac:dyDescent="0.4">
      <c r="A13" s="3" t="s">
        <v>12</v>
      </c>
      <c r="B13" s="86"/>
      <c r="C13" s="68"/>
      <c r="D13" s="68"/>
      <c r="E13" s="68"/>
      <c r="F13" s="68"/>
      <c r="G13" s="63"/>
      <c r="H13" s="86"/>
      <c r="I13" s="68"/>
      <c r="J13" s="68"/>
      <c r="K13" s="69"/>
      <c r="L13" s="44" t="str">
        <f t="shared" si="0"/>
        <v xml:space="preserve"> </v>
      </c>
      <c r="M13" s="31" t="str">
        <f t="shared" si="1"/>
        <v xml:space="preserve"> </v>
      </c>
      <c r="N13" s="32" t="str">
        <f t="shared" si="2"/>
        <v xml:space="preserve"> </v>
      </c>
      <c r="O13" s="31" t="str">
        <f t="shared" si="3"/>
        <v xml:space="preserve"> </v>
      </c>
      <c r="P13" s="32" t="str">
        <f t="shared" si="4"/>
        <v xml:space="preserve"> </v>
      </c>
      <c r="Q13" s="33" t="str">
        <f t="shared" si="5"/>
        <v xml:space="preserve"> </v>
      </c>
      <c r="R13" s="56" t="str">
        <f t="shared" si="6"/>
        <v/>
      </c>
      <c r="S13" s="57" t="str">
        <f t="shared" si="7"/>
        <v/>
      </c>
      <c r="T13" s="58" t="str">
        <f t="shared" si="8"/>
        <v/>
      </c>
      <c r="U13" s="62" t="str">
        <f t="shared" si="9"/>
        <v xml:space="preserve"> </v>
      </c>
    </row>
    <row r="14" spans="1:22" ht="21" x14ac:dyDescent="0.4">
      <c r="A14" s="3" t="s">
        <v>13</v>
      </c>
      <c r="B14" s="86"/>
      <c r="C14" s="68"/>
      <c r="D14" s="68"/>
      <c r="E14" s="68"/>
      <c r="F14" s="68"/>
      <c r="G14" s="63"/>
      <c r="H14" s="86"/>
      <c r="I14" s="68"/>
      <c r="J14" s="68"/>
      <c r="K14" s="69"/>
      <c r="L14" s="44" t="str">
        <f t="shared" si="0"/>
        <v xml:space="preserve"> </v>
      </c>
      <c r="M14" s="31" t="str">
        <f t="shared" si="1"/>
        <v xml:space="preserve"> </v>
      </c>
      <c r="N14" s="32" t="str">
        <f t="shared" si="2"/>
        <v xml:space="preserve"> </v>
      </c>
      <c r="O14" s="31" t="str">
        <f t="shared" si="3"/>
        <v xml:space="preserve"> </v>
      </c>
      <c r="P14" s="32" t="str">
        <f t="shared" si="4"/>
        <v xml:space="preserve"> </v>
      </c>
      <c r="Q14" s="33" t="str">
        <f t="shared" si="5"/>
        <v xml:space="preserve"> </v>
      </c>
      <c r="R14" s="56" t="str">
        <f t="shared" si="6"/>
        <v/>
      </c>
      <c r="S14" s="57" t="str">
        <f>IFERROR(D14/F14,"")</f>
        <v/>
      </c>
      <c r="T14" s="58" t="str">
        <f t="shared" si="8"/>
        <v/>
      </c>
      <c r="U14" s="62" t="str">
        <f t="shared" si="9"/>
        <v xml:space="preserve"> </v>
      </c>
    </row>
    <row r="15" spans="1:22" ht="21" x14ac:dyDescent="0.4">
      <c r="A15" s="3" t="s">
        <v>16</v>
      </c>
      <c r="B15" s="86"/>
      <c r="C15" s="68"/>
      <c r="D15" s="68"/>
      <c r="E15" s="68">
        <v>7</v>
      </c>
      <c r="F15" s="68">
        <v>40</v>
      </c>
      <c r="G15" s="63">
        <v>60</v>
      </c>
      <c r="H15" s="86"/>
      <c r="I15" s="68">
        <v>7</v>
      </c>
      <c r="J15" s="68">
        <v>40</v>
      </c>
      <c r="K15" s="69">
        <v>60</v>
      </c>
      <c r="L15" s="44">
        <f t="shared" si="0"/>
        <v>0</v>
      </c>
      <c r="M15" s="31">
        <f t="shared" si="1"/>
        <v>0</v>
      </c>
      <c r="N15" s="32">
        <f t="shared" si="2"/>
        <v>0</v>
      </c>
      <c r="O15" s="31">
        <f t="shared" si="3"/>
        <v>0</v>
      </c>
      <c r="P15" s="32">
        <f t="shared" si="4"/>
        <v>0</v>
      </c>
      <c r="Q15" s="33">
        <f t="shared" si="5"/>
        <v>0</v>
      </c>
      <c r="R15" s="56">
        <f t="shared" si="6"/>
        <v>0</v>
      </c>
      <c r="S15" s="57">
        <f t="shared" ref="S15" si="11">IFERROR(D15/F15,"")</f>
        <v>0</v>
      </c>
      <c r="T15" s="58">
        <f t="shared" si="8"/>
        <v>0</v>
      </c>
      <c r="U15" s="62">
        <f t="shared" si="9"/>
        <v>0</v>
      </c>
    </row>
    <row r="16" spans="1:22" ht="21" x14ac:dyDescent="0.4">
      <c r="A16" s="3" t="s">
        <v>4</v>
      </c>
      <c r="B16" s="86"/>
      <c r="C16" s="68"/>
      <c r="D16" s="68"/>
      <c r="E16" s="68"/>
      <c r="F16" s="68"/>
      <c r="G16" s="63"/>
      <c r="H16" s="86"/>
      <c r="I16" s="68"/>
      <c r="J16" s="68"/>
      <c r="K16" s="69"/>
      <c r="L16" s="44" t="str">
        <f t="shared" si="0"/>
        <v xml:space="preserve"> </v>
      </c>
      <c r="M16" s="31" t="str">
        <f t="shared" si="1"/>
        <v xml:space="preserve"> </v>
      </c>
      <c r="N16" s="32" t="str">
        <f t="shared" si="2"/>
        <v xml:space="preserve"> </v>
      </c>
      <c r="O16" s="31" t="str">
        <f t="shared" si="3"/>
        <v xml:space="preserve"> </v>
      </c>
      <c r="P16" s="32" t="str">
        <f t="shared" si="4"/>
        <v xml:space="preserve"> </v>
      </c>
      <c r="Q16" s="33" t="str">
        <f t="shared" si="5"/>
        <v xml:space="preserve"> </v>
      </c>
      <c r="R16" s="56" t="str">
        <f t="shared" si="6"/>
        <v/>
      </c>
      <c r="S16" s="57" t="str">
        <f t="shared" si="7"/>
        <v/>
      </c>
      <c r="T16" s="58" t="str">
        <f t="shared" si="8"/>
        <v/>
      </c>
      <c r="U16" s="62" t="str">
        <f t="shared" si="9"/>
        <v xml:space="preserve"> </v>
      </c>
    </row>
    <row r="17" spans="1:21" ht="21" x14ac:dyDescent="0.4">
      <c r="A17" s="3" t="s">
        <v>19</v>
      </c>
      <c r="B17" s="86"/>
      <c r="C17" s="68"/>
      <c r="D17" s="68"/>
      <c r="E17" s="68"/>
      <c r="F17" s="68"/>
      <c r="G17" s="63"/>
      <c r="H17" s="86"/>
      <c r="I17" s="68"/>
      <c r="J17" s="68"/>
      <c r="K17" s="69"/>
      <c r="L17" s="44" t="str">
        <f t="shared" si="0"/>
        <v xml:space="preserve"> </v>
      </c>
      <c r="M17" s="31" t="str">
        <f t="shared" si="1"/>
        <v xml:space="preserve"> </v>
      </c>
      <c r="N17" s="32" t="str">
        <f t="shared" si="2"/>
        <v xml:space="preserve"> </v>
      </c>
      <c r="O17" s="31" t="str">
        <f t="shared" si="3"/>
        <v xml:space="preserve"> </v>
      </c>
      <c r="P17" s="32" t="str">
        <f t="shared" si="4"/>
        <v xml:space="preserve"> </v>
      </c>
      <c r="Q17" s="33" t="str">
        <f t="shared" si="5"/>
        <v xml:space="preserve"> </v>
      </c>
      <c r="R17" s="56" t="str">
        <f t="shared" si="6"/>
        <v/>
      </c>
      <c r="S17" s="57" t="str">
        <f t="shared" si="7"/>
        <v/>
      </c>
      <c r="T17" s="58" t="str">
        <f t="shared" si="8"/>
        <v/>
      </c>
      <c r="U17" s="62" t="str">
        <f t="shared" si="9"/>
        <v xml:space="preserve"> </v>
      </c>
    </row>
    <row r="18" spans="1:21" ht="21" x14ac:dyDescent="0.4">
      <c r="A18" s="3" t="s">
        <v>17</v>
      </c>
      <c r="B18" s="86">
        <v>1</v>
      </c>
      <c r="C18" s="68">
        <v>1</v>
      </c>
      <c r="D18" s="68">
        <v>1</v>
      </c>
      <c r="E18" s="68">
        <v>1</v>
      </c>
      <c r="F18" s="68">
        <v>1</v>
      </c>
      <c r="G18" s="63">
        <v>1</v>
      </c>
      <c r="H18" s="86"/>
      <c r="I18" s="88"/>
      <c r="J18" s="88"/>
      <c r="K18" s="103"/>
      <c r="L18" s="242" t="str">
        <f t="shared" si="0"/>
        <v xml:space="preserve"> </v>
      </c>
      <c r="M18" s="239" t="str">
        <f t="shared" si="1"/>
        <v xml:space="preserve"> </v>
      </c>
      <c r="N18" s="238" t="str">
        <f t="shared" si="2"/>
        <v xml:space="preserve"> </v>
      </c>
      <c r="O18" s="239" t="str">
        <f t="shared" si="3"/>
        <v xml:space="preserve"> </v>
      </c>
      <c r="P18" s="238" t="str">
        <f t="shared" si="4"/>
        <v xml:space="preserve"> </v>
      </c>
      <c r="Q18" s="241" t="str">
        <f t="shared" si="5"/>
        <v xml:space="preserve"> </v>
      </c>
      <c r="R18" s="56">
        <f t="shared" si="6"/>
        <v>1</v>
      </c>
      <c r="S18" s="57">
        <f t="shared" si="7"/>
        <v>1</v>
      </c>
      <c r="T18" s="58">
        <f t="shared" si="8"/>
        <v>1</v>
      </c>
      <c r="U18" s="62" t="str">
        <f t="shared" si="9"/>
        <v xml:space="preserve"> </v>
      </c>
    </row>
    <row r="19" spans="1:21" ht="21" x14ac:dyDescent="0.4">
      <c r="A19" s="3" t="s">
        <v>18</v>
      </c>
      <c r="B19" s="217"/>
      <c r="C19" s="218"/>
      <c r="D19" s="218"/>
      <c r="E19" s="218"/>
      <c r="F19" s="218"/>
      <c r="G19" s="220"/>
      <c r="H19" s="217"/>
      <c r="I19" s="218"/>
      <c r="J19" s="218"/>
      <c r="K19" s="219"/>
      <c r="L19" s="208" t="str">
        <f t="shared" si="0"/>
        <v xml:space="preserve"> </v>
      </c>
      <c r="M19" s="209" t="str">
        <f t="shared" si="1"/>
        <v xml:space="preserve"> </v>
      </c>
      <c r="N19" s="210" t="str">
        <f t="shared" si="2"/>
        <v xml:space="preserve"> </v>
      </c>
      <c r="O19" s="209" t="str">
        <f t="shared" si="3"/>
        <v xml:space="preserve"> </v>
      </c>
      <c r="P19" s="210" t="str">
        <f t="shared" si="4"/>
        <v xml:space="preserve"> </v>
      </c>
      <c r="Q19" s="211" t="str">
        <f t="shared" si="5"/>
        <v xml:space="preserve"> </v>
      </c>
      <c r="R19" s="212" t="str">
        <f t="shared" si="6"/>
        <v/>
      </c>
      <c r="S19" s="213" t="str">
        <f t="shared" si="7"/>
        <v/>
      </c>
      <c r="T19" s="214" t="str">
        <f t="shared" si="8"/>
        <v/>
      </c>
      <c r="U19" s="215" t="str">
        <f t="shared" si="9"/>
        <v xml:space="preserve"> </v>
      </c>
    </row>
    <row r="20" spans="1:21" ht="21" x14ac:dyDescent="0.4">
      <c r="A20" s="3" t="s">
        <v>14</v>
      </c>
      <c r="B20" s="217"/>
      <c r="C20" s="218"/>
      <c r="D20" s="218"/>
      <c r="E20" s="218"/>
      <c r="F20" s="218"/>
      <c r="G20" s="220"/>
      <c r="H20" s="217"/>
      <c r="I20" s="218"/>
      <c r="J20" s="218"/>
      <c r="K20" s="219"/>
      <c r="L20" s="208" t="str">
        <f t="shared" si="0"/>
        <v xml:space="preserve"> </v>
      </c>
      <c r="M20" s="209" t="str">
        <f t="shared" si="1"/>
        <v xml:space="preserve"> </v>
      </c>
      <c r="N20" s="210" t="str">
        <f t="shared" si="2"/>
        <v xml:space="preserve"> </v>
      </c>
      <c r="O20" s="209" t="str">
        <f t="shared" si="3"/>
        <v xml:space="preserve"> </v>
      </c>
      <c r="P20" s="210" t="str">
        <f t="shared" si="4"/>
        <v xml:space="preserve"> </v>
      </c>
      <c r="Q20" s="211" t="str">
        <f t="shared" si="5"/>
        <v xml:space="preserve"> </v>
      </c>
      <c r="R20" s="212" t="str">
        <f t="shared" si="6"/>
        <v/>
      </c>
      <c r="S20" s="213" t="str">
        <f t="shared" si="7"/>
        <v/>
      </c>
      <c r="T20" s="214" t="str">
        <f t="shared" si="8"/>
        <v/>
      </c>
      <c r="U20" s="215" t="str">
        <f t="shared" si="9"/>
        <v xml:space="preserve"> </v>
      </c>
    </row>
    <row r="21" spans="1:21" ht="21" x14ac:dyDescent="0.4">
      <c r="A21" s="3" t="s">
        <v>20</v>
      </c>
      <c r="B21" s="86"/>
      <c r="C21" s="68"/>
      <c r="D21" s="68"/>
      <c r="E21" s="68"/>
      <c r="F21" s="68"/>
      <c r="G21" s="63"/>
      <c r="H21" s="86"/>
      <c r="I21" s="68"/>
      <c r="J21" s="68"/>
      <c r="K21" s="69"/>
      <c r="L21" s="44" t="str">
        <f t="shared" si="0"/>
        <v xml:space="preserve"> </v>
      </c>
      <c r="M21" s="31" t="str">
        <f t="shared" si="1"/>
        <v xml:space="preserve"> </v>
      </c>
      <c r="N21" s="32" t="str">
        <f t="shared" si="2"/>
        <v xml:space="preserve"> </v>
      </c>
      <c r="O21" s="31" t="str">
        <f t="shared" si="3"/>
        <v xml:space="preserve"> </v>
      </c>
      <c r="P21" s="32" t="str">
        <f t="shared" si="4"/>
        <v xml:space="preserve"> </v>
      </c>
      <c r="Q21" s="33" t="str">
        <f t="shared" si="5"/>
        <v xml:space="preserve"> </v>
      </c>
      <c r="R21" s="56" t="str">
        <f t="shared" si="6"/>
        <v/>
      </c>
      <c r="S21" s="57" t="str">
        <f t="shared" si="7"/>
        <v/>
      </c>
      <c r="T21" s="58" t="str">
        <f t="shared" si="8"/>
        <v/>
      </c>
      <c r="U21" s="62" t="str">
        <f t="shared" si="9"/>
        <v xml:space="preserve"> </v>
      </c>
    </row>
    <row r="22" spans="1:21" ht="21" x14ac:dyDescent="0.4">
      <c r="A22" s="3" t="s">
        <v>21</v>
      </c>
      <c r="B22" s="86"/>
      <c r="C22" s="68"/>
      <c r="D22" s="68">
        <v>11</v>
      </c>
      <c r="E22" s="68">
        <v>11</v>
      </c>
      <c r="F22" s="68">
        <v>29.5</v>
      </c>
      <c r="G22" s="63">
        <v>48</v>
      </c>
      <c r="H22" s="86"/>
      <c r="I22" s="68"/>
      <c r="J22" s="68"/>
      <c r="K22" s="69"/>
      <c r="L22" s="242" t="str">
        <f t="shared" si="0"/>
        <v xml:space="preserve"> </v>
      </c>
      <c r="M22" s="239" t="str">
        <f t="shared" si="1"/>
        <v xml:space="preserve"> </v>
      </c>
      <c r="N22" s="238" t="str">
        <f t="shared" si="2"/>
        <v xml:space="preserve"> </v>
      </c>
      <c r="O22" s="239" t="str">
        <f t="shared" si="3"/>
        <v xml:space="preserve"> </v>
      </c>
      <c r="P22" s="238" t="str">
        <f t="shared" si="4"/>
        <v xml:space="preserve"> </v>
      </c>
      <c r="Q22" s="241" t="str">
        <f t="shared" si="5"/>
        <v xml:space="preserve"> </v>
      </c>
      <c r="R22" s="56">
        <f t="shared" si="6"/>
        <v>1</v>
      </c>
      <c r="S22" s="57">
        <f t="shared" si="7"/>
        <v>0.3728813559322034</v>
      </c>
      <c r="T22" s="58">
        <f t="shared" si="8"/>
        <v>0.22916666666666666</v>
      </c>
      <c r="U22" s="62">
        <f t="shared" si="9"/>
        <v>0.22916666666666666</v>
      </c>
    </row>
    <row r="23" spans="1:21" ht="21" x14ac:dyDescent="0.4">
      <c r="A23" s="3" t="s">
        <v>1</v>
      </c>
      <c r="B23" s="217"/>
      <c r="C23" s="218"/>
      <c r="D23" s="218"/>
      <c r="E23" s="218"/>
      <c r="F23" s="218"/>
      <c r="G23" s="220"/>
      <c r="H23" s="217"/>
      <c r="I23" s="218"/>
      <c r="J23" s="218"/>
      <c r="K23" s="219"/>
      <c r="L23" s="208" t="str">
        <f t="shared" si="0"/>
        <v xml:space="preserve"> </v>
      </c>
      <c r="M23" s="209" t="str">
        <f t="shared" si="1"/>
        <v xml:space="preserve"> </v>
      </c>
      <c r="N23" s="210" t="str">
        <f t="shared" si="2"/>
        <v xml:space="preserve"> </v>
      </c>
      <c r="O23" s="209" t="str">
        <f t="shared" si="3"/>
        <v xml:space="preserve"> </v>
      </c>
      <c r="P23" s="210" t="str">
        <f t="shared" si="4"/>
        <v xml:space="preserve"> </v>
      </c>
      <c r="Q23" s="211" t="str">
        <f t="shared" si="5"/>
        <v xml:space="preserve"> </v>
      </c>
      <c r="R23" s="212" t="str">
        <f t="shared" si="6"/>
        <v/>
      </c>
      <c r="S23" s="213" t="str">
        <f t="shared" si="7"/>
        <v/>
      </c>
      <c r="T23" s="214" t="str">
        <f t="shared" si="8"/>
        <v/>
      </c>
      <c r="U23" s="215" t="str">
        <f t="shared" si="9"/>
        <v xml:space="preserve"> </v>
      </c>
    </row>
    <row r="24" spans="1:21" ht="21" x14ac:dyDescent="0.4">
      <c r="A24" s="3" t="s">
        <v>22</v>
      </c>
      <c r="B24" s="86"/>
      <c r="C24" s="68"/>
      <c r="D24" s="68"/>
      <c r="E24" s="68"/>
      <c r="F24" s="68"/>
      <c r="G24" s="63"/>
      <c r="H24" s="86"/>
      <c r="I24" s="68"/>
      <c r="J24" s="68"/>
      <c r="K24" s="69"/>
      <c r="L24" s="44" t="str">
        <f t="shared" si="0"/>
        <v xml:space="preserve"> </v>
      </c>
      <c r="M24" s="31" t="str">
        <f t="shared" si="1"/>
        <v xml:space="preserve"> </v>
      </c>
      <c r="N24" s="32" t="str">
        <f t="shared" si="2"/>
        <v xml:space="preserve"> </v>
      </c>
      <c r="O24" s="31" t="str">
        <f t="shared" si="3"/>
        <v xml:space="preserve"> </v>
      </c>
      <c r="P24" s="32" t="str">
        <f t="shared" si="4"/>
        <v xml:space="preserve"> </v>
      </c>
      <c r="Q24" s="33" t="str">
        <f t="shared" si="5"/>
        <v xml:space="preserve"> </v>
      </c>
      <c r="R24" s="56" t="str">
        <f t="shared" si="6"/>
        <v/>
      </c>
      <c r="S24" s="57" t="str">
        <f t="shared" si="7"/>
        <v/>
      </c>
      <c r="T24" s="58" t="str">
        <f t="shared" si="8"/>
        <v/>
      </c>
      <c r="U24" s="62" t="str">
        <f t="shared" si="9"/>
        <v xml:space="preserve"> </v>
      </c>
    </row>
    <row r="25" spans="1:21" ht="21" x14ac:dyDescent="0.4">
      <c r="A25" s="3" t="s">
        <v>23</v>
      </c>
      <c r="B25" s="86"/>
      <c r="C25" s="68"/>
      <c r="D25" s="68"/>
      <c r="E25" s="68"/>
      <c r="F25" s="68"/>
      <c r="G25" s="63"/>
      <c r="H25" s="86">
        <v>0</v>
      </c>
      <c r="I25" s="68"/>
      <c r="J25" s="68"/>
      <c r="K25" s="69"/>
      <c r="L25" s="44" t="str">
        <f t="shared" si="0"/>
        <v xml:space="preserve"> </v>
      </c>
      <c r="M25" s="31" t="str">
        <f t="shared" si="1"/>
        <v xml:space="preserve"> </v>
      </c>
      <c r="N25" s="32" t="str">
        <f t="shared" si="2"/>
        <v xml:space="preserve"> </v>
      </c>
      <c r="O25" s="31" t="str">
        <f t="shared" si="3"/>
        <v xml:space="preserve"> </v>
      </c>
      <c r="P25" s="32" t="str">
        <f t="shared" si="4"/>
        <v xml:space="preserve"> </v>
      </c>
      <c r="Q25" s="33" t="str">
        <f t="shared" si="5"/>
        <v xml:space="preserve"> </v>
      </c>
      <c r="R25" s="56" t="str">
        <f t="shared" si="6"/>
        <v/>
      </c>
      <c r="S25" s="57" t="str">
        <f t="shared" si="7"/>
        <v/>
      </c>
      <c r="T25" s="58" t="str">
        <f t="shared" si="8"/>
        <v/>
      </c>
      <c r="U25" s="62" t="str">
        <f t="shared" si="9"/>
        <v xml:space="preserve"> </v>
      </c>
    </row>
    <row r="26" spans="1:21" ht="21" x14ac:dyDescent="0.4">
      <c r="A26" s="3" t="s">
        <v>24</v>
      </c>
      <c r="B26" s="86"/>
      <c r="C26" s="68"/>
      <c r="D26" s="68"/>
      <c r="E26" s="68"/>
      <c r="F26" s="68"/>
      <c r="G26" s="63"/>
      <c r="H26" s="86"/>
      <c r="I26" s="68"/>
      <c r="J26" s="68"/>
      <c r="K26" s="69"/>
      <c r="L26" s="44" t="str">
        <f t="shared" si="0"/>
        <v xml:space="preserve"> </v>
      </c>
      <c r="M26" s="31" t="str">
        <f t="shared" si="1"/>
        <v xml:space="preserve"> </v>
      </c>
      <c r="N26" s="32" t="str">
        <f t="shared" si="2"/>
        <v xml:space="preserve"> </v>
      </c>
      <c r="O26" s="31" t="str">
        <f t="shared" si="3"/>
        <v xml:space="preserve"> </v>
      </c>
      <c r="P26" s="32" t="str">
        <f t="shared" si="4"/>
        <v xml:space="preserve"> </v>
      </c>
      <c r="Q26" s="33" t="str">
        <f t="shared" si="5"/>
        <v xml:space="preserve"> </v>
      </c>
      <c r="R26" s="56" t="str">
        <f t="shared" si="6"/>
        <v/>
      </c>
      <c r="S26" s="57" t="str">
        <f t="shared" si="7"/>
        <v/>
      </c>
      <c r="T26" s="58" t="str">
        <f t="shared" si="8"/>
        <v/>
      </c>
      <c r="U26" s="62" t="str">
        <f t="shared" si="9"/>
        <v xml:space="preserve"> </v>
      </c>
    </row>
    <row r="27" spans="1:21" ht="21" x14ac:dyDescent="0.4">
      <c r="A27" s="3" t="s">
        <v>26</v>
      </c>
      <c r="B27" s="86"/>
      <c r="C27" s="68"/>
      <c r="D27" s="68"/>
      <c r="E27" s="68"/>
      <c r="F27" s="68"/>
      <c r="G27" s="63"/>
      <c r="H27" s="86"/>
      <c r="I27" s="68"/>
      <c r="J27" s="68"/>
      <c r="K27" s="69"/>
      <c r="L27" s="44" t="str">
        <f t="shared" si="0"/>
        <v xml:space="preserve"> </v>
      </c>
      <c r="M27" s="31" t="str">
        <f t="shared" si="1"/>
        <v xml:space="preserve"> </v>
      </c>
      <c r="N27" s="32" t="str">
        <f t="shared" si="2"/>
        <v xml:space="preserve"> </v>
      </c>
      <c r="O27" s="31" t="str">
        <f t="shared" si="3"/>
        <v xml:space="preserve"> </v>
      </c>
      <c r="P27" s="32" t="str">
        <f t="shared" si="4"/>
        <v xml:space="preserve"> </v>
      </c>
      <c r="Q27" s="33" t="str">
        <f t="shared" si="5"/>
        <v xml:space="preserve"> </v>
      </c>
      <c r="R27" s="56" t="str">
        <f t="shared" si="6"/>
        <v/>
      </c>
      <c r="S27" s="57" t="str">
        <f t="shared" si="7"/>
        <v/>
      </c>
      <c r="T27" s="58" t="str">
        <f t="shared" si="8"/>
        <v/>
      </c>
      <c r="U27" s="62" t="str">
        <f t="shared" si="9"/>
        <v xml:space="preserve"> </v>
      </c>
    </row>
    <row r="28" spans="1:21" ht="21" x14ac:dyDescent="0.4">
      <c r="A28" s="3" t="s">
        <v>27</v>
      </c>
      <c r="B28" s="217"/>
      <c r="C28" s="218"/>
      <c r="D28" s="218"/>
      <c r="E28" s="218"/>
      <c r="F28" s="218"/>
      <c r="G28" s="220"/>
      <c r="H28" s="217"/>
      <c r="I28" s="218"/>
      <c r="J28" s="218"/>
      <c r="K28" s="219"/>
      <c r="L28" s="208" t="str">
        <f t="shared" si="0"/>
        <v xml:space="preserve"> </v>
      </c>
      <c r="M28" s="209" t="str">
        <f t="shared" si="1"/>
        <v xml:space="preserve"> </v>
      </c>
      <c r="N28" s="210" t="str">
        <f t="shared" si="2"/>
        <v xml:space="preserve"> </v>
      </c>
      <c r="O28" s="209" t="str">
        <f t="shared" si="3"/>
        <v xml:space="preserve"> </v>
      </c>
      <c r="P28" s="210" t="str">
        <f t="shared" si="4"/>
        <v xml:space="preserve"> </v>
      </c>
      <c r="Q28" s="211" t="str">
        <f t="shared" si="5"/>
        <v xml:space="preserve"> </v>
      </c>
      <c r="R28" s="212" t="str">
        <f t="shared" si="6"/>
        <v/>
      </c>
      <c r="S28" s="213" t="str">
        <f t="shared" si="7"/>
        <v/>
      </c>
      <c r="T28" s="214" t="str">
        <f t="shared" si="8"/>
        <v/>
      </c>
      <c r="U28" s="215" t="str">
        <f t="shared" si="9"/>
        <v xml:space="preserve"> </v>
      </c>
    </row>
    <row r="29" spans="1:21" ht="21" x14ac:dyDescent="0.4">
      <c r="A29" s="3" t="s">
        <v>11</v>
      </c>
      <c r="B29" s="86"/>
      <c r="C29" s="68"/>
      <c r="D29" s="68">
        <v>4</v>
      </c>
      <c r="E29" s="68"/>
      <c r="F29" s="68"/>
      <c r="G29" s="63"/>
      <c r="H29" s="86">
        <v>17</v>
      </c>
      <c r="I29" s="68"/>
      <c r="J29" s="68"/>
      <c r="K29" s="69"/>
      <c r="L29" s="44" t="str">
        <f t="shared" si="0"/>
        <v xml:space="preserve"> </v>
      </c>
      <c r="M29" s="31" t="str">
        <f t="shared" si="1"/>
        <v xml:space="preserve"> </v>
      </c>
      <c r="N29" s="32" t="str">
        <f t="shared" si="2"/>
        <v xml:space="preserve"> </v>
      </c>
      <c r="O29" s="31" t="str">
        <f t="shared" si="3"/>
        <v xml:space="preserve"> </v>
      </c>
      <c r="P29" s="32" t="str">
        <f t="shared" si="4"/>
        <v xml:space="preserve"> </v>
      </c>
      <c r="Q29" s="33" t="str">
        <f t="shared" si="5"/>
        <v xml:space="preserve"> </v>
      </c>
      <c r="R29" s="56" t="str">
        <f t="shared" si="6"/>
        <v/>
      </c>
      <c r="S29" s="57" t="str">
        <f t="shared" si="7"/>
        <v/>
      </c>
      <c r="T29" s="58" t="str">
        <f t="shared" si="8"/>
        <v/>
      </c>
      <c r="U29" s="62" t="str">
        <f t="shared" si="9"/>
        <v xml:space="preserve"> </v>
      </c>
    </row>
    <row r="30" spans="1:21" ht="21" x14ac:dyDescent="0.4">
      <c r="A30" s="3" t="s">
        <v>25</v>
      </c>
      <c r="B30" s="83"/>
      <c r="C30" s="84"/>
      <c r="D30" s="84"/>
      <c r="E30" s="84"/>
      <c r="F30" s="84"/>
      <c r="G30" s="85"/>
      <c r="H30" s="83"/>
      <c r="I30" s="84"/>
      <c r="J30" s="84"/>
      <c r="K30" s="113"/>
      <c r="L30" s="44" t="str">
        <f t="shared" si="0"/>
        <v xml:space="preserve"> </v>
      </c>
      <c r="M30" s="31" t="str">
        <f t="shared" si="1"/>
        <v xml:space="preserve"> </v>
      </c>
      <c r="N30" s="32" t="str">
        <f t="shared" si="2"/>
        <v xml:space="preserve"> </v>
      </c>
      <c r="O30" s="31" t="str">
        <f t="shared" si="3"/>
        <v xml:space="preserve"> </v>
      </c>
      <c r="P30" s="32" t="str">
        <f t="shared" si="4"/>
        <v xml:space="preserve"> </v>
      </c>
      <c r="Q30" s="33" t="str">
        <f t="shared" si="5"/>
        <v xml:space="preserve"> </v>
      </c>
      <c r="R30" s="56" t="str">
        <f t="shared" si="6"/>
        <v/>
      </c>
      <c r="S30" s="57" t="str">
        <f t="shared" si="7"/>
        <v/>
      </c>
      <c r="T30" s="58" t="str">
        <f t="shared" si="8"/>
        <v/>
      </c>
      <c r="U30" s="62" t="str">
        <f t="shared" si="9"/>
        <v xml:space="preserve"> </v>
      </c>
    </row>
    <row r="31" spans="1:21" ht="21.6" thickBot="1" x14ac:dyDescent="0.45">
      <c r="A31" s="243" t="s">
        <v>28</v>
      </c>
      <c r="B31" s="438"/>
      <c r="C31" s="439"/>
      <c r="D31" s="439"/>
      <c r="E31" s="439"/>
      <c r="F31" s="439"/>
      <c r="G31" s="442"/>
      <c r="H31" s="438"/>
      <c r="I31" s="439"/>
      <c r="J31" s="439"/>
      <c r="K31" s="440"/>
      <c r="L31" s="410" t="str">
        <f t="shared" si="0"/>
        <v xml:space="preserve"> </v>
      </c>
      <c r="M31" s="480" t="str">
        <f t="shared" si="1"/>
        <v xml:space="preserve"> </v>
      </c>
      <c r="N31" s="481" t="str">
        <f t="shared" si="2"/>
        <v xml:space="preserve"> </v>
      </c>
      <c r="O31" s="480" t="str">
        <f t="shared" si="3"/>
        <v xml:space="preserve"> </v>
      </c>
      <c r="P31" s="481" t="str">
        <f t="shared" si="4"/>
        <v xml:space="preserve"> </v>
      </c>
      <c r="Q31" s="482" t="str">
        <f t="shared" si="5"/>
        <v xml:space="preserve"> </v>
      </c>
      <c r="R31" s="411" t="str">
        <f t="shared" si="6"/>
        <v/>
      </c>
      <c r="S31" s="412" t="str">
        <f t="shared" si="7"/>
        <v/>
      </c>
      <c r="T31" s="413" t="str">
        <f t="shared" si="8"/>
        <v/>
      </c>
      <c r="U31" s="483" t="str">
        <f t="shared" si="9"/>
        <v xml:space="preserve"> </v>
      </c>
    </row>
    <row r="35" spans="1:2" x14ac:dyDescent="0.3">
      <c r="A35" s="34" t="s">
        <v>36</v>
      </c>
    </row>
    <row r="36" spans="1:2" ht="15" thickBot="1" x14ac:dyDescent="0.35"/>
    <row r="37" spans="1:2" ht="15" thickBot="1" x14ac:dyDescent="0.35">
      <c r="A37" s="21"/>
      <c r="B37" t="s">
        <v>119</v>
      </c>
    </row>
    <row r="38" spans="1:2" ht="15" thickBot="1" x14ac:dyDescent="0.35">
      <c r="A38" s="193"/>
      <c r="B38" t="s">
        <v>37</v>
      </c>
    </row>
    <row r="39" spans="1:2" x14ac:dyDescent="0.3">
      <c r="A39" s="216"/>
      <c r="B39" t="s">
        <v>89</v>
      </c>
    </row>
    <row r="40" spans="1:2" ht="15" thickBot="1" x14ac:dyDescent="0.35">
      <c r="A40" t="s">
        <v>123</v>
      </c>
    </row>
    <row r="41" spans="1:2" ht="15" thickBot="1" x14ac:dyDescent="0.35">
      <c r="A41" s="278"/>
      <c r="B41" s="277" t="s">
        <v>120</v>
      </c>
    </row>
    <row r="42" spans="1:2" ht="15" thickBot="1" x14ac:dyDescent="0.35">
      <c r="A42" s="279"/>
      <c r="B42" t="s">
        <v>121</v>
      </c>
    </row>
    <row r="43" spans="1:2" ht="15" thickBot="1" x14ac:dyDescent="0.35">
      <c r="A43" s="280"/>
      <c r="B43" t="s">
        <v>122</v>
      </c>
    </row>
    <row r="44" spans="1:2" ht="15" thickBot="1" x14ac:dyDescent="0.35">
      <c r="A44" s="25"/>
      <c r="B44" t="s">
        <v>124</v>
      </c>
    </row>
    <row r="46" spans="1:2" x14ac:dyDescent="0.3">
      <c r="A46" s="35" t="s">
        <v>136</v>
      </c>
      <c r="B46" s="37"/>
    </row>
    <row r="47" spans="1:2" x14ac:dyDescent="0.3">
      <c r="A47" s="64" t="s">
        <v>99</v>
      </c>
    </row>
    <row r="48" spans="1:2" x14ac:dyDescent="0.3">
      <c r="A48" s="35" t="s">
        <v>111</v>
      </c>
    </row>
  </sheetData>
  <mergeCells count="12">
    <mergeCell ref="U1:U3"/>
    <mergeCell ref="B2:G2"/>
    <mergeCell ref="H2:K2"/>
    <mergeCell ref="R2:T2"/>
    <mergeCell ref="L3:M3"/>
    <mergeCell ref="N3:O3"/>
    <mergeCell ref="P3:Q3"/>
    <mergeCell ref="A1:A3"/>
    <mergeCell ref="B1:G1"/>
    <mergeCell ref="H1:K1"/>
    <mergeCell ref="L1:Q1"/>
    <mergeCell ref="R1:T1"/>
  </mergeCells>
  <conditionalFormatting sqref="M4:M7 M10:M14 M26:M29 M16:M24">
    <cfRule type="cellIs" dxfId="216" priority="79" operator="between">
      <formula>0.15</formula>
      <formula>1000</formula>
    </cfRule>
    <cfRule type="cellIs" dxfId="215" priority="80" operator="between">
      <formula>-0.15</formula>
      <formula>0.15</formula>
    </cfRule>
    <cfRule type="cellIs" dxfId="214" priority="81" operator="lessThan">
      <formula>-0.15</formula>
    </cfRule>
  </conditionalFormatting>
  <conditionalFormatting sqref="O4:O7 O10:O14 O26:O29 O16:O24">
    <cfRule type="cellIs" dxfId="213" priority="76" operator="between">
      <formula>0.15</formula>
      <formula>1000</formula>
    </cfRule>
    <cfRule type="cellIs" dxfId="212" priority="77" operator="between">
      <formula>-0.15</formula>
      <formula>0.15</formula>
    </cfRule>
    <cfRule type="cellIs" dxfId="211" priority="78" operator="lessThan">
      <formula>-0.15</formula>
    </cfRule>
  </conditionalFormatting>
  <conditionalFormatting sqref="Q4:Q7 Q10:Q14 Q26:Q29 Q16:Q24">
    <cfRule type="cellIs" dxfId="210" priority="73" operator="between">
      <formula>0.15</formula>
      <formula>1000</formula>
    </cfRule>
    <cfRule type="cellIs" dxfId="209" priority="74" operator="between">
      <formula>-0.15</formula>
      <formula>0.15</formula>
    </cfRule>
    <cfRule type="cellIs" dxfId="208" priority="75" operator="lessThan">
      <formula>-0.15</formula>
    </cfRule>
  </conditionalFormatting>
  <conditionalFormatting sqref="M8">
    <cfRule type="cellIs" dxfId="207" priority="70" operator="between">
      <formula>0.15</formula>
      <formula>1000</formula>
    </cfRule>
    <cfRule type="cellIs" dxfId="206" priority="71" operator="between">
      <formula>-0.15</formula>
      <formula>0.15</formula>
    </cfRule>
    <cfRule type="cellIs" dxfId="205" priority="72" operator="lessThan">
      <formula>-0.15</formula>
    </cfRule>
  </conditionalFormatting>
  <conditionalFormatting sqref="O8">
    <cfRule type="cellIs" dxfId="204" priority="67" operator="between">
      <formula>0.15</formula>
      <formula>1000</formula>
    </cfRule>
    <cfRule type="cellIs" dxfId="203" priority="68" operator="between">
      <formula>-0.15</formula>
      <formula>0.15</formula>
    </cfRule>
    <cfRule type="cellIs" dxfId="202" priority="69" operator="lessThan">
      <formula>-0.15</formula>
    </cfRule>
  </conditionalFormatting>
  <conditionalFormatting sqref="Q8">
    <cfRule type="cellIs" dxfId="201" priority="64" operator="between">
      <formula>0.15</formula>
      <formula>1000</formula>
    </cfRule>
    <cfRule type="cellIs" dxfId="200" priority="65" operator="between">
      <formula>-0.15</formula>
      <formula>0.15</formula>
    </cfRule>
    <cfRule type="cellIs" dxfId="199" priority="66" operator="lessThan">
      <formula>-0.15</formula>
    </cfRule>
  </conditionalFormatting>
  <conditionalFormatting sqref="M30">
    <cfRule type="cellIs" dxfId="198" priority="61" operator="between">
      <formula>0.15</formula>
      <formula>1000</formula>
    </cfRule>
    <cfRule type="cellIs" dxfId="197" priority="62" operator="between">
      <formula>-0.15</formula>
      <formula>0.15</formula>
    </cfRule>
    <cfRule type="cellIs" dxfId="196" priority="63" operator="lessThan">
      <formula>-0.15</formula>
    </cfRule>
  </conditionalFormatting>
  <conditionalFormatting sqref="O30">
    <cfRule type="cellIs" dxfId="195" priority="58" operator="between">
      <formula>0.15</formula>
      <formula>1000</formula>
    </cfRule>
    <cfRule type="cellIs" dxfId="194" priority="59" operator="between">
      <formula>-0.15</formula>
      <formula>0.15</formula>
    </cfRule>
    <cfRule type="cellIs" dxfId="193" priority="60" operator="lessThan">
      <formula>-0.15</formula>
    </cfRule>
  </conditionalFormatting>
  <conditionalFormatting sqref="Q30">
    <cfRule type="cellIs" dxfId="192" priority="55" operator="between">
      <formula>0.15</formula>
      <formula>1000</formula>
    </cfRule>
    <cfRule type="cellIs" dxfId="191" priority="56" operator="between">
      <formula>-0.15</formula>
      <formula>0.15</formula>
    </cfRule>
    <cfRule type="cellIs" dxfId="190" priority="57" operator="lessThan">
      <formula>-0.15</formula>
    </cfRule>
  </conditionalFormatting>
  <conditionalFormatting sqref="M9">
    <cfRule type="cellIs" dxfId="189" priority="52" operator="between">
      <formula>0.15</formula>
      <formula>1000</formula>
    </cfRule>
    <cfRule type="cellIs" dxfId="188" priority="53" operator="between">
      <formula>-0.15</formula>
      <formula>0.15</formula>
    </cfRule>
    <cfRule type="cellIs" dxfId="187" priority="54" operator="lessThan">
      <formula>-0.15</formula>
    </cfRule>
  </conditionalFormatting>
  <conditionalFormatting sqref="O9">
    <cfRule type="cellIs" dxfId="186" priority="49" operator="between">
      <formula>0.15</formula>
      <formula>1000</formula>
    </cfRule>
    <cfRule type="cellIs" dxfId="185" priority="50" operator="between">
      <formula>-0.15</formula>
      <formula>0.15</formula>
    </cfRule>
    <cfRule type="cellIs" dxfId="184" priority="51" operator="lessThan">
      <formula>-0.15</formula>
    </cfRule>
  </conditionalFormatting>
  <conditionalFormatting sqref="Q9">
    <cfRule type="cellIs" dxfId="183" priority="46" operator="between">
      <formula>0.15</formula>
      <formula>1000</formula>
    </cfRule>
    <cfRule type="cellIs" dxfId="182" priority="47" operator="between">
      <formula>-0.15</formula>
      <formula>0.15</formula>
    </cfRule>
    <cfRule type="cellIs" dxfId="181" priority="48" operator="lessThan">
      <formula>-0.15</formula>
    </cfRule>
  </conditionalFormatting>
  <conditionalFormatting sqref="Q31">
    <cfRule type="cellIs" dxfId="180" priority="1" operator="between">
      <formula>0.15</formula>
      <formula>1000</formula>
    </cfRule>
    <cfRule type="cellIs" dxfId="179" priority="2" operator="between">
      <formula>-0.15</formula>
      <formula>0.15</formula>
    </cfRule>
    <cfRule type="cellIs" dxfId="178" priority="3" operator="lessThan">
      <formula>-0.15</formula>
    </cfRule>
  </conditionalFormatting>
  <conditionalFormatting sqref="M15">
    <cfRule type="cellIs" dxfId="177" priority="25" operator="between">
      <formula>0.15</formula>
      <formula>1000</formula>
    </cfRule>
    <cfRule type="cellIs" dxfId="176" priority="26" operator="between">
      <formula>-0.15</formula>
      <formula>0.15</formula>
    </cfRule>
    <cfRule type="cellIs" dxfId="175" priority="27" operator="lessThan">
      <formula>-0.15</formula>
    </cfRule>
  </conditionalFormatting>
  <conditionalFormatting sqref="O15">
    <cfRule type="cellIs" dxfId="174" priority="22" operator="between">
      <formula>0.15</formula>
      <formula>1000</formula>
    </cfRule>
    <cfRule type="cellIs" dxfId="173" priority="23" operator="between">
      <formula>-0.15</formula>
      <formula>0.15</formula>
    </cfRule>
    <cfRule type="cellIs" dxfId="172" priority="24" operator="lessThan">
      <formula>-0.15</formula>
    </cfRule>
  </conditionalFormatting>
  <conditionalFormatting sqref="Q15">
    <cfRule type="cellIs" dxfId="171" priority="19" operator="between">
      <formula>0.15</formula>
      <formula>1000</formula>
    </cfRule>
    <cfRule type="cellIs" dxfId="170" priority="20" operator="between">
      <formula>-0.15</formula>
      <formula>0.15</formula>
    </cfRule>
    <cfRule type="cellIs" dxfId="169" priority="21" operator="lessThan">
      <formula>-0.15</formula>
    </cfRule>
  </conditionalFormatting>
  <conditionalFormatting sqref="M25">
    <cfRule type="cellIs" dxfId="168" priority="16" operator="between">
      <formula>0.15</formula>
      <formula>1000</formula>
    </cfRule>
    <cfRule type="cellIs" dxfId="167" priority="17" operator="between">
      <formula>-0.15</formula>
      <formula>0.15</formula>
    </cfRule>
    <cfRule type="cellIs" dxfId="166" priority="18" operator="lessThan">
      <formula>-0.15</formula>
    </cfRule>
  </conditionalFormatting>
  <conditionalFormatting sqref="O25">
    <cfRule type="cellIs" dxfId="165" priority="13" operator="between">
      <formula>0.15</formula>
      <formula>1000</formula>
    </cfRule>
    <cfRule type="cellIs" dxfId="164" priority="14" operator="between">
      <formula>-0.15</formula>
      <formula>0.15</formula>
    </cfRule>
    <cfRule type="cellIs" dxfId="163" priority="15" operator="lessThan">
      <formula>-0.15</formula>
    </cfRule>
  </conditionalFormatting>
  <conditionalFormatting sqref="Q25">
    <cfRule type="cellIs" dxfId="162" priority="10" operator="between">
      <formula>0.15</formula>
      <formula>1000</formula>
    </cfRule>
    <cfRule type="cellIs" dxfId="161" priority="11" operator="between">
      <formula>-0.15</formula>
      <formula>0.15</formula>
    </cfRule>
    <cfRule type="cellIs" dxfId="160" priority="12" operator="lessThan">
      <formula>-0.15</formula>
    </cfRule>
  </conditionalFormatting>
  <conditionalFormatting sqref="M31">
    <cfRule type="cellIs" dxfId="159" priority="7" operator="between">
      <formula>0.15</formula>
      <formula>1000</formula>
    </cfRule>
    <cfRule type="cellIs" dxfId="158" priority="8" operator="between">
      <formula>-0.15</formula>
      <formula>0.15</formula>
    </cfRule>
    <cfRule type="cellIs" dxfId="157" priority="9" operator="lessThan">
      <formula>-0.15</formula>
    </cfRule>
  </conditionalFormatting>
  <conditionalFormatting sqref="O31">
    <cfRule type="cellIs" dxfId="156" priority="4" operator="between">
      <formula>0.15</formula>
      <formula>1000</formula>
    </cfRule>
    <cfRule type="cellIs" dxfId="155" priority="5" operator="between">
      <formula>-0.15</formula>
      <formula>0.15</formula>
    </cfRule>
    <cfRule type="cellIs" dxfId="154" priority="6" operator="lessThan">
      <formula>-0.15</formula>
    </cfRule>
  </conditionalFormatting>
  <pageMargins left="0.7" right="0.7" top="0.75" bottom="0.75" header="0.3" footer="0.3"/>
  <pageSetup paperSize="9" orientation="portrait" verticalDpi="90"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V48"/>
  <sheetViews>
    <sheetView zoomScale="60" zoomScaleNormal="60" workbookViewId="0">
      <pane xSplit="1" ySplit="3" topLeftCell="B4" activePane="bottomRight" state="frozen"/>
      <selection pane="topRight" activeCell="B1" sqref="B1"/>
      <selection pane="bottomLeft" activeCell="A4" sqref="A4"/>
      <selection pane="bottomRight" activeCell="B52" sqref="B52"/>
    </sheetView>
  </sheetViews>
  <sheetFormatPr defaultRowHeight="14.4" x14ac:dyDescent="0.3"/>
  <cols>
    <col min="1" max="1" width="15.5546875" customWidth="1"/>
    <col min="12" max="12" width="10.33203125" customWidth="1"/>
    <col min="14" max="14" width="10.5546875" customWidth="1"/>
    <col min="16" max="16" width="11" customWidth="1"/>
    <col min="21" max="21" width="17" customWidth="1"/>
  </cols>
  <sheetData>
    <row r="1" spans="1:22" ht="21.6" customHeight="1" thickBot="1" x14ac:dyDescent="0.35">
      <c r="A1" s="532" t="s">
        <v>52</v>
      </c>
      <c r="B1" s="525" t="s">
        <v>29</v>
      </c>
      <c r="C1" s="526"/>
      <c r="D1" s="526"/>
      <c r="E1" s="526"/>
      <c r="F1" s="526"/>
      <c r="G1" s="527"/>
      <c r="H1" s="525" t="s">
        <v>0</v>
      </c>
      <c r="I1" s="526"/>
      <c r="J1" s="526"/>
      <c r="K1" s="527"/>
      <c r="L1" s="521" t="s">
        <v>30</v>
      </c>
      <c r="M1" s="522"/>
      <c r="N1" s="522"/>
      <c r="O1" s="522"/>
      <c r="P1" s="522"/>
      <c r="Q1" s="528"/>
      <c r="R1" s="521" t="s">
        <v>33</v>
      </c>
      <c r="S1" s="522"/>
      <c r="T1" s="528"/>
      <c r="U1" s="523" t="s">
        <v>34</v>
      </c>
      <c r="V1" s="18"/>
    </row>
    <row r="2" spans="1:22" ht="20.100000000000001" customHeight="1" thickBot="1" x14ac:dyDescent="0.35">
      <c r="A2" s="532"/>
      <c r="B2" s="525"/>
      <c r="C2" s="526"/>
      <c r="D2" s="526"/>
      <c r="E2" s="526"/>
      <c r="F2" s="526"/>
      <c r="G2" s="527"/>
      <c r="H2" s="525"/>
      <c r="I2" s="526"/>
      <c r="J2" s="526"/>
      <c r="K2" s="527"/>
      <c r="L2" s="10" t="s">
        <v>31</v>
      </c>
      <c r="M2" s="78" t="s">
        <v>32</v>
      </c>
      <c r="N2" s="10" t="s">
        <v>31</v>
      </c>
      <c r="O2" s="78" t="s">
        <v>32</v>
      </c>
      <c r="P2" s="10" t="s">
        <v>31</v>
      </c>
      <c r="Q2" s="78" t="s">
        <v>32</v>
      </c>
      <c r="R2" s="521" t="s">
        <v>32</v>
      </c>
      <c r="S2" s="522"/>
      <c r="T2" s="528"/>
      <c r="U2" s="524"/>
    </row>
    <row r="3" spans="1:22" ht="23.4" customHeight="1" thickBot="1" x14ac:dyDescent="0.35">
      <c r="A3" s="533"/>
      <c r="B3" s="90">
        <v>2016</v>
      </c>
      <c r="C3" s="77">
        <v>2017</v>
      </c>
      <c r="D3" s="45">
        <v>2018</v>
      </c>
      <c r="E3" s="46">
        <v>2020</v>
      </c>
      <c r="F3" s="47">
        <v>2025</v>
      </c>
      <c r="G3" s="46">
        <v>2030</v>
      </c>
      <c r="H3" s="48">
        <v>2016</v>
      </c>
      <c r="I3" s="49">
        <v>2020</v>
      </c>
      <c r="J3" s="47">
        <v>2025</v>
      </c>
      <c r="K3" s="50">
        <v>2030</v>
      </c>
      <c r="L3" s="534">
        <v>2020</v>
      </c>
      <c r="M3" s="536"/>
      <c r="N3" s="534">
        <v>2025</v>
      </c>
      <c r="O3" s="536"/>
      <c r="P3" s="534">
        <v>2030</v>
      </c>
      <c r="Q3" s="536"/>
      <c r="R3" s="75">
        <v>2020</v>
      </c>
      <c r="S3" s="20">
        <v>2025</v>
      </c>
      <c r="T3" s="102">
        <v>2030</v>
      </c>
      <c r="U3" s="539"/>
    </row>
    <row r="4" spans="1:22" ht="21" x14ac:dyDescent="0.4">
      <c r="A4" s="1" t="s">
        <v>2</v>
      </c>
      <c r="B4" s="124"/>
      <c r="C4" s="125"/>
      <c r="D4" s="125"/>
      <c r="E4" s="125"/>
      <c r="F4" s="125"/>
      <c r="G4" s="126"/>
      <c r="H4" s="87"/>
      <c r="I4" s="81"/>
      <c r="J4" s="81"/>
      <c r="K4" s="107"/>
      <c r="L4" s="43" t="str">
        <f>IF(AND(E4&lt;&gt;0,I4&lt;&gt;0),E4-I4, " ")</f>
        <v xml:space="preserve"> </v>
      </c>
      <c r="M4" s="27" t="str">
        <f>IF(AND(E4&lt;&gt;0,I4&lt;&gt;0),(E4-I4)/I4, " ")</f>
        <v xml:space="preserve"> </v>
      </c>
      <c r="N4" s="28" t="str">
        <f>IF(AND(F4&lt;&gt;0,J4&lt;&gt;0),F4-J4, " ")</f>
        <v xml:space="preserve"> </v>
      </c>
      <c r="O4" s="27" t="str">
        <f>IF(AND(F4&lt;&gt;0,J4&lt;&gt;0),(F4-J4)/J4, " ")</f>
        <v xml:space="preserve"> </v>
      </c>
      <c r="P4" s="28" t="str">
        <f>IF(AND(G4&lt;&gt;0,K4&lt;&gt;0),G4-K4, " ")</f>
        <v xml:space="preserve"> </v>
      </c>
      <c r="Q4" s="29" t="str">
        <f>IF(AND(G4&lt;&gt;0,K4&lt;&gt;0),(G4-K4)/K4, " ")</f>
        <v xml:space="preserve"> </v>
      </c>
      <c r="R4" s="53" t="str">
        <f>IFERROR(D4/E4,"")</f>
        <v/>
      </c>
      <c r="S4" s="54" t="str">
        <f>IFERROR(D4/F4,"")</f>
        <v/>
      </c>
      <c r="T4" s="59" t="str">
        <f>IFERROR(D4/G4,"")</f>
        <v/>
      </c>
      <c r="U4" s="60" t="str">
        <f>IF(G4&gt;0,IFERROR((D4-B4)/(G4-B4)," ")," ")</f>
        <v xml:space="preserve"> </v>
      </c>
    </row>
    <row r="5" spans="1:22" ht="21" x14ac:dyDescent="0.4">
      <c r="A5" s="3" t="s">
        <v>3</v>
      </c>
      <c r="B5" s="100">
        <v>6</v>
      </c>
      <c r="C5" s="95">
        <v>6</v>
      </c>
      <c r="D5" s="95">
        <v>6</v>
      </c>
      <c r="E5" s="95">
        <v>6</v>
      </c>
      <c r="F5" s="95">
        <v>7</v>
      </c>
      <c r="G5" s="111">
        <v>7</v>
      </c>
      <c r="H5" s="100">
        <v>1</v>
      </c>
      <c r="I5" s="95"/>
      <c r="J5" s="95"/>
      <c r="K5" s="101"/>
      <c r="L5" s="242" t="str">
        <f t="shared" ref="L5:L31" si="0">IF(AND(E5&lt;&gt;0,I5&lt;&gt;0),E5-I5, " ")</f>
        <v xml:space="preserve"> </v>
      </c>
      <c r="M5" s="239" t="str">
        <f t="shared" ref="M5:M31" si="1">IF(AND(E5&lt;&gt;0,I5&lt;&gt;0),(E5-I5)/I5, " ")</f>
        <v xml:space="preserve"> </v>
      </c>
      <c r="N5" s="238" t="str">
        <f t="shared" ref="N5:N31" si="2">IF(AND(F5&lt;&gt;0,J5&lt;&gt;0),F5-J5, " ")</f>
        <v xml:space="preserve"> </v>
      </c>
      <c r="O5" s="239" t="str">
        <f t="shared" ref="O5:O31" si="3">IF(AND(F5&lt;&gt;0,J5&lt;&gt;0),(F5-J5)/J5, " ")</f>
        <v xml:space="preserve"> </v>
      </c>
      <c r="P5" s="238" t="str">
        <f t="shared" ref="P5:P31" si="4">IF(AND(G5&lt;&gt;0,K5&lt;&gt;0),G5-K5, " ")</f>
        <v xml:space="preserve"> </v>
      </c>
      <c r="Q5" s="241" t="str">
        <f t="shared" ref="Q5:Q31" si="5">IF(AND(G5&lt;&gt;0,K5&lt;&gt;0),(G5-K5)/K5, " ")</f>
        <v xml:space="preserve"> </v>
      </c>
      <c r="R5" s="56">
        <f t="shared" ref="R5:R31" si="6">IFERROR(D5/E5,"")</f>
        <v>1</v>
      </c>
      <c r="S5" s="57">
        <f t="shared" ref="S5:S31" si="7">IFERROR(D5/F5,"")</f>
        <v>0.8571428571428571</v>
      </c>
      <c r="T5" s="61">
        <f t="shared" ref="T5:T31" si="8">IFERROR(D5/G5,"")</f>
        <v>0.8571428571428571</v>
      </c>
      <c r="U5" s="62">
        <f t="shared" ref="U5:U31" si="9">IF(G5&gt;0,IFERROR((D5-B5)/(G5-B5)," ")," ")</f>
        <v>0</v>
      </c>
    </row>
    <row r="6" spans="1:22" ht="21" x14ac:dyDescent="0.4">
      <c r="A6" s="3" t="s">
        <v>5</v>
      </c>
      <c r="B6" s="100"/>
      <c r="C6" s="95"/>
      <c r="D6" s="95"/>
      <c r="E6" s="95"/>
      <c r="F6" s="95"/>
      <c r="G6" s="111"/>
      <c r="H6" s="67"/>
      <c r="I6" s="95"/>
      <c r="J6" s="95"/>
      <c r="K6" s="101"/>
      <c r="L6" s="44" t="str">
        <f t="shared" si="0"/>
        <v xml:space="preserve"> </v>
      </c>
      <c r="M6" s="31" t="str">
        <f t="shared" si="1"/>
        <v xml:space="preserve"> </v>
      </c>
      <c r="N6" s="32" t="str">
        <f t="shared" si="2"/>
        <v xml:space="preserve"> </v>
      </c>
      <c r="O6" s="31" t="str">
        <f t="shared" si="3"/>
        <v xml:space="preserve"> </v>
      </c>
      <c r="P6" s="32" t="str">
        <f t="shared" si="4"/>
        <v xml:space="preserve"> </v>
      </c>
      <c r="Q6" s="33" t="str">
        <f t="shared" si="5"/>
        <v xml:space="preserve"> </v>
      </c>
      <c r="R6" s="56" t="str">
        <f t="shared" si="6"/>
        <v/>
      </c>
      <c r="S6" s="57" t="str">
        <f t="shared" si="7"/>
        <v/>
      </c>
      <c r="T6" s="61" t="str">
        <f t="shared" si="8"/>
        <v/>
      </c>
      <c r="U6" s="62" t="str">
        <f t="shared" si="9"/>
        <v xml:space="preserve"> </v>
      </c>
    </row>
    <row r="7" spans="1:22" ht="21" x14ac:dyDescent="0.4">
      <c r="A7" s="3" t="s">
        <v>7</v>
      </c>
      <c r="B7" s="100"/>
      <c r="C7" s="95"/>
      <c r="D7" s="95"/>
      <c r="E7" s="95"/>
      <c r="F7" s="95"/>
      <c r="G7" s="111"/>
      <c r="H7" s="100"/>
      <c r="I7" s="95"/>
      <c r="J7" s="95"/>
      <c r="K7" s="101"/>
      <c r="L7" s="44" t="str">
        <f t="shared" si="0"/>
        <v xml:space="preserve"> </v>
      </c>
      <c r="M7" s="31" t="str">
        <f>IF(AND(E7&lt;&gt;0,I7&lt;&gt;0),(E7-I7)/I7, " ")</f>
        <v xml:space="preserve"> </v>
      </c>
      <c r="N7" s="32" t="str">
        <f t="shared" si="2"/>
        <v xml:space="preserve"> </v>
      </c>
      <c r="O7" s="31" t="str">
        <f t="shared" si="3"/>
        <v xml:space="preserve"> </v>
      </c>
      <c r="P7" s="32" t="str">
        <f t="shared" si="4"/>
        <v xml:space="preserve"> </v>
      </c>
      <c r="Q7" s="33" t="str">
        <f t="shared" si="5"/>
        <v xml:space="preserve"> </v>
      </c>
      <c r="R7" s="56" t="str">
        <f t="shared" si="6"/>
        <v/>
      </c>
      <c r="S7" s="57" t="str">
        <f t="shared" si="7"/>
        <v/>
      </c>
      <c r="T7" s="61" t="str">
        <f t="shared" si="8"/>
        <v/>
      </c>
      <c r="U7" s="62" t="str">
        <f t="shared" si="9"/>
        <v xml:space="preserve"> </v>
      </c>
    </row>
    <row r="8" spans="1:22" ht="21" x14ac:dyDescent="0.4">
      <c r="A8" s="3" t="s">
        <v>6</v>
      </c>
      <c r="B8" s="100"/>
      <c r="C8" s="95"/>
      <c r="D8" s="95"/>
      <c r="E8" s="95"/>
      <c r="F8" s="95"/>
      <c r="G8" s="111"/>
      <c r="H8" s="100"/>
      <c r="I8" s="95"/>
      <c r="J8" s="95"/>
      <c r="K8" s="101"/>
      <c r="L8" s="44" t="str">
        <f t="shared" si="0"/>
        <v xml:space="preserve"> </v>
      </c>
      <c r="M8" s="31" t="str">
        <f t="shared" ref="M8" si="10">IF(AND(E8&lt;&gt;0,I8&lt;&gt;0),(E8-I8)/I8, " ")</f>
        <v xml:space="preserve"> </v>
      </c>
      <c r="N8" s="32" t="str">
        <f t="shared" si="2"/>
        <v xml:space="preserve"> </v>
      </c>
      <c r="O8" s="31" t="str">
        <f t="shared" si="3"/>
        <v xml:space="preserve"> </v>
      </c>
      <c r="P8" s="32" t="str">
        <f t="shared" si="4"/>
        <v xml:space="preserve"> </v>
      </c>
      <c r="Q8" s="33" t="str">
        <f t="shared" si="5"/>
        <v xml:space="preserve"> </v>
      </c>
      <c r="R8" s="56" t="str">
        <f t="shared" si="6"/>
        <v/>
      </c>
      <c r="S8" s="57" t="str">
        <f t="shared" si="7"/>
        <v/>
      </c>
      <c r="T8" s="61" t="str">
        <f t="shared" si="8"/>
        <v/>
      </c>
      <c r="U8" s="62" t="str">
        <f t="shared" si="9"/>
        <v xml:space="preserve"> </v>
      </c>
    </row>
    <row r="9" spans="1:22" ht="21" x14ac:dyDescent="0.4">
      <c r="A9" s="3" t="s">
        <v>8</v>
      </c>
      <c r="B9" s="100"/>
      <c r="C9" s="95"/>
      <c r="D9" s="95"/>
      <c r="E9" s="95"/>
      <c r="F9" s="95"/>
      <c r="G9" s="111"/>
      <c r="H9" s="100">
        <v>5</v>
      </c>
      <c r="I9" s="95">
        <v>5</v>
      </c>
      <c r="J9" s="95">
        <v>5</v>
      </c>
      <c r="K9" s="101">
        <v>5</v>
      </c>
      <c r="L9" s="44" t="str">
        <f t="shared" si="0"/>
        <v xml:space="preserve"> </v>
      </c>
      <c r="M9" s="31" t="str">
        <f t="shared" si="1"/>
        <v xml:space="preserve"> </v>
      </c>
      <c r="N9" s="32" t="str">
        <f t="shared" si="2"/>
        <v xml:space="preserve"> </v>
      </c>
      <c r="O9" s="31" t="str">
        <f t="shared" si="3"/>
        <v xml:space="preserve"> </v>
      </c>
      <c r="P9" s="32" t="str">
        <f t="shared" si="4"/>
        <v xml:space="preserve"> </v>
      </c>
      <c r="Q9" s="33" t="str">
        <f t="shared" si="5"/>
        <v xml:space="preserve"> </v>
      </c>
      <c r="R9" s="56" t="str">
        <f t="shared" si="6"/>
        <v/>
      </c>
      <c r="S9" s="57" t="str">
        <f t="shared" si="7"/>
        <v/>
      </c>
      <c r="T9" s="61" t="str">
        <f t="shared" si="8"/>
        <v/>
      </c>
      <c r="U9" s="62" t="str">
        <f t="shared" si="9"/>
        <v xml:space="preserve"> </v>
      </c>
    </row>
    <row r="10" spans="1:22" ht="21" x14ac:dyDescent="0.4">
      <c r="A10" s="3" t="s">
        <v>15</v>
      </c>
      <c r="B10" s="154">
        <v>0</v>
      </c>
      <c r="C10" s="153">
        <v>0</v>
      </c>
      <c r="D10" s="153">
        <v>46</v>
      </c>
      <c r="E10" s="95"/>
      <c r="F10" s="95"/>
      <c r="G10" s="111"/>
      <c r="H10" s="100"/>
      <c r="I10" s="95">
        <v>1</v>
      </c>
      <c r="J10" s="95">
        <v>1</v>
      </c>
      <c r="K10" s="101">
        <v>1</v>
      </c>
      <c r="L10" s="44" t="str">
        <f t="shared" si="0"/>
        <v xml:space="preserve"> </v>
      </c>
      <c r="M10" s="31" t="str">
        <f t="shared" si="1"/>
        <v xml:space="preserve"> </v>
      </c>
      <c r="N10" s="32" t="str">
        <f t="shared" si="2"/>
        <v xml:space="preserve"> </v>
      </c>
      <c r="O10" s="31" t="str">
        <f t="shared" si="3"/>
        <v xml:space="preserve"> </v>
      </c>
      <c r="P10" s="32" t="str">
        <f t="shared" si="4"/>
        <v xml:space="preserve"> </v>
      </c>
      <c r="Q10" s="33" t="str">
        <f t="shared" si="5"/>
        <v xml:space="preserve"> </v>
      </c>
      <c r="R10" s="56" t="str">
        <f t="shared" si="6"/>
        <v/>
      </c>
      <c r="S10" s="57" t="str">
        <f t="shared" si="7"/>
        <v/>
      </c>
      <c r="T10" s="61" t="str">
        <f t="shared" si="8"/>
        <v/>
      </c>
      <c r="U10" s="62" t="str">
        <f t="shared" si="9"/>
        <v xml:space="preserve"> </v>
      </c>
    </row>
    <row r="11" spans="1:22" ht="21" x14ac:dyDescent="0.4">
      <c r="A11" s="3" t="s">
        <v>9</v>
      </c>
      <c r="B11" s="100">
        <v>55</v>
      </c>
      <c r="C11" s="95">
        <v>55</v>
      </c>
      <c r="D11" s="95">
        <v>55</v>
      </c>
      <c r="E11" s="95"/>
      <c r="F11" s="95">
        <v>97</v>
      </c>
      <c r="G11" s="111">
        <v>97</v>
      </c>
      <c r="H11" s="100"/>
      <c r="I11" s="95"/>
      <c r="J11" s="95"/>
      <c r="K11" s="101"/>
      <c r="L11" s="44" t="str">
        <f t="shared" si="0"/>
        <v xml:space="preserve"> </v>
      </c>
      <c r="M11" s="31" t="str">
        <f t="shared" si="1"/>
        <v xml:space="preserve"> </v>
      </c>
      <c r="N11" s="238" t="str">
        <f t="shared" si="2"/>
        <v xml:space="preserve"> </v>
      </c>
      <c r="O11" s="239" t="str">
        <f t="shared" si="3"/>
        <v xml:space="preserve"> </v>
      </c>
      <c r="P11" s="238" t="str">
        <f t="shared" si="4"/>
        <v xml:space="preserve"> </v>
      </c>
      <c r="Q11" s="241" t="str">
        <f t="shared" si="5"/>
        <v xml:space="preserve"> </v>
      </c>
      <c r="R11" s="56" t="str">
        <f t="shared" si="6"/>
        <v/>
      </c>
      <c r="S11" s="57">
        <f t="shared" si="7"/>
        <v>0.5670103092783505</v>
      </c>
      <c r="T11" s="61">
        <f t="shared" si="8"/>
        <v>0.5670103092783505</v>
      </c>
      <c r="U11" s="62">
        <f t="shared" si="9"/>
        <v>0</v>
      </c>
    </row>
    <row r="12" spans="1:22" ht="21" x14ac:dyDescent="0.4">
      <c r="A12" s="3" t="s">
        <v>10</v>
      </c>
      <c r="B12" s="100">
        <v>406</v>
      </c>
      <c r="C12" s="95">
        <v>424</v>
      </c>
      <c r="D12" s="95">
        <v>434</v>
      </c>
      <c r="E12" s="95"/>
      <c r="F12" s="95"/>
      <c r="G12" s="111">
        <v>470</v>
      </c>
      <c r="H12" s="100">
        <v>410</v>
      </c>
      <c r="I12" s="95"/>
      <c r="J12" s="95"/>
      <c r="K12" s="101"/>
      <c r="L12" s="44" t="str">
        <f t="shared" si="0"/>
        <v xml:space="preserve"> </v>
      </c>
      <c r="M12" s="31" t="str">
        <f t="shared" si="1"/>
        <v xml:space="preserve"> </v>
      </c>
      <c r="N12" s="32" t="str">
        <f t="shared" si="2"/>
        <v xml:space="preserve"> </v>
      </c>
      <c r="O12" s="31" t="str">
        <f t="shared" si="3"/>
        <v xml:space="preserve"> </v>
      </c>
      <c r="P12" s="238" t="str">
        <f t="shared" si="4"/>
        <v xml:space="preserve"> </v>
      </c>
      <c r="Q12" s="241" t="str">
        <f t="shared" si="5"/>
        <v xml:space="preserve"> </v>
      </c>
      <c r="R12" s="56" t="str">
        <f t="shared" si="6"/>
        <v/>
      </c>
      <c r="S12" s="57" t="str">
        <f t="shared" si="7"/>
        <v/>
      </c>
      <c r="T12" s="61">
        <f t="shared" si="8"/>
        <v>0.92340425531914894</v>
      </c>
      <c r="U12" s="62">
        <f t="shared" si="9"/>
        <v>0.4375</v>
      </c>
    </row>
    <row r="13" spans="1:22" ht="21" x14ac:dyDescent="0.4">
      <c r="A13" s="3" t="s">
        <v>12</v>
      </c>
      <c r="B13" s="100"/>
      <c r="C13" s="95"/>
      <c r="D13" s="95"/>
      <c r="E13" s="95"/>
      <c r="F13" s="95"/>
      <c r="G13" s="111"/>
      <c r="H13" s="100">
        <v>504</v>
      </c>
      <c r="I13" s="95"/>
      <c r="J13" s="95"/>
      <c r="K13" s="101"/>
      <c r="L13" s="44" t="str">
        <f t="shared" si="0"/>
        <v xml:space="preserve"> </v>
      </c>
      <c r="M13" s="31" t="str">
        <f t="shared" si="1"/>
        <v xml:space="preserve"> </v>
      </c>
      <c r="N13" s="32" t="str">
        <f t="shared" si="2"/>
        <v xml:space="preserve"> </v>
      </c>
      <c r="O13" s="31" t="str">
        <f t="shared" si="3"/>
        <v xml:space="preserve"> </v>
      </c>
      <c r="P13" s="32" t="str">
        <f t="shared" si="4"/>
        <v xml:space="preserve"> </v>
      </c>
      <c r="Q13" s="33" t="str">
        <f t="shared" si="5"/>
        <v xml:space="preserve"> </v>
      </c>
      <c r="R13" s="56" t="str">
        <f t="shared" si="6"/>
        <v/>
      </c>
      <c r="S13" s="57" t="str">
        <f t="shared" si="7"/>
        <v/>
      </c>
      <c r="T13" s="61" t="str">
        <f t="shared" si="8"/>
        <v/>
      </c>
      <c r="U13" s="62" t="str">
        <f t="shared" si="9"/>
        <v xml:space="preserve"> </v>
      </c>
    </row>
    <row r="14" spans="1:22" ht="21" x14ac:dyDescent="0.4">
      <c r="A14" s="3" t="s">
        <v>13</v>
      </c>
      <c r="B14" s="100"/>
      <c r="C14" s="95"/>
      <c r="D14" s="95"/>
      <c r="E14" s="95"/>
      <c r="F14" s="95"/>
      <c r="G14" s="111"/>
      <c r="H14" s="100">
        <v>9</v>
      </c>
      <c r="I14" s="95">
        <v>9</v>
      </c>
      <c r="J14" s="95">
        <v>9</v>
      </c>
      <c r="K14" s="101">
        <v>9</v>
      </c>
      <c r="L14" s="44" t="str">
        <f t="shared" si="0"/>
        <v xml:space="preserve"> </v>
      </c>
      <c r="M14" s="31" t="str">
        <f t="shared" si="1"/>
        <v xml:space="preserve"> </v>
      </c>
      <c r="N14" s="32" t="str">
        <f t="shared" si="2"/>
        <v xml:space="preserve"> </v>
      </c>
      <c r="O14" s="31" t="str">
        <f t="shared" si="3"/>
        <v xml:space="preserve"> </v>
      </c>
      <c r="P14" s="32" t="str">
        <f t="shared" si="4"/>
        <v xml:space="preserve"> </v>
      </c>
      <c r="Q14" s="33" t="str">
        <f t="shared" si="5"/>
        <v xml:space="preserve"> </v>
      </c>
      <c r="R14" s="56" t="str">
        <f t="shared" si="6"/>
        <v/>
      </c>
      <c r="S14" s="57" t="str">
        <f>IFERROR(D14/F14,"")</f>
        <v/>
      </c>
      <c r="T14" s="61" t="str">
        <f t="shared" si="8"/>
        <v/>
      </c>
      <c r="U14" s="62" t="str">
        <f t="shared" si="9"/>
        <v xml:space="preserve"> </v>
      </c>
    </row>
    <row r="15" spans="1:22" ht="21" x14ac:dyDescent="0.4">
      <c r="A15" s="3" t="s">
        <v>16</v>
      </c>
      <c r="B15" s="100"/>
      <c r="C15" s="95"/>
      <c r="D15" s="95"/>
      <c r="E15" s="95"/>
      <c r="F15" s="95"/>
      <c r="G15" s="111"/>
      <c r="H15" s="100"/>
      <c r="I15" s="95"/>
      <c r="J15" s="95"/>
      <c r="K15" s="101"/>
      <c r="L15" s="44" t="str">
        <f t="shared" si="0"/>
        <v xml:space="preserve"> </v>
      </c>
      <c r="M15" s="31" t="str">
        <f t="shared" si="1"/>
        <v xml:space="preserve"> </v>
      </c>
      <c r="N15" s="32" t="str">
        <f t="shared" si="2"/>
        <v xml:space="preserve"> </v>
      </c>
      <c r="O15" s="31" t="str">
        <f t="shared" si="3"/>
        <v xml:space="preserve"> </v>
      </c>
      <c r="P15" s="32" t="str">
        <f t="shared" si="4"/>
        <v xml:space="preserve"> </v>
      </c>
      <c r="Q15" s="33" t="str">
        <f t="shared" si="5"/>
        <v xml:space="preserve"> </v>
      </c>
      <c r="R15" s="56" t="str">
        <f t="shared" si="6"/>
        <v/>
      </c>
      <c r="S15" s="57" t="str">
        <f t="shared" ref="S15" si="11">IFERROR(D15/F15,"")</f>
        <v/>
      </c>
      <c r="T15" s="61" t="str">
        <f t="shared" si="8"/>
        <v/>
      </c>
      <c r="U15" s="62" t="str">
        <f t="shared" si="9"/>
        <v xml:space="preserve"> </v>
      </c>
    </row>
    <row r="16" spans="1:22" ht="21" x14ac:dyDescent="0.4">
      <c r="A16" s="3" t="s">
        <v>4</v>
      </c>
      <c r="B16" s="100"/>
      <c r="C16" s="95"/>
      <c r="D16" s="95"/>
      <c r="E16" s="95"/>
      <c r="F16" s="95"/>
      <c r="G16" s="111"/>
      <c r="H16" s="100"/>
      <c r="I16" s="95">
        <v>2</v>
      </c>
      <c r="J16" s="95"/>
      <c r="K16" s="101"/>
      <c r="L16" s="44" t="str">
        <f t="shared" si="0"/>
        <v xml:space="preserve"> </v>
      </c>
      <c r="M16" s="31" t="str">
        <f t="shared" si="1"/>
        <v xml:space="preserve"> </v>
      </c>
      <c r="N16" s="32" t="str">
        <f t="shared" si="2"/>
        <v xml:space="preserve"> </v>
      </c>
      <c r="O16" s="31" t="str">
        <f t="shared" si="3"/>
        <v xml:space="preserve"> </v>
      </c>
      <c r="P16" s="32" t="str">
        <f t="shared" si="4"/>
        <v xml:space="preserve"> </v>
      </c>
      <c r="Q16" s="33" t="str">
        <f t="shared" si="5"/>
        <v xml:space="preserve"> </v>
      </c>
      <c r="R16" s="56" t="str">
        <f t="shared" si="6"/>
        <v/>
      </c>
      <c r="S16" s="57" t="str">
        <f t="shared" si="7"/>
        <v/>
      </c>
      <c r="T16" s="61" t="str">
        <f t="shared" si="8"/>
        <v/>
      </c>
      <c r="U16" s="62" t="str">
        <f t="shared" si="9"/>
        <v xml:space="preserve"> </v>
      </c>
    </row>
    <row r="17" spans="1:21" ht="21" x14ac:dyDescent="0.4">
      <c r="A17" s="3" t="s">
        <v>19</v>
      </c>
      <c r="B17" s="100"/>
      <c r="C17" s="95"/>
      <c r="D17" s="95"/>
      <c r="E17" s="95"/>
      <c r="F17" s="95"/>
      <c r="G17" s="111"/>
      <c r="H17" s="100"/>
      <c r="I17" s="95"/>
      <c r="J17" s="95"/>
      <c r="K17" s="101"/>
      <c r="L17" s="44" t="str">
        <f t="shared" si="0"/>
        <v xml:space="preserve"> </v>
      </c>
      <c r="M17" s="31" t="str">
        <f t="shared" si="1"/>
        <v xml:space="preserve"> </v>
      </c>
      <c r="N17" s="32" t="str">
        <f t="shared" si="2"/>
        <v xml:space="preserve"> </v>
      </c>
      <c r="O17" s="31" t="str">
        <f t="shared" si="3"/>
        <v xml:space="preserve"> </v>
      </c>
      <c r="P17" s="32" t="str">
        <f t="shared" si="4"/>
        <v xml:space="preserve"> </v>
      </c>
      <c r="Q17" s="33" t="str">
        <f t="shared" si="5"/>
        <v xml:space="preserve"> </v>
      </c>
      <c r="R17" s="56" t="str">
        <f t="shared" si="6"/>
        <v/>
      </c>
      <c r="S17" s="57" t="str">
        <f t="shared" si="7"/>
        <v/>
      </c>
      <c r="T17" s="61" t="str">
        <f t="shared" si="8"/>
        <v/>
      </c>
      <c r="U17" s="62" t="str">
        <f t="shared" si="9"/>
        <v xml:space="preserve"> </v>
      </c>
    </row>
    <row r="18" spans="1:21" ht="21" x14ac:dyDescent="0.4">
      <c r="A18" s="3" t="s">
        <v>17</v>
      </c>
      <c r="B18" s="100">
        <v>37</v>
      </c>
      <c r="C18" s="95">
        <v>37</v>
      </c>
      <c r="D18" s="95">
        <v>37</v>
      </c>
      <c r="E18" s="95">
        <v>44</v>
      </c>
      <c r="F18" s="95">
        <v>45</v>
      </c>
      <c r="G18" s="111">
        <v>45</v>
      </c>
      <c r="H18" s="100"/>
      <c r="I18" s="88"/>
      <c r="J18" s="88"/>
      <c r="K18" s="103"/>
      <c r="L18" s="242" t="str">
        <f t="shared" si="0"/>
        <v xml:space="preserve"> </v>
      </c>
      <c r="M18" s="239" t="str">
        <f t="shared" si="1"/>
        <v xml:space="preserve"> </v>
      </c>
      <c r="N18" s="238" t="str">
        <f t="shared" si="2"/>
        <v xml:space="preserve"> </v>
      </c>
      <c r="O18" s="239" t="str">
        <f t="shared" si="3"/>
        <v xml:space="preserve"> </v>
      </c>
      <c r="P18" s="238" t="str">
        <f t="shared" si="4"/>
        <v xml:space="preserve"> </v>
      </c>
      <c r="Q18" s="241" t="str">
        <f t="shared" si="5"/>
        <v xml:space="preserve"> </v>
      </c>
      <c r="R18" s="56">
        <f t="shared" si="6"/>
        <v>0.84090909090909094</v>
      </c>
      <c r="S18" s="57">
        <f t="shared" si="7"/>
        <v>0.82222222222222219</v>
      </c>
      <c r="T18" s="61">
        <f t="shared" si="8"/>
        <v>0.82222222222222219</v>
      </c>
      <c r="U18" s="62">
        <f t="shared" si="9"/>
        <v>0</v>
      </c>
    </row>
    <row r="19" spans="1:21" ht="21" x14ac:dyDescent="0.4">
      <c r="A19" s="3" t="s">
        <v>18</v>
      </c>
      <c r="B19" s="100">
        <v>24</v>
      </c>
      <c r="C19" s="95">
        <v>44</v>
      </c>
      <c r="D19" s="95">
        <v>44</v>
      </c>
      <c r="E19" s="95">
        <v>44</v>
      </c>
      <c r="F19" s="95">
        <v>44</v>
      </c>
      <c r="G19" s="111">
        <v>44</v>
      </c>
      <c r="H19" s="100">
        <v>24</v>
      </c>
      <c r="I19" s="95">
        <v>28</v>
      </c>
      <c r="J19" s="95"/>
      <c r="K19" s="101"/>
      <c r="L19" s="44">
        <f t="shared" si="0"/>
        <v>16</v>
      </c>
      <c r="M19" s="31">
        <f t="shared" si="1"/>
        <v>0.5714285714285714</v>
      </c>
      <c r="N19" s="238" t="str">
        <f t="shared" si="2"/>
        <v xml:space="preserve"> </v>
      </c>
      <c r="O19" s="239" t="str">
        <f t="shared" si="3"/>
        <v xml:space="preserve"> </v>
      </c>
      <c r="P19" s="238" t="str">
        <f t="shared" si="4"/>
        <v xml:space="preserve"> </v>
      </c>
      <c r="Q19" s="241" t="str">
        <f t="shared" si="5"/>
        <v xml:space="preserve"> </v>
      </c>
      <c r="R19" s="56">
        <f t="shared" si="6"/>
        <v>1</v>
      </c>
      <c r="S19" s="57">
        <f t="shared" si="7"/>
        <v>1</v>
      </c>
      <c r="T19" s="61">
        <f t="shared" si="8"/>
        <v>1</v>
      </c>
      <c r="U19" s="62">
        <f t="shared" si="9"/>
        <v>1</v>
      </c>
    </row>
    <row r="20" spans="1:21" ht="21" x14ac:dyDescent="0.4">
      <c r="A20" s="3" t="s">
        <v>14</v>
      </c>
      <c r="B20" s="100">
        <v>46</v>
      </c>
      <c r="C20" s="95">
        <v>49</v>
      </c>
      <c r="D20" s="95">
        <v>52</v>
      </c>
      <c r="E20" s="95"/>
      <c r="F20" s="95"/>
      <c r="G20" s="111"/>
      <c r="H20" s="100">
        <v>9</v>
      </c>
      <c r="I20" s="95"/>
      <c r="J20" s="95"/>
      <c r="K20" s="101"/>
      <c r="L20" s="44" t="str">
        <f t="shared" si="0"/>
        <v xml:space="preserve"> </v>
      </c>
      <c r="M20" s="31" t="str">
        <f t="shared" si="1"/>
        <v xml:space="preserve"> </v>
      </c>
      <c r="N20" s="32" t="str">
        <f t="shared" si="2"/>
        <v xml:space="preserve"> </v>
      </c>
      <c r="O20" s="31" t="str">
        <f t="shared" si="3"/>
        <v xml:space="preserve"> </v>
      </c>
      <c r="P20" s="32" t="str">
        <f t="shared" si="4"/>
        <v xml:space="preserve"> </v>
      </c>
      <c r="Q20" s="33" t="str">
        <f t="shared" si="5"/>
        <v xml:space="preserve"> </v>
      </c>
      <c r="R20" s="56" t="str">
        <f t="shared" si="6"/>
        <v/>
      </c>
      <c r="S20" s="57" t="str">
        <f t="shared" si="7"/>
        <v/>
      </c>
      <c r="T20" s="61" t="str">
        <f t="shared" si="8"/>
        <v/>
      </c>
      <c r="U20" s="62" t="str">
        <f t="shared" si="9"/>
        <v xml:space="preserve"> </v>
      </c>
    </row>
    <row r="21" spans="1:21" ht="21" x14ac:dyDescent="0.4">
      <c r="A21" s="3" t="s">
        <v>20</v>
      </c>
      <c r="B21" s="100"/>
      <c r="C21" s="95"/>
      <c r="D21" s="95"/>
      <c r="E21" s="95"/>
      <c r="F21" s="95"/>
      <c r="G21" s="111"/>
      <c r="H21" s="100"/>
      <c r="I21" s="95"/>
      <c r="J21" s="95"/>
      <c r="K21" s="101"/>
      <c r="L21" s="44" t="str">
        <f t="shared" si="0"/>
        <v xml:space="preserve"> </v>
      </c>
      <c r="M21" s="31" t="str">
        <f t="shared" si="1"/>
        <v xml:space="preserve"> </v>
      </c>
      <c r="N21" s="32" t="str">
        <f t="shared" si="2"/>
        <v xml:space="preserve"> </v>
      </c>
      <c r="O21" s="31" t="str">
        <f t="shared" si="3"/>
        <v xml:space="preserve"> </v>
      </c>
      <c r="P21" s="32" t="str">
        <f t="shared" si="4"/>
        <v xml:space="preserve"> </v>
      </c>
      <c r="Q21" s="33" t="str">
        <f t="shared" si="5"/>
        <v xml:space="preserve"> </v>
      </c>
      <c r="R21" s="56" t="str">
        <f t="shared" si="6"/>
        <v/>
      </c>
      <c r="S21" s="57" t="str">
        <f t="shared" si="7"/>
        <v/>
      </c>
      <c r="T21" s="61" t="str">
        <f t="shared" si="8"/>
        <v/>
      </c>
      <c r="U21" s="62" t="str">
        <f t="shared" si="9"/>
        <v xml:space="preserve"> </v>
      </c>
    </row>
    <row r="22" spans="1:21" ht="21" x14ac:dyDescent="0.4">
      <c r="A22" s="3" t="s">
        <v>21</v>
      </c>
      <c r="B22" s="100"/>
      <c r="C22" s="95"/>
      <c r="D22" s="95">
        <v>73</v>
      </c>
      <c r="E22" s="95">
        <v>73</v>
      </c>
      <c r="F22" s="95"/>
      <c r="G22" s="111"/>
      <c r="H22" s="100">
        <v>64</v>
      </c>
      <c r="I22" s="95">
        <v>67</v>
      </c>
      <c r="J22" s="95"/>
      <c r="K22" s="101"/>
      <c r="L22" s="44">
        <f t="shared" si="0"/>
        <v>6</v>
      </c>
      <c r="M22" s="31">
        <f t="shared" si="1"/>
        <v>8.9552238805970144E-2</v>
      </c>
      <c r="N22" s="32" t="str">
        <f t="shared" si="2"/>
        <v xml:space="preserve"> </v>
      </c>
      <c r="O22" s="31" t="str">
        <f t="shared" si="3"/>
        <v xml:space="preserve"> </v>
      </c>
      <c r="P22" s="32" t="str">
        <f t="shared" si="4"/>
        <v xml:space="preserve"> </v>
      </c>
      <c r="Q22" s="33" t="str">
        <f t="shared" si="5"/>
        <v xml:space="preserve"> </v>
      </c>
      <c r="R22" s="56">
        <f t="shared" si="6"/>
        <v>1</v>
      </c>
      <c r="S22" s="57" t="str">
        <f t="shared" si="7"/>
        <v/>
      </c>
      <c r="T22" s="61" t="str">
        <f t="shared" si="8"/>
        <v/>
      </c>
      <c r="U22" s="62" t="str">
        <f t="shared" si="9"/>
        <v xml:space="preserve"> </v>
      </c>
    </row>
    <row r="23" spans="1:21" ht="21" x14ac:dyDescent="0.4">
      <c r="A23" s="3" t="s">
        <v>1</v>
      </c>
      <c r="B23" s="100">
        <v>42</v>
      </c>
      <c r="C23" s="95">
        <v>42</v>
      </c>
      <c r="D23" s="95">
        <v>42</v>
      </c>
      <c r="E23" s="95">
        <v>42</v>
      </c>
      <c r="F23" s="95">
        <v>42</v>
      </c>
      <c r="G23" s="111">
        <v>42</v>
      </c>
      <c r="H23" s="100">
        <v>42</v>
      </c>
      <c r="I23" s="95">
        <v>42</v>
      </c>
      <c r="J23" s="95">
        <v>42</v>
      </c>
      <c r="K23" s="101">
        <v>42</v>
      </c>
      <c r="L23" s="44">
        <f t="shared" si="0"/>
        <v>0</v>
      </c>
      <c r="M23" s="31">
        <f t="shared" si="1"/>
        <v>0</v>
      </c>
      <c r="N23" s="32">
        <f t="shared" si="2"/>
        <v>0</v>
      </c>
      <c r="O23" s="31">
        <f t="shared" si="3"/>
        <v>0</v>
      </c>
      <c r="P23" s="32">
        <f t="shared" si="4"/>
        <v>0</v>
      </c>
      <c r="Q23" s="33">
        <f t="shared" si="5"/>
        <v>0</v>
      </c>
      <c r="R23" s="56">
        <f t="shared" si="6"/>
        <v>1</v>
      </c>
      <c r="S23" s="57">
        <f t="shared" si="7"/>
        <v>1</v>
      </c>
      <c r="T23" s="61">
        <f t="shared" si="8"/>
        <v>1</v>
      </c>
      <c r="U23" s="62" t="str">
        <f t="shared" si="9"/>
        <v xml:space="preserve"> </v>
      </c>
    </row>
    <row r="24" spans="1:21" ht="21" x14ac:dyDescent="0.4">
      <c r="A24" s="3" t="s">
        <v>22</v>
      </c>
      <c r="B24" s="100"/>
      <c r="C24" s="95"/>
      <c r="D24" s="95"/>
      <c r="E24" s="95"/>
      <c r="F24" s="95"/>
      <c r="G24" s="111"/>
      <c r="H24" s="100"/>
      <c r="I24" s="95"/>
      <c r="J24" s="95"/>
      <c r="K24" s="101"/>
      <c r="L24" s="44" t="str">
        <f t="shared" si="0"/>
        <v xml:space="preserve"> </v>
      </c>
      <c r="M24" s="31" t="str">
        <f t="shared" si="1"/>
        <v xml:space="preserve"> </v>
      </c>
      <c r="N24" s="32" t="str">
        <f t="shared" si="2"/>
        <v xml:space="preserve"> </v>
      </c>
      <c r="O24" s="31" t="str">
        <f t="shared" si="3"/>
        <v xml:space="preserve"> </v>
      </c>
      <c r="P24" s="32" t="str">
        <f t="shared" si="4"/>
        <v xml:space="preserve"> </v>
      </c>
      <c r="Q24" s="33" t="str">
        <f t="shared" si="5"/>
        <v xml:space="preserve"> </v>
      </c>
      <c r="R24" s="56" t="str">
        <f t="shared" si="6"/>
        <v/>
      </c>
      <c r="S24" s="57" t="str">
        <f t="shared" si="7"/>
        <v/>
      </c>
      <c r="T24" s="61" t="str">
        <f t="shared" si="8"/>
        <v/>
      </c>
      <c r="U24" s="62" t="str">
        <f t="shared" si="9"/>
        <v xml:space="preserve"> </v>
      </c>
    </row>
    <row r="25" spans="1:21" ht="21" x14ac:dyDescent="0.4">
      <c r="A25" s="3" t="s">
        <v>23</v>
      </c>
      <c r="B25" s="100"/>
      <c r="C25" s="95"/>
      <c r="D25" s="95"/>
      <c r="E25" s="95"/>
      <c r="F25" s="95"/>
      <c r="G25" s="111"/>
      <c r="H25" s="100"/>
      <c r="I25" s="95"/>
      <c r="J25" s="95"/>
      <c r="K25" s="101"/>
      <c r="L25" s="44" t="str">
        <f t="shared" si="0"/>
        <v xml:space="preserve"> </v>
      </c>
      <c r="M25" s="31" t="str">
        <f t="shared" si="1"/>
        <v xml:space="preserve"> </v>
      </c>
      <c r="N25" s="32" t="str">
        <f t="shared" si="2"/>
        <v xml:space="preserve"> </v>
      </c>
      <c r="O25" s="31" t="str">
        <f t="shared" si="3"/>
        <v xml:space="preserve"> </v>
      </c>
      <c r="P25" s="32" t="str">
        <f t="shared" si="4"/>
        <v xml:space="preserve"> </v>
      </c>
      <c r="Q25" s="33" t="str">
        <f t="shared" si="5"/>
        <v xml:space="preserve"> </v>
      </c>
      <c r="R25" s="56" t="str">
        <f t="shared" si="6"/>
        <v/>
      </c>
      <c r="S25" s="57" t="str">
        <f t="shared" si="7"/>
        <v/>
      </c>
      <c r="T25" s="61" t="str">
        <f t="shared" si="8"/>
        <v/>
      </c>
      <c r="U25" s="62" t="str">
        <f t="shared" si="9"/>
        <v xml:space="preserve"> </v>
      </c>
    </row>
    <row r="26" spans="1:21" ht="21" x14ac:dyDescent="0.4">
      <c r="A26" s="3" t="s">
        <v>24</v>
      </c>
      <c r="B26" s="100">
        <v>24</v>
      </c>
      <c r="C26" s="95">
        <v>26</v>
      </c>
      <c r="D26" s="95">
        <v>28</v>
      </c>
      <c r="E26" s="95">
        <v>31</v>
      </c>
      <c r="F26" s="95">
        <v>78</v>
      </c>
      <c r="G26" s="111">
        <v>131</v>
      </c>
      <c r="H26" s="100">
        <v>17</v>
      </c>
      <c r="I26" s="95"/>
      <c r="J26" s="95"/>
      <c r="K26" s="101"/>
      <c r="L26" s="242" t="str">
        <f t="shared" si="0"/>
        <v xml:space="preserve"> </v>
      </c>
      <c r="M26" s="239" t="str">
        <f t="shared" si="1"/>
        <v xml:space="preserve"> </v>
      </c>
      <c r="N26" s="238" t="str">
        <f t="shared" si="2"/>
        <v xml:space="preserve"> </v>
      </c>
      <c r="O26" s="239" t="str">
        <f t="shared" si="3"/>
        <v xml:space="preserve"> </v>
      </c>
      <c r="P26" s="238" t="str">
        <f t="shared" si="4"/>
        <v xml:space="preserve"> </v>
      </c>
      <c r="Q26" s="241" t="str">
        <f t="shared" si="5"/>
        <v xml:space="preserve"> </v>
      </c>
      <c r="R26" s="56">
        <f t="shared" si="6"/>
        <v>0.90322580645161288</v>
      </c>
      <c r="S26" s="57">
        <f t="shared" si="7"/>
        <v>0.35897435897435898</v>
      </c>
      <c r="T26" s="61">
        <f t="shared" si="8"/>
        <v>0.21374045801526717</v>
      </c>
      <c r="U26" s="62">
        <f t="shared" si="9"/>
        <v>3.7383177570093455E-2</v>
      </c>
    </row>
    <row r="27" spans="1:21" ht="21" x14ac:dyDescent="0.4">
      <c r="A27" s="3" t="s">
        <v>26</v>
      </c>
      <c r="B27" s="100"/>
      <c r="C27" s="95"/>
      <c r="D27" s="95"/>
      <c r="E27" s="95"/>
      <c r="F27" s="95"/>
      <c r="G27" s="111"/>
      <c r="H27" s="100">
        <v>1</v>
      </c>
      <c r="I27" s="95"/>
      <c r="J27" s="95">
        <v>2</v>
      </c>
      <c r="K27" s="101"/>
      <c r="L27" s="44" t="str">
        <f t="shared" si="0"/>
        <v xml:space="preserve"> </v>
      </c>
      <c r="M27" s="31" t="str">
        <f t="shared" si="1"/>
        <v xml:space="preserve"> </v>
      </c>
      <c r="N27" s="32" t="str">
        <f t="shared" si="2"/>
        <v xml:space="preserve"> </v>
      </c>
      <c r="O27" s="31" t="str">
        <f t="shared" si="3"/>
        <v xml:space="preserve"> </v>
      </c>
      <c r="P27" s="32" t="str">
        <f t="shared" si="4"/>
        <v xml:space="preserve"> </v>
      </c>
      <c r="Q27" s="33" t="str">
        <f t="shared" si="5"/>
        <v xml:space="preserve"> </v>
      </c>
      <c r="R27" s="56" t="str">
        <f t="shared" si="6"/>
        <v/>
      </c>
      <c r="S27" s="57" t="str">
        <f t="shared" si="7"/>
        <v/>
      </c>
      <c r="T27" s="61" t="str">
        <f t="shared" si="8"/>
        <v/>
      </c>
      <c r="U27" s="62" t="str">
        <f t="shared" si="9"/>
        <v xml:space="preserve"> </v>
      </c>
    </row>
    <row r="28" spans="1:21" ht="21" x14ac:dyDescent="0.4">
      <c r="A28" s="3" t="s">
        <v>27</v>
      </c>
      <c r="B28" s="100"/>
      <c r="C28" s="95"/>
      <c r="D28" s="95"/>
      <c r="E28" s="95"/>
      <c r="F28" s="95"/>
      <c r="G28" s="111"/>
      <c r="H28" s="100"/>
      <c r="I28" s="95"/>
      <c r="J28" s="95"/>
      <c r="K28" s="101"/>
      <c r="L28" s="44" t="str">
        <f t="shared" si="0"/>
        <v xml:space="preserve"> </v>
      </c>
      <c r="M28" s="31" t="str">
        <f t="shared" si="1"/>
        <v xml:space="preserve"> </v>
      </c>
      <c r="N28" s="32" t="str">
        <f t="shared" si="2"/>
        <v xml:space="preserve"> </v>
      </c>
      <c r="O28" s="31" t="str">
        <f t="shared" si="3"/>
        <v xml:space="preserve"> </v>
      </c>
      <c r="P28" s="32" t="str">
        <f t="shared" si="4"/>
        <v xml:space="preserve"> </v>
      </c>
      <c r="Q28" s="33" t="str">
        <f t="shared" si="5"/>
        <v xml:space="preserve"> </v>
      </c>
      <c r="R28" s="56" t="str">
        <f t="shared" si="6"/>
        <v/>
      </c>
      <c r="S28" s="57" t="str">
        <f t="shared" si="7"/>
        <v/>
      </c>
      <c r="T28" s="61" t="str">
        <f t="shared" si="8"/>
        <v/>
      </c>
      <c r="U28" s="62" t="str">
        <f t="shared" si="9"/>
        <v xml:space="preserve"> </v>
      </c>
    </row>
    <row r="29" spans="1:21" ht="21" x14ac:dyDescent="0.4">
      <c r="A29" s="3" t="s">
        <v>11</v>
      </c>
      <c r="B29" s="100"/>
      <c r="C29" s="95"/>
      <c r="D29" s="95"/>
      <c r="E29" s="95"/>
      <c r="F29" s="95"/>
      <c r="G29" s="111"/>
      <c r="H29" s="100">
        <v>3</v>
      </c>
      <c r="I29" s="95"/>
      <c r="J29" s="95"/>
      <c r="K29" s="101"/>
      <c r="L29" s="44" t="str">
        <f t="shared" si="0"/>
        <v xml:space="preserve"> </v>
      </c>
      <c r="M29" s="31" t="str">
        <f t="shared" si="1"/>
        <v xml:space="preserve"> </v>
      </c>
      <c r="N29" s="32" t="str">
        <f t="shared" si="2"/>
        <v xml:space="preserve"> </v>
      </c>
      <c r="O29" s="31" t="str">
        <f t="shared" si="3"/>
        <v xml:space="preserve"> </v>
      </c>
      <c r="P29" s="32" t="str">
        <f t="shared" si="4"/>
        <v xml:space="preserve"> </v>
      </c>
      <c r="Q29" s="33" t="str">
        <f t="shared" si="5"/>
        <v xml:space="preserve"> </v>
      </c>
      <c r="R29" s="56" t="str">
        <f t="shared" si="6"/>
        <v/>
      </c>
      <c r="S29" s="57" t="str">
        <f t="shared" si="7"/>
        <v/>
      </c>
      <c r="T29" s="61" t="str">
        <f t="shared" si="8"/>
        <v/>
      </c>
      <c r="U29" s="62" t="str">
        <f t="shared" si="9"/>
        <v xml:space="preserve"> </v>
      </c>
    </row>
    <row r="30" spans="1:21" ht="21" x14ac:dyDescent="0.4">
      <c r="A30" s="3" t="s">
        <v>25</v>
      </c>
      <c r="B30" s="100"/>
      <c r="C30" s="95"/>
      <c r="D30" s="95"/>
      <c r="E30" s="95"/>
      <c r="F30" s="95"/>
      <c r="G30" s="111"/>
      <c r="H30" s="100">
        <v>10</v>
      </c>
      <c r="I30" s="95"/>
      <c r="J30" s="95"/>
      <c r="K30" s="101"/>
      <c r="L30" s="44" t="str">
        <f t="shared" si="0"/>
        <v xml:space="preserve"> </v>
      </c>
      <c r="M30" s="31" t="str">
        <f t="shared" si="1"/>
        <v xml:space="preserve"> </v>
      </c>
      <c r="N30" s="32" t="str">
        <f t="shared" si="2"/>
        <v xml:space="preserve"> </v>
      </c>
      <c r="O30" s="31" t="str">
        <f t="shared" si="3"/>
        <v xml:space="preserve"> </v>
      </c>
      <c r="P30" s="32" t="str">
        <f t="shared" si="4"/>
        <v xml:space="preserve"> </v>
      </c>
      <c r="Q30" s="33" t="str">
        <f t="shared" si="5"/>
        <v xml:space="preserve"> </v>
      </c>
      <c r="R30" s="56" t="str">
        <f t="shared" si="6"/>
        <v/>
      </c>
      <c r="S30" s="57" t="str">
        <f t="shared" si="7"/>
        <v/>
      </c>
      <c r="T30" s="61" t="str">
        <f t="shared" si="8"/>
        <v/>
      </c>
      <c r="U30" s="62" t="str">
        <f t="shared" si="9"/>
        <v xml:space="preserve"> </v>
      </c>
    </row>
    <row r="31" spans="1:21" ht="21.6" thickBot="1" x14ac:dyDescent="0.45">
      <c r="A31" s="243" t="s">
        <v>28</v>
      </c>
      <c r="B31" s="377"/>
      <c r="C31" s="378"/>
      <c r="D31" s="378"/>
      <c r="E31" s="378"/>
      <c r="F31" s="378"/>
      <c r="G31" s="434"/>
      <c r="H31" s="377"/>
      <c r="I31" s="378"/>
      <c r="J31" s="378"/>
      <c r="K31" s="379"/>
      <c r="L31" s="410" t="str">
        <f t="shared" si="0"/>
        <v xml:space="preserve"> </v>
      </c>
      <c r="M31" s="480" t="str">
        <f t="shared" si="1"/>
        <v xml:space="preserve"> </v>
      </c>
      <c r="N31" s="481" t="str">
        <f t="shared" si="2"/>
        <v xml:space="preserve"> </v>
      </c>
      <c r="O31" s="480" t="str">
        <f t="shared" si="3"/>
        <v xml:space="preserve"> </v>
      </c>
      <c r="P31" s="481" t="str">
        <f t="shared" si="4"/>
        <v xml:space="preserve"> </v>
      </c>
      <c r="Q31" s="482" t="str">
        <f t="shared" si="5"/>
        <v xml:space="preserve"> </v>
      </c>
      <c r="R31" s="411" t="str">
        <f t="shared" si="6"/>
        <v/>
      </c>
      <c r="S31" s="412" t="str">
        <f t="shared" si="7"/>
        <v/>
      </c>
      <c r="T31" s="495" t="str">
        <f t="shared" si="8"/>
        <v/>
      </c>
      <c r="U31" s="483" t="str">
        <f t="shared" si="9"/>
        <v xml:space="preserve"> </v>
      </c>
    </row>
    <row r="35" spans="1:2" x14ac:dyDescent="0.3">
      <c r="A35" s="34" t="s">
        <v>36</v>
      </c>
    </row>
    <row r="36" spans="1:2" ht="15" thickBot="1" x14ac:dyDescent="0.35"/>
    <row r="37" spans="1:2" ht="15" thickBot="1" x14ac:dyDescent="0.35">
      <c r="A37" s="21"/>
      <c r="B37" t="s">
        <v>119</v>
      </c>
    </row>
    <row r="38" spans="1:2" ht="15" thickBot="1" x14ac:dyDescent="0.35">
      <c r="A38" s="193"/>
      <c r="B38" t="s">
        <v>37</v>
      </c>
    </row>
    <row r="39" spans="1:2" x14ac:dyDescent="0.3">
      <c r="A39" s="363"/>
      <c r="B39" s="363"/>
    </row>
    <row r="40" spans="1:2" ht="15" thickBot="1" x14ac:dyDescent="0.35">
      <c r="A40" t="s">
        <v>123</v>
      </c>
    </row>
    <row r="41" spans="1:2" ht="15" thickBot="1" x14ac:dyDescent="0.35">
      <c r="A41" s="278"/>
      <c r="B41" s="277" t="s">
        <v>120</v>
      </c>
    </row>
    <row r="42" spans="1:2" ht="15" thickBot="1" x14ac:dyDescent="0.35">
      <c r="A42" s="279"/>
      <c r="B42" t="s">
        <v>121</v>
      </c>
    </row>
    <row r="43" spans="1:2" ht="15" thickBot="1" x14ac:dyDescent="0.35">
      <c r="A43" s="280"/>
      <c r="B43" t="s">
        <v>122</v>
      </c>
    </row>
    <row r="44" spans="1:2" ht="15" thickBot="1" x14ac:dyDescent="0.35">
      <c r="A44" s="25"/>
      <c r="B44" t="s">
        <v>124</v>
      </c>
    </row>
    <row r="46" spans="1:2" x14ac:dyDescent="0.3">
      <c r="A46" s="35" t="s">
        <v>136</v>
      </c>
    </row>
    <row r="47" spans="1:2" x14ac:dyDescent="0.3">
      <c r="A47" s="64" t="s">
        <v>99</v>
      </c>
    </row>
    <row r="48" spans="1:2" x14ac:dyDescent="0.3">
      <c r="A48" s="35" t="s">
        <v>112</v>
      </c>
    </row>
  </sheetData>
  <mergeCells count="12">
    <mergeCell ref="U1:U3"/>
    <mergeCell ref="B2:G2"/>
    <mergeCell ref="H2:K2"/>
    <mergeCell ref="R2:T2"/>
    <mergeCell ref="L3:M3"/>
    <mergeCell ref="N3:O3"/>
    <mergeCell ref="P3:Q3"/>
    <mergeCell ref="A1:A3"/>
    <mergeCell ref="B1:G1"/>
    <mergeCell ref="H1:K1"/>
    <mergeCell ref="L1:Q1"/>
    <mergeCell ref="R1:T1"/>
  </mergeCells>
  <conditionalFormatting sqref="M4:M7 M11:M14 M9 M17:M24 M26:M30">
    <cfRule type="cellIs" dxfId="153" priority="80" operator="between">
      <formula>0.15</formula>
      <formula>1000</formula>
    </cfRule>
    <cfRule type="cellIs" dxfId="152" priority="81" operator="between">
      <formula>-0.15</formula>
      <formula>0.15</formula>
    </cfRule>
    <cfRule type="cellIs" dxfId="151" priority="82" operator="lessThan">
      <formula>-0.15</formula>
    </cfRule>
  </conditionalFormatting>
  <conditionalFormatting sqref="O4:O7 O11:O14 O9 O17:O24 O26:O30">
    <cfRule type="cellIs" dxfId="150" priority="77" operator="between">
      <formula>0.15</formula>
      <formula>1000</formula>
    </cfRule>
    <cfRule type="cellIs" dxfId="149" priority="78" operator="between">
      <formula>-0.15</formula>
      <formula>0.15</formula>
    </cfRule>
    <cfRule type="cellIs" dxfId="148" priority="79" operator="lessThan">
      <formula>-0.15</formula>
    </cfRule>
  </conditionalFormatting>
  <conditionalFormatting sqref="Q4:Q7 Q11:Q14 Q9 Q17:Q24 Q26:Q30">
    <cfRule type="cellIs" dxfId="147" priority="74" operator="between">
      <formula>0.15</formula>
      <formula>1000</formula>
    </cfRule>
    <cfRule type="cellIs" dxfId="146" priority="75" operator="between">
      <formula>-0.15</formula>
      <formula>0.15</formula>
    </cfRule>
    <cfRule type="cellIs" dxfId="145" priority="76" operator="lessThan">
      <formula>-0.15</formula>
    </cfRule>
  </conditionalFormatting>
  <conditionalFormatting sqref="M10">
    <cfRule type="cellIs" dxfId="144" priority="71" operator="between">
      <formula>0.15</formula>
      <formula>1000</formula>
    </cfRule>
    <cfRule type="cellIs" dxfId="143" priority="72" operator="between">
      <formula>-0.15</formula>
      <formula>0.15</formula>
    </cfRule>
    <cfRule type="cellIs" dxfId="142" priority="73" operator="lessThan">
      <formula>-0.15</formula>
    </cfRule>
  </conditionalFormatting>
  <conditionalFormatting sqref="O10">
    <cfRule type="cellIs" dxfId="141" priority="68" operator="between">
      <formula>0.15</formula>
      <formula>1000</formula>
    </cfRule>
    <cfRule type="cellIs" dxfId="140" priority="69" operator="between">
      <formula>-0.15</formula>
      <formula>0.15</formula>
    </cfRule>
    <cfRule type="cellIs" dxfId="139" priority="70" operator="lessThan">
      <formula>-0.15</formula>
    </cfRule>
  </conditionalFormatting>
  <conditionalFormatting sqref="Q10">
    <cfRule type="cellIs" dxfId="138" priority="65" operator="between">
      <formula>0.15</formula>
      <formula>1000</formula>
    </cfRule>
    <cfRule type="cellIs" dxfId="137" priority="66" operator="between">
      <formula>-0.15</formula>
      <formula>0.15</formula>
    </cfRule>
    <cfRule type="cellIs" dxfId="136" priority="67" operator="lessThan">
      <formula>-0.15</formula>
    </cfRule>
  </conditionalFormatting>
  <conditionalFormatting sqref="B10:D10">
    <cfRule type="containsBlanks" dxfId="135" priority="64">
      <formula>LEN(TRIM(B10))=0</formula>
    </cfRule>
  </conditionalFormatting>
  <conditionalFormatting sqref="M8">
    <cfRule type="cellIs" dxfId="134" priority="61" operator="between">
      <formula>0.15</formula>
      <formula>1000</formula>
    </cfRule>
    <cfRule type="cellIs" dxfId="133" priority="62" operator="between">
      <formula>-0.15</formula>
      <formula>0.15</formula>
    </cfRule>
    <cfRule type="cellIs" dxfId="132" priority="63" operator="lessThan">
      <formula>-0.15</formula>
    </cfRule>
  </conditionalFormatting>
  <conditionalFormatting sqref="O8">
    <cfRule type="cellIs" dxfId="131" priority="58" operator="between">
      <formula>0.15</formula>
      <formula>1000</formula>
    </cfRule>
    <cfRule type="cellIs" dxfId="130" priority="59" operator="between">
      <formula>-0.15</formula>
      <formula>0.15</formula>
    </cfRule>
    <cfRule type="cellIs" dxfId="129" priority="60" operator="lessThan">
      <formula>-0.15</formula>
    </cfRule>
  </conditionalFormatting>
  <conditionalFormatting sqref="Q8">
    <cfRule type="cellIs" dxfId="128" priority="55" operator="between">
      <formula>0.15</formula>
      <formula>1000</formula>
    </cfRule>
    <cfRule type="cellIs" dxfId="127" priority="56" operator="between">
      <formula>-0.15</formula>
      <formula>0.15</formula>
    </cfRule>
    <cfRule type="cellIs" dxfId="126" priority="57" operator="lessThan">
      <formula>-0.15</formula>
    </cfRule>
  </conditionalFormatting>
  <conditionalFormatting sqref="M16">
    <cfRule type="cellIs" dxfId="125" priority="52" operator="between">
      <formula>0.15</formula>
      <formula>1000</formula>
    </cfRule>
    <cfRule type="cellIs" dxfId="124" priority="53" operator="between">
      <formula>-0.15</formula>
      <formula>0.15</formula>
    </cfRule>
    <cfRule type="cellIs" dxfId="123" priority="54" operator="lessThan">
      <formula>-0.15</formula>
    </cfRule>
  </conditionalFormatting>
  <conditionalFormatting sqref="O16">
    <cfRule type="cellIs" dxfId="122" priority="49" operator="between">
      <formula>0.15</formula>
      <formula>1000</formula>
    </cfRule>
    <cfRule type="cellIs" dxfId="121" priority="50" operator="between">
      <formula>-0.15</formula>
      <formula>0.15</formula>
    </cfRule>
    <cfRule type="cellIs" dxfId="120" priority="51" operator="lessThan">
      <formula>-0.15</formula>
    </cfRule>
  </conditionalFormatting>
  <conditionalFormatting sqref="Q16">
    <cfRule type="cellIs" dxfId="119" priority="46" operator="between">
      <formula>0.15</formula>
      <formula>1000</formula>
    </cfRule>
    <cfRule type="cellIs" dxfId="118" priority="47" operator="between">
      <formula>-0.15</formula>
      <formula>0.15</formula>
    </cfRule>
    <cfRule type="cellIs" dxfId="117" priority="48" operator="lessThan">
      <formula>-0.15</formula>
    </cfRule>
  </conditionalFormatting>
  <conditionalFormatting sqref="M15">
    <cfRule type="cellIs" dxfId="116" priority="25" operator="between">
      <formula>0.15</formula>
      <formula>1000</formula>
    </cfRule>
    <cfRule type="cellIs" dxfId="115" priority="26" operator="between">
      <formula>-0.15</formula>
      <formula>0.15</formula>
    </cfRule>
    <cfRule type="cellIs" dxfId="114" priority="27" operator="lessThan">
      <formula>-0.15</formula>
    </cfRule>
  </conditionalFormatting>
  <conditionalFormatting sqref="O15">
    <cfRule type="cellIs" dxfId="113" priority="22" operator="between">
      <formula>0.15</formula>
      <formula>1000</formula>
    </cfRule>
    <cfRule type="cellIs" dxfId="112" priority="23" operator="between">
      <formula>-0.15</formula>
      <formula>0.15</formula>
    </cfRule>
    <cfRule type="cellIs" dxfId="111" priority="24" operator="lessThan">
      <formula>-0.15</formula>
    </cfRule>
  </conditionalFormatting>
  <conditionalFormatting sqref="Q15">
    <cfRule type="cellIs" dxfId="110" priority="19" operator="between">
      <formula>0.15</formula>
      <formula>1000</formula>
    </cfRule>
    <cfRule type="cellIs" dxfId="109" priority="20" operator="between">
      <formula>-0.15</formula>
      <formula>0.15</formula>
    </cfRule>
    <cfRule type="cellIs" dxfId="108" priority="21" operator="lessThan">
      <formula>-0.15</formula>
    </cfRule>
  </conditionalFormatting>
  <conditionalFormatting sqref="Q31">
    <cfRule type="cellIs" dxfId="107" priority="1" operator="between">
      <formula>0.15</formula>
      <formula>1000</formula>
    </cfRule>
    <cfRule type="cellIs" dxfId="106" priority="2" operator="between">
      <formula>-0.15</formula>
      <formula>0.15</formula>
    </cfRule>
    <cfRule type="cellIs" dxfId="105" priority="3" operator="lessThan">
      <formula>-0.15</formula>
    </cfRule>
  </conditionalFormatting>
  <conditionalFormatting sqref="M25">
    <cfRule type="cellIs" dxfId="104" priority="16" operator="between">
      <formula>0.15</formula>
      <formula>1000</formula>
    </cfRule>
    <cfRule type="cellIs" dxfId="103" priority="17" operator="between">
      <formula>-0.15</formula>
      <formula>0.15</formula>
    </cfRule>
    <cfRule type="cellIs" dxfId="102" priority="18" operator="lessThan">
      <formula>-0.15</formula>
    </cfRule>
  </conditionalFormatting>
  <conditionalFormatting sqref="O25">
    <cfRule type="cellIs" dxfId="101" priority="13" operator="between">
      <formula>0.15</formula>
      <formula>1000</formula>
    </cfRule>
    <cfRule type="cellIs" dxfId="100" priority="14" operator="between">
      <formula>-0.15</formula>
      <formula>0.15</formula>
    </cfRule>
    <cfRule type="cellIs" dxfId="99" priority="15" operator="lessThan">
      <formula>-0.15</formula>
    </cfRule>
  </conditionalFormatting>
  <conditionalFormatting sqref="Q25">
    <cfRule type="cellIs" dxfId="98" priority="10" operator="between">
      <formula>0.15</formula>
      <formula>1000</formula>
    </cfRule>
    <cfRule type="cellIs" dxfId="97" priority="11" operator="between">
      <formula>-0.15</formula>
      <formula>0.15</formula>
    </cfRule>
    <cfRule type="cellIs" dxfId="96" priority="12" operator="lessThan">
      <formula>-0.15</formula>
    </cfRule>
  </conditionalFormatting>
  <conditionalFormatting sqref="M31">
    <cfRule type="cellIs" dxfId="95" priority="7" operator="between">
      <formula>0.15</formula>
      <formula>1000</formula>
    </cfRule>
    <cfRule type="cellIs" dxfId="94" priority="8" operator="between">
      <formula>-0.15</formula>
      <formula>0.15</formula>
    </cfRule>
    <cfRule type="cellIs" dxfId="93" priority="9" operator="lessThan">
      <formula>-0.15</formula>
    </cfRule>
  </conditionalFormatting>
  <conditionalFormatting sqref="O31">
    <cfRule type="cellIs" dxfId="92" priority="4" operator="between">
      <formula>0.15</formula>
      <formula>1000</formula>
    </cfRule>
    <cfRule type="cellIs" dxfId="91" priority="5" operator="between">
      <formula>-0.15</formula>
      <formula>0.15</formula>
    </cfRule>
    <cfRule type="cellIs" dxfId="90" priority="6" operator="lessThan">
      <formula>-0.15</formula>
    </cfRule>
  </conditionalFormatting>
  <pageMargins left="0.7" right="0.7" top="0.75" bottom="0.75" header="0.3" footer="0.3"/>
  <pageSetup paperSize="9" orientation="portrait" verticalDpi="90"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V46"/>
  <sheetViews>
    <sheetView zoomScale="60" zoomScaleNormal="60" workbookViewId="0">
      <pane xSplit="1" ySplit="3" topLeftCell="B4" activePane="bottomRight" state="frozen"/>
      <selection pane="topRight" activeCell="B1" sqref="B1"/>
      <selection pane="bottomLeft" activeCell="A4" sqref="A4"/>
      <selection pane="bottomRight" sqref="A1:A3"/>
    </sheetView>
  </sheetViews>
  <sheetFormatPr defaultRowHeight="14.4" x14ac:dyDescent="0.3"/>
  <cols>
    <col min="1" max="1" width="19.109375" customWidth="1"/>
    <col min="21" max="21" width="19.44140625" customWidth="1"/>
  </cols>
  <sheetData>
    <row r="1" spans="1:22" ht="15" customHeight="1" thickBot="1" x14ac:dyDescent="0.35">
      <c r="A1" s="532" t="s">
        <v>140</v>
      </c>
      <c r="B1" s="525" t="s">
        <v>29</v>
      </c>
      <c r="C1" s="526"/>
      <c r="D1" s="526"/>
      <c r="E1" s="526"/>
      <c r="F1" s="526"/>
      <c r="G1" s="526"/>
      <c r="H1" s="525" t="s">
        <v>0</v>
      </c>
      <c r="I1" s="526"/>
      <c r="J1" s="526"/>
      <c r="K1" s="527"/>
      <c r="L1" s="521" t="s">
        <v>30</v>
      </c>
      <c r="M1" s="522"/>
      <c r="N1" s="522"/>
      <c r="O1" s="522"/>
      <c r="P1" s="522"/>
      <c r="Q1" s="528"/>
      <c r="R1" s="521" t="s">
        <v>33</v>
      </c>
      <c r="S1" s="522"/>
      <c r="T1" s="522"/>
      <c r="U1" s="523" t="s">
        <v>34</v>
      </c>
      <c r="V1" s="18"/>
    </row>
    <row r="2" spans="1:22" ht="15" customHeight="1" thickBot="1" x14ac:dyDescent="0.35">
      <c r="A2" s="532"/>
      <c r="B2" s="525"/>
      <c r="C2" s="526"/>
      <c r="D2" s="526"/>
      <c r="E2" s="526"/>
      <c r="F2" s="526"/>
      <c r="G2" s="527"/>
      <c r="H2" s="525"/>
      <c r="I2" s="526"/>
      <c r="J2" s="526"/>
      <c r="K2" s="527"/>
      <c r="L2" s="10" t="s">
        <v>31</v>
      </c>
      <c r="M2" s="78" t="s">
        <v>32</v>
      </c>
      <c r="N2" s="10" t="s">
        <v>31</v>
      </c>
      <c r="O2" s="78" t="s">
        <v>32</v>
      </c>
      <c r="P2" s="10" t="s">
        <v>31</v>
      </c>
      <c r="Q2" s="78" t="s">
        <v>32</v>
      </c>
      <c r="R2" s="521" t="s">
        <v>32</v>
      </c>
      <c r="S2" s="522"/>
      <c r="T2" s="522"/>
      <c r="U2" s="524"/>
    </row>
    <row r="3" spans="1:22" ht="15" thickBot="1" x14ac:dyDescent="0.35">
      <c r="A3" s="533"/>
      <c r="B3" s="90">
        <v>2016</v>
      </c>
      <c r="C3" s="77">
        <v>2017</v>
      </c>
      <c r="D3" s="45">
        <v>2018</v>
      </c>
      <c r="E3" s="46">
        <v>2020</v>
      </c>
      <c r="F3" s="47">
        <v>2025</v>
      </c>
      <c r="G3" s="46">
        <v>2030</v>
      </c>
      <c r="H3" s="48">
        <v>2016</v>
      </c>
      <c r="I3" s="49">
        <v>2020</v>
      </c>
      <c r="J3" s="47">
        <v>2025</v>
      </c>
      <c r="K3" s="50">
        <v>2030</v>
      </c>
      <c r="L3" s="531">
        <v>2020</v>
      </c>
      <c r="M3" s="530"/>
      <c r="N3" s="531">
        <v>2025</v>
      </c>
      <c r="O3" s="530"/>
      <c r="P3" s="531">
        <v>2030</v>
      </c>
      <c r="Q3" s="530"/>
      <c r="R3" s="75">
        <v>2020</v>
      </c>
      <c r="S3" s="20">
        <v>2025</v>
      </c>
      <c r="T3" s="102">
        <v>2030</v>
      </c>
      <c r="U3" s="524"/>
    </row>
    <row r="4" spans="1:22" ht="21" x14ac:dyDescent="0.4">
      <c r="A4" s="1" t="s">
        <v>2</v>
      </c>
      <c r="B4" s="124">
        <v>1090</v>
      </c>
      <c r="C4" s="125">
        <v>1044</v>
      </c>
      <c r="D4" s="125">
        <v>1036</v>
      </c>
      <c r="E4" s="125">
        <v>982</v>
      </c>
      <c r="F4" s="125">
        <v>937</v>
      </c>
      <c r="G4" s="126">
        <v>950</v>
      </c>
      <c r="H4" s="87"/>
      <c r="I4" s="81"/>
      <c r="J4" s="81"/>
      <c r="K4" s="107"/>
      <c r="L4" s="43" t="str">
        <f>IF(AND(E4&lt;&gt;0,I4&lt;&gt;0),E4-I4, " ")</f>
        <v xml:space="preserve"> </v>
      </c>
      <c r="M4" s="27" t="str">
        <f>IF(AND(E4&lt;&gt;0,I4&lt;&gt;0),(E4-I4)/I4, " ")</f>
        <v xml:space="preserve"> </v>
      </c>
      <c r="N4" s="28" t="str">
        <f>IF(AND(F4&lt;&gt;0,J4&lt;&gt;0),F4-J4, " ")</f>
        <v xml:space="preserve"> </v>
      </c>
      <c r="O4" s="27" t="str">
        <f>IF(AND(F4&lt;&gt;0,J4&lt;&gt;0),(F4-J4)/J4, " ")</f>
        <v xml:space="preserve"> </v>
      </c>
      <c r="P4" s="28" t="str">
        <f>IF(AND(G4&lt;&gt;0,K4&lt;&gt;0),G4-K4, " ")</f>
        <v xml:space="preserve"> </v>
      </c>
      <c r="Q4" s="29" t="str">
        <f>IF(AND(G4&lt;&gt;0,K4&lt;&gt;0),(G4-K4)/K4, " ")</f>
        <v xml:space="preserve"> </v>
      </c>
      <c r="R4" s="53">
        <f>IFERROR(D4/E4,"")</f>
        <v>1.0549898167006111</v>
      </c>
      <c r="S4" s="54">
        <f>IFERROR(D4/F4,"")</f>
        <v>1.1056563500533618</v>
      </c>
      <c r="T4" s="59">
        <f>IFERROR(D4/G4,"")</f>
        <v>1.0905263157894738</v>
      </c>
      <c r="U4" s="60">
        <f>IF(G4&gt;0,IFERROR((D4-B4)/(G4-B4)," ")," ")</f>
        <v>0.38571428571428573</v>
      </c>
    </row>
    <row r="5" spans="1:22" ht="21" x14ac:dyDescent="0.4">
      <c r="A5" s="3" t="s">
        <v>3</v>
      </c>
      <c r="B5" s="100"/>
      <c r="C5" s="95"/>
      <c r="D5" s="95"/>
      <c r="E5" s="95"/>
      <c r="F5" s="95"/>
      <c r="G5" s="111"/>
      <c r="H5" s="100"/>
      <c r="I5" s="95"/>
      <c r="J5" s="95"/>
      <c r="K5" s="101"/>
      <c r="L5" s="44" t="str">
        <f t="shared" ref="L5:L31" si="0">IF(AND(E5&lt;&gt;0,I5&lt;&gt;0),E5-I5, " ")</f>
        <v xml:space="preserve"> </v>
      </c>
      <c r="M5" s="31" t="str">
        <f t="shared" ref="M5:M31" si="1">IF(AND(E5&lt;&gt;0,I5&lt;&gt;0),(E5-I5)/I5, " ")</f>
        <v xml:space="preserve"> </v>
      </c>
      <c r="N5" s="32" t="str">
        <f t="shared" ref="N5:N31" si="2">IF(AND(F5&lt;&gt;0,J5&lt;&gt;0),F5-J5, " ")</f>
        <v xml:space="preserve"> </v>
      </c>
      <c r="O5" s="31" t="str">
        <f t="shared" ref="O5:O31" si="3">IF(AND(F5&lt;&gt;0,J5&lt;&gt;0),(F5-J5)/J5, " ")</f>
        <v xml:space="preserve"> </v>
      </c>
      <c r="P5" s="32" t="str">
        <f t="shared" ref="P5:P31" si="4">IF(AND(G5&lt;&gt;0,K5&lt;&gt;0),G5-K5, " ")</f>
        <v xml:space="preserve"> </v>
      </c>
      <c r="Q5" s="33" t="str">
        <f t="shared" ref="Q5:Q31" si="5">IF(AND(G5&lt;&gt;0,K5&lt;&gt;0),(G5-K5)/K5, " ")</f>
        <v xml:space="preserve"> </v>
      </c>
      <c r="R5" s="56" t="str">
        <f t="shared" ref="R5:R31" si="6">IFERROR(D5/E5,"")</f>
        <v/>
      </c>
      <c r="S5" s="57" t="str">
        <f t="shared" ref="S5:S31" si="7">IFERROR(D5/F5,"")</f>
        <v/>
      </c>
      <c r="T5" s="61" t="str">
        <f t="shared" ref="T5:T31" si="8">IFERROR(D5/G5,"")</f>
        <v/>
      </c>
      <c r="U5" s="62" t="str">
        <f t="shared" ref="U5:U31" si="9">IF(G5&gt;0,IFERROR((D5-B5)/(G5-B5)," ")," ")</f>
        <v xml:space="preserve"> </v>
      </c>
    </row>
    <row r="6" spans="1:22" ht="21" x14ac:dyDescent="0.4">
      <c r="A6" s="3" t="s">
        <v>5</v>
      </c>
      <c r="B6" s="67">
        <v>814</v>
      </c>
      <c r="C6" s="92">
        <v>844</v>
      </c>
      <c r="D6" s="92">
        <v>843</v>
      </c>
      <c r="E6" s="92">
        <v>843</v>
      </c>
      <c r="F6" s="92">
        <v>850</v>
      </c>
      <c r="G6" s="155">
        <v>900</v>
      </c>
      <c r="H6" s="67"/>
      <c r="I6" s="95"/>
      <c r="J6" s="95"/>
      <c r="K6" s="101"/>
      <c r="L6" s="44" t="str">
        <f t="shared" si="0"/>
        <v xml:space="preserve"> </v>
      </c>
      <c r="M6" s="31" t="str">
        <f t="shared" si="1"/>
        <v xml:space="preserve"> </v>
      </c>
      <c r="N6" s="32" t="str">
        <f t="shared" si="2"/>
        <v xml:space="preserve"> </v>
      </c>
      <c r="O6" s="31" t="str">
        <f t="shared" si="3"/>
        <v xml:space="preserve"> </v>
      </c>
      <c r="P6" s="32" t="str">
        <f t="shared" si="4"/>
        <v xml:space="preserve"> </v>
      </c>
      <c r="Q6" s="33" t="str">
        <f t="shared" si="5"/>
        <v xml:space="preserve"> </v>
      </c>
      <c r="R6" s="56">
        <f t="shared" si="6"/>
        <v>1</v>
      </c>
      <c r="S6" s="57">
        <f t="shared" si="7"/>
        <v>0.99176470588235299</v>
      </c>
      <c r="T6" s="61">
        <f t="shared" si="8"/>
        <v>0.93666666666666665</v>
      </c>
      <c r="U6" s="62">
        <f t="shared" si="9"/>
        <v>0.33720930232558138</v>
      </c>
    </row>
    <row r="7" spans="1:22" ht="21" x14ac:dyDescent="0.4">
      <c r="A7" s="3" t="s">
        <v>7</v>
      </c>
      <c r="B7" s="67">
        <v>345</v>
      </c>
      <c r="C7" s="92">
        <v>248</v>
      </c>
      <c r="D7" s="92">
        <v>253</v>
      </c>
      <c r="E7" s="92">
        <v>253</v>
      </c>
      <c r="F7" s="92">
        <v>295</v>
      </c>
      <c r="G7" s="155">
        <v>353</v>
      </c>
      <c r="H7" s="156"/>
      <c r="I7" s="95"/>
      <c r="J7" s="95"/>
      <c r="K7" s="101"/>
      <c r="L7" s="44" t="str">
        <f t="shared" si="0"/>
        <v xml:space="preserve"> </v>
      </c>
      <c r="M7" s="31" t="str">
        <f>IF(AND(E7&lt;&gt;0,I7&lt;&gt;0),(E7-I7)/I7, " ")</f>
        <v xml:space="preserve"> </v>
      </c>
      <c r="N7" s="32" t="str">
        <f t="shared" si="2"/>
        <v xml:space="preserve"> </v>
      </c>
      <c r="O7" s="31" t="str">
        <f t="shared" si="3"/>
        <v xml:space="preserve"> </v>
      </c>
      <c r="P7" s="32" t="str">
        <f t="shared" si="4"/>
        <v xml:space="preserve"> </v>
      </c>
      <c r="Q7" s="33" t="str">
        <f t="shared" si="5"/>
        <v xml:space="preserve"> </v>
      </c>
      <c r="R7" s="56">
        <f t="shared" si="6"/>
        <v>1</v>
      </c>
      <c r="S7" s="57">
        <f t="shared" si="7"/>
        <v>0.85762711864406782</v>
      </c>
      <c r="T7" s="61">
        <f t="shared" si="8"/>
        <v>0.71671388101983002</v>
      </c>
      <c r="U7" s="62">
        <f t="shared" si="9"/>
        <v>-11.5</v>
      </c>
    </row>
    <row r="8" spans="1:22" ht="21" x14ac:dyDescent="0.4">
      <c r="A8" s="3" t="s">
        <v>6</v>
      </c>
      <c r="B8" s="100">
        <v>5572</v>
      </c>
      <c r="C8" s="95"/>
      <c r="D8" s="95">
        <v>6173</v>
      </c>
      <c r="E8" s="95"/>
      <c r="F8" s="95"/>
      <c r="G8" s="111"/>
      <c r="H8" s="100"/>
      <c r="I8" s="95"/>
      <c r="J8" s="95"/>
      <c r="K8" s="101"/>
      <c r="L8" s="44" t="str">
        <f t="shared" si="0"/>
        <v xml:space="preserve"> </v>
      </c>
      <c r="M8" s="31" t="str">
        <f t="shared" si="1"/>
        <v xml:space="preserve"> </v>
      </c>
      <c r="N8" s="32" t="str">
        <f t="shared" si="2"/>
        <v xml:space="preserve"> </v>
      </c>
      <c r="O8" s="31" t="str">
        <f t="shared" si="3"/>
        <v xml:space="preserve"> </v>
      </c>
      <c r="P8" s="32" t="str">
        <f t="shared" si="4"/>
        <v xml:space="preserve"> </v>
      </c>
      <c r="Q8" s="33" t="str">
        <f t="shared" si="5"/>
        <v xml:space="preserve"> </v>
      </c>
      <c r="R8" s="56" t="str">
        <f t="shared" si="6"/>
        <v/>
      </c>
      <c r="S8" s="57" t="str">
        <f t="shared" si="7"/>
        <v/>
      </c>
      <c r="T8" s="61" t="str">
        <f t="shared" si="8"/>
        <v/>
      </c>
      <c r="U8" s="62" t="str">
        <f t="shared" si="9"/>
        <v xml:space="preserve"> </v>
      </c>
    </row>
    <row r="9" spans="1:22" ht="21" x14ac:dyDescent="0.4">
      <c r="A9" s="3" t="s">
        <v>8</v>
      </c>
      <c r="B9" s="100"/>
      <c r="C9" s="95"/>
      <c r="D9" s="95"/>
      <c r="E9" s="95"/>
      <c r="F9" s="95"/>
      <c r="G9" s="111"/>
      <c r="H9" s="100"/>
      <c r="I9" s="95"/>
      <c r="J9" s="95"/>
      <c r="K9" s="101"/>
      <c r="L9" s="44" t="str">
        <f t="shared" si="0"/>
        <v xml:space="preserve"> </v>
      </c>
      <c r="M9" s="31" t="str">
        <f t="shared" si="1"/>
        <v xml:space="preserve"> </v>
      </c>
      <c r="N9" s="32" t="str">
        <f t="shared" si="2"/>
        <v xml:space="preserve"> </v>
      </c>
      <c r="O9" s="31" t="str">
        <f t="shared" si="3"/>
        <v xml:space="preserve"> </v>
      </c>
      <c r="P9" s="32" t="str">
        <f t="shared" si="4"/>
        <v xml:space="preserve"> </v>
      </c>
      <c r="Q9" s="33" t="str">
        <f t="shared" si="5"/>
        <v xml:space="preserve"> </v>
      </c>
      <c r="R9" s="56" t="str">
        <f t="shared" si="6"/>
        <v/>
      </c>
      <c r="S9" s="57" t="str">
        <f t="shared" si="7"/>
        <v/>
      </c>
      <c r="T9" s="61" t="str">
        <f t="shared" si="8"/>
        <v/>
      </c>
      <c r="U9" s="62" t="str">
        <f t="shared" si="9"/>
        <v xml:space="preserve"> </v>
      </c>
    </row>
    <row r="10" spans="1:22" ht="21" x14ac:dyDescent="0.4">
      <c r="A10" s="3" t="s">
        <v>15</v>
      </c>
      <c r="B10" s="100"/>
      <c r="C10" s="95"/>
      <c r="D10" s="95"/>
      <c r="E10" s="95"/>
      <c r="F10" s="95"/>
      <c r="G10" s="111"/>
      <c r="H10" s="100"/>
      <c r="I10" s="95"/>
      <c r="J10" s="95"/>
      <c r="K10" s="101"/>
      <c r="L10" s="44" t="str">
        <f t="shared" si="0"/>
        <v xml:space="preserve"> </v>
      </c>
      <c r="M10" s="31" t="str">
        <f t="shared" si="1"/>
        <v xml:space="preserve"> </v>
      </c>
      <c r="N10" s="32" t="str">
        <f t="shared" si="2"/>
        <v xml:space="preserve"> </v>
      </c>
      <c r="O10" s="31" t="str">
        <f t="shared" si="3"/>
        <v xml:space="preserve"> </v>
      </c>
      <c r="P10" s="32" t="str">
        <f t="shared" si="4"/>
        <v xml:space="preserve"> </v>
      </c>
      <c r="Q10" s="33" t="str">
        <f t="shared" si="5"/>
        <v xml:space="preserve"> </v>
      </c>
      <c r="R10" s="56" t="str">
        <f t="shared" si="6"/>
        <v/>
      </c>
      <c r="S10" s="57" t="str">
        <f t="shared" si="7"/>
        <v/>
      </c>
      <c r="T10" s="61" t="str">
        <f t="shared" si="8"/>
        <v/>
      </c>
      <c r="U10" s="62" t="str">
        <f t="shared" si="9"/>
        <v xml:space="preserve"> </v>
      </c>
    </row>
    <row r="11" spans="1:22" ht="21" x14ac:dyDescent="0.4">
      <c r="A11" s="3" t="s">
        <v>9</v>
      </c>
      <c r="B11" s="100">
        <v>30</v>
      </c>
      <c r="C11" s="95">
        <v>30</v>
      </c>
      <c r="D11" s="95">
        <v>30</v>
      </c>
      <c r="E11" s="95"/>
      <c r="F11" s="95"/>
      <c r="G11" s="111"/>
      <c r="H11" s="100"/>
      <c r="I11" s="95"/>
      <c r="J11" s="95"/>
      <c r="K11" s="101"/>
      <c r="L11" s="44" t="str">
        <f t="shared" si="0"/>
        <v xml:space="preserve"> </v>
      </c>
      <c r="M11" s="31" t="str">
        <f t="shared" si="1"/>
        <v xml:space="preserve"> </v>
      </c>
      <c r="N11" s="32" t="str">
        <f t="shared" si="2"/>
        <v xml:space="preserve"> </v>
      </c>
      <c r="O11" s="31" t="str">
        <f t="shared" si="3"/>
        <v xml:space="preserve"> </v>
      </c>
      <c r="P11" s="32" t="str">
        <f t="shared" si="4"/>
        <v xml:space="preserve"> </v>
      </c>
      <c r="Q11" s="33" t="str">
        <f t="shared" si="5"/>
        <v xml:space="preserve"> </v>
      </c>
      <c r="R11" s="56" t="str">
        <f t="shared" si="6"/>
        <v/>
      </c>
      <c r="S11" s="57" t="str">
        <f t="shared" si="7"/>
        <v/>
      </c>
      <c r="T11" s="61" t="str">
        <f t="shared" si="8"/>
        <v/>
      </c>
      <c r="U11" s="62" t="str">
        <f t="shared" si="9"/>
        <v xml:space="preserve"> </v>
      </c>
    </row>
    <row r="12" spans="1:22" ht="21" x14ac:dyDescent="0.4">
      <c r="A12" s="3" t="s">
        <v>10</v>
      </c>
      <c r="B12" s="100"/>
      <c r="C12" s="95"/>
      <c r="D12" s="95"/>
      <c r="E12" s="95"/>
      <c r="F12" s="95"/>
      <c r="G12" s="111"/>
      <c r="H12" s="100"/>
      <c r="I12" s="95"/>
      <c r="J12" s="95"/>
      <c r="K12" s="101"/>
      <c r="L12" s="44" t="str">
        <f t="shared" si="0"/>
        <v xml:space="preserve"> </v>
      </c>
      <c r="M12" s="31" t="str">
        <f t="shared" si="1"/>
        <v xml:space="preserve"> </v>
      </c>
      <c r="N12" s="32" t="str">
        <f t="shared" si="2"/>
        <v xml:space="preserve"> </v>
      </c>
      <c r="O12" s="31" t="str">
        <f t="shared" si="3"/>
        <v xml:space="preserve"> </v>
      </c>
      <c r="P12" s="32" t="str">
        <f t="shared" si="4"/>
        <v xml:space="preserve"> </v>
      </c>
      <c r="Q12" s="33" t="str">
        <f t="shared" si="5"/>
        <v xml:space="preserve"> </v>
      </c>
      <c r="R12" s="56" t="str">
        <f t="shared" si="6"/>
        <v/>
      </c>
      <c r="S12" s="57" t="str">
        <f t="shared" si="7"/>
        <v/>
      </c>
      <c r="T12" s="61" t="str">
        <f t="shared" si="8"/>
        <v/>
      </c>
      <c r="U12" s="62" t="str">
        <f t="shared" si="9"/>
        <v xml:space="preserve"> </v>
      </c>
    </row>
    <row r="13" spans="1:22" ht="21" x14ac:dyDescent="0.4">
      <c r="A13" s="3" t="s">
        <v>12</v>
      </c>
      <c r="B13" s="100"/>
      <c r="C13" s="95"/>
      <c r="D13" s="95"/>
      <c r="E13" s="95"/>
      <c r="F13" s="95"/>
      <c r="G13" s="111"/>
      <c r="H13" s="100"/>
      <c r="I13" s="95"/>
      <c r="J13" s="95"/>
      <c r="K13" s="101"/>
      <c r="L13" s="44" t="str">
        <f t="shared" si="0"/>
        <v xml:space="preserve"> </v>
      </c>
      <c r="M13" s="31" t="str">
        <f t="shared" si="1"/>
        <v xml:space="preserve"> </v>
      </c>
      <c r="N13" s="32" t="str">
        <f t="shared" si="2"/>
        <v xml:space="preserve"> </v>
      </c>
      <c r="O13" s="31" t="str">
        <f t="shared" si="3"/>
        <v xml:space="preserve"> </v>
      </c>
      <c r="P13" s="32" t="str">
        <f t="shared" si="4"/>
        <v xml:space="preserve"> </v>
      </c>
      <c r="Q13" s="33" t="str">
        <f t="shared" si="5"/>
        <v xml:space="preserve"> </v>
      </c>
      <c r="R13" s="56" t="str">
        <f t="shared" si="6"/>
        <v/>
      </c>
      <c r="S13" s="57" t="str">
        <f t="shared" si="7"/>
        <v/>
      </c>
      <c r="T13" s="61" t="str">
        <f t="shared" si="8"/>
        <v/>
      </c>
      <c r="U13" s="62" t="str">
        <f t="shared" si="9"/>
        <v xml:space="preserve"> </v>
      </c>
    </row>
    <row r="14" spans="1:22" ht="21" x14ac:dyDescent="0.4">
      <c r="A14" s="3" t="s">
        <v>13</v>
      </c>
      <c r="B14" s="100"/>
      <c r="C14" s="95"/>
      <c r="D14" s="95"/>
      <c r="E14" s="95"/>
      <c r="F14" s="95"/>
      <c r="G14" s="111"/>
      <c r="H14" s="100"/>
      <c r="I14" s="95"/>
      <c r="J14" s="95"/>
      <c r="K14" s="101"/>
      <c r="L14" s="44" t="str">
        <f t="shared" si="0"/>
        <v xml:space="preserve"> </v>
      </c>
      <c r="M14" s="31" t="str">
        <f t="shared" si="1"/>
        <v xml:space="preserve"> </v>
      </c>
      <c r="N14" s="32" t="str">
        <f t="shared" si="2"/>
        <v xml:space="preserve"> </v>
      </c>
      <c r="O14" s="31" t="str">
        <f t="shared" si="3"/>
        <v xml:space="preserve"> </v>
      </c>
      <c r="P14" s="32" t="str">
        <f t="shared" si="4"/>
        <v xml:space="preserve"> </v>
      </c>
      <c r="Q14" s="33" t="str">
        <f t="shared" si="5"/>
        <v xml:space="preserve"> </v>
      </c>
      <c r="R14" s="56" t="str">
        <f t="shared" si="6"/>
        <v/>
      </c>
      <c r="S14" s="57" t="str">
        <f>IFERROR(D14/F14,"")</f>
        <v/>
      </c>
      <c r="T14" s="61" t="str">
        <f t="shared" si="8"/>
        <v/>
      </c>
      <c r="U14" s="62" t="str">
        <f t="shared" si="9"/>
        <v xml:space="preserve"> </v>
      </c>
    </row>
    <row r="15" spans="1:22" ht="21" x14ac:dyDescent="0.4">
      <c r="A15" s="3" t="s">
        <v>16</v>
      </c>
      <c r="B15" s="100"/>
      <c r="C15" s="95"/>
      <c r="D15" s="95"/>
      <c r="E15" s="95"/>
      <c r="F15" s="95"/>
      <c r="G15" s="111"/>
      <c r="H15" s="100"/>
      <c r="I15" s="95"/>
      <c r="J15" s="95"/>
      <c r="K15" s="101"/>
      <c r="L15" s="44" t="str">
        <f t="shared" si="0"/>
        <v xml:space="preserve"> </v>
      </c>
      <c r="M15" s="31" t="str">
        <f t="shared" si="1"/>
        <v xml:space="preserve"> </v>
      </c>
      <c r="N15" s="32" t="str">
        <f t="shared" si="2"/>
        <v xml:space="preserve"> </v>
      </c>
      <c r="O15" s="31" t="str">
        <f t="shared" si="3"/>
        <v xml:space="preserve"> </v>
      </c>
      <c r="P15" s="32" t="str">
        <f t="shared" si="4"/>
        <v xml:space="preserve"> </v>
      </c>
      <c r="Q15" s="33" t="str">
        <f t="shared" si="5"/>
        <v xml:space="preserve"> </v>
      </c>
      <c r="R15" s="56" t="str">
        <f t="shared" si="6"/>
        <v/>
      </c>
      <c r="S15" s="57" t="str">
        <f t="shared" ref="S15" si="10">IFERROR(D15/F15,"")</f>
        <v/>
      </c>
      <c r="T15" s="61" t="str">
        <f t="shared" si="8"/>
        <v/>
      </c>
      <c r="U15" s="62" t="str">
        <f t="shared" si="9"/>
        <v xml:space="preserve"> </v>
      </c>
    </row>
    <row r="16" spans="1:22" ht="21" x14ac:dyDescent="0.4">
      <c r="A16" s="3" t="s">
        <v>4</v>
      </c>
      <c r="B16" s="100"/>
      <c r="C16" s="95"/>
      <c r="D16" s="95"/>
      <c r="E16" s="95"/>
      <c r="F16" s="95"/>
      <c r="G16" s="111"/>
      <c r="H16" s="100"/>
      <c r="I16" s="95"/>
      <c r="J16" s="95"/>
      <c r="K16" s="101"/>
      <c r="L16" s="44" t="str">
        <f t="shared" si="0"/>
        <v xml:space="preserve"> </v>
      </c>
      <c r="M16" s="31" t="str">
        <f t="shared" si="1"/>
        <v xml:space="preserve"> </v>
      </c>
      <c r="N16" s="32" t="str">
        <f t="shared" si="2"/>
        <v xml:space="preserve"> </v>
      </c>
      <c r="O16" s="31" t="str">
        <f t="shared" si="3"/>
        <v xml:space="preserve"> </v>
      </c>
      <c r="P16" s="32" t="str">
        <f t="shared" si="4"/>
        <v xml:space="preserve"> </v>
      </c>
      <c r="Q16" s="33" t="str">
        <f t="shared" si="5"/>
        <v xml:space="preserve"> </v>
      </c>
      <c r="R16" s="56" t="str">
        <f t="shared" si="6"/>
        <v/>
      </c>
      <c r="S16" s="57" t="str">
        <f t="shared" si="7"/>
        <v/>
      </c>
      <c r="T16" s="61" t="str">
        <f t="shared" si="8"/>
        <v/>
      </c>
      <c r="U16" s="62" t="str">
        <f t="shared" si="9"/>
        <v xml:space="preserve"> </v>
      </c>
    </row>
    <row r="17" spans="1:21" ht="21" x14ac:dyDescent="0.4">
      <c r="A17" s="3" t="s">
        <v>19</v>
      </c>
      <c r="B17" s="100"/>
      <c r="C17" s="95"/>
      <c r="D17" s="95"/>
      <c r="E17" s="95"/>
      <c r="F17" s="95"/>
      <c r="G17" s="111"/>
      <c r="H17" s="100"/>
      <c r="I17" s="95"/>
      <c r="J17" s="95"/>
      <c r="K17" s="101"/>
      <c r="L17" s="44" t="str">
        <f t="shared" si="0"/>
        <v xml:space="preserve"> </v>
      </c>
      <c r="M17" s="31" t="str">
        <f t="shared" si="1"/>
        <v xml:space="preserve"> </v>
      </c>
      <c r="N17" s="32" t="str">
        <f t="shared" si="2"/>
        <v xml:space="preserve"> </v>
      </c>
      <c r="O17" s="31" t="str">
        <f t="shared" si="3"/>
        <v xml:space="preserve"> </v>
      </c>
      <c r="P17" s="32" t="str">
        <f t="shared" si="4"/>
        <v xml:space="preserve"> </v>
      </c>
      <c r="Q17" s="33" t="str">
        <f t="shared" si="5"/>
        <v xml:space="preserve"> </v>
      </c>
      <c r="R17" s="56" t="str">
        <f t="shared" si="6"/>
        <v/>
      </c>
      <c r="S17" s="57" t="str">
        <f t="shared" si="7"/>
        <v/>
      </c>
      <c r="T17" s="61" t="str">
        <f t="shared" si="8"/>
        <v/>
      </c>
      <c r="U17" s="62" t="str">
        <f t="shared" si="9"/>
        <v xml:space="preserve"> </v>
      </c>
    </row>
    <row r="18" spans="1:21" ht="21" x14ac:dyDescent="0.4">
      <c r="A18" s="3" t="s">
        <v>17</v>
      </c>
      <c r="B18" s="100">
        <v>0</v>
      </c>
      <c r="C18" s="95">
        <v>0</v>
      </c>
      <c r="D18" s="95">
        <v>13</v>
      </c>
      <c r="E18" s="95">
        <v>13</v>
      </c>
      <c r="F18" s="95">
        <v>22</v>
      </c>
      <c r="G18" s="111">
        <v>22</v>
      </c>
      <c r="H18" s="100"/>
      <c r="I18" s="88"/>
      <c r="J18" s="88"/>
      <c r="K18" s="103"/>
      <c r="L18" s="44" t="str">
        <f t="shared" si="0"/>
        <v xml:space="preserve"> </v>
      </c>
      <c r="M18" s="31" t="str">
        <f t="shared" si="1"/>
        <v xml:space="preserve"> </v>
      </c>
      <c r="N18" s="32" t="str">
        <f t="shared" si="2"/>
        <v xml:space="preserve"> </v>
      </c>
      <c r="O18" s="31" t="str">
        <f t="shared" si="3"/>
        <v xml:space="preserve"> </v>
      </c>
      <c r="P18" s="32" t="str">
        <f t="shared" si="4"/>
        <v xml:space="preserve"> </v>
      </c>
      <c r="Q18" s="33" t="str">
        <f t="shared" si="5"/>
        <v xml:space="preserve"> </v>
      </c>
      <c r="R18" s="56">
        <f t="shared" si="6"/>
        <v>1</v>
      </c>
      <c r="S18" s="57">
        <f t="shared" si="7"/>
        <v>0.59090909090909094</v>
      </c>
      <c r="T18" s="61">
        <f t="shared" si="8"/>
        <v>0.59090909090909094</v>
      </c>
      <c r="U18" s="62">
        <f t="shared" si="9"/>
        <v>0.59090909090909094</v>
      </c>
    </row>
    <row r="19" spans="1:21" ht="21" x14ac:dyDescent="0.4">
      <c r="A19" s="3" t="s">
        <v>18</v>
      </c>
      <c r="B19" s="100"/>
      <c r="C19" s="95"/>
      <c r="D19" s="95"/>
      <c r="E19" s="95"/>
      <c r="F19" s="95"/>
      <c r="G19" s="111"/>
      <c r="H19" s="100"/>
      <c r="I19" s="95"/>
      <c r="J19" s="95"/>
      <c r="K19" s="101"/>
      <c r="L19" s="44" t="str">
        <f t="shared" si="0"/>
        <v xml:space="preserve"> </v>
      </c>
      <c r="M19" s="31" t="str">
        <f t="shared" si="1"/>
        <v xml:space="preserve"> </v>
      </c>
      <c r="N19" s="32" t="str">
        <f t="shared" si="2"/>
        <v xml:space="preserve"> </v>
      </c>
      <c r="O19" s="31" t="str">
        <f t="shared" si="3"/>
        <v xml:space="preserve"> </v>
      </c>
      <c r="P19" s="32" t="str">
        <f t="shared" si="4"/>
        <v xml:space="preserve"> </v>
      </c>
      <c r="Q19" s="33" t="str">
        <f t="shared" si="5"/>
        <v xml:space="preserve"> </v>
      </c>
      <c r="R19" s="56" t="str">
        <f t="shared" si="6"/>
        <v/>
      </c>
      <c r="S19" s="57" t="str">
        <f t="shared" si="7"/>
        <v/>
      </c>
      <c r="T19" s="61" t="str">
        <f t="shared" si="8"/>
        <v/>
      </c>
      <c r="U19" s="62" t="str">
        <f t="shared" si="9"/>
        <v xml:space="preserve"> </v>
      </c>
    </row>
    <row r="20" spans="1:21" ht="21" x14ac:dyDescent="0.4">
      <c r="A20" s="3" t="s">
        <v>14</v>
      </c>
      <c r="B20" s="100">
        <v>658</v>
      </c>
      <c r="C20" s="95">
        <v>675</v>
      </c>
      <c r="D20" s="95">
        <v>672</v>
      </c>
      <c r="E20" s="95">
        <v>680</v>
      </c>
      <c r="F20" s="95">
        <v>673</v>
      </c>
      <c r="G20" s="111">
        <v>663</v>
      </c>
      <c r="H20" s="100"/>
      <c r="I20" s="95"/>
      <c r="J20" s="95"/>
      <c r="K20" s="101"/>
      <c r="L20" s="44" t="str">
        <f t="shared" si="0"/>
        <v xml:space="preserve"> </v>
      </c>
      <c r="M20" s="31" t="str">
        <f t="shared" si="1"/>
        <v xml:space="preserve"> </v>
      </c>
      <c r="N20" s="32" t="str">
        <f t="shared" si="2"/>
        <v xml:space="preserve"> </v>
      </c>
      <c r="O20" s="31" t="str">
        <f t="shared" si="3"/>
        <v xml:space="preserve"> </v>
      </c>
      <c r="P20" s="32" t="str">
        <f t="shared" si="4"/>
        <v xml:space="preserve"> </v>
      </c>
      <c r="Q20" s="33" t="str">
        <f t="shared" si="5"/>
        <v xml:space="preserve"> </v>
      </c>
      <c r="R20" s="56">
        <f t="shared" si="6"/>
        <v>0.9882352941176471</v>
      </c>
      <c r="S20" s="57">
        <f t="shared" si="7"/>
        <v>0.99851411589895989</v>
      </c>
      <c r="T20" s="61">
        <f t="shared" si="8"/>
        <v>1.0135746606334841</v>
      </c>
      <c r="U20" s="62">
        <f t="shared" si="9"/>
        <v>2.8</v>
      </c>
    </row>
    <row r="21" spans="1:21" ht="21" x14ac:dyDescent="0.4">
      <c r="A21" s="3" t="s">
        <v>20</v>
      </c>
      <c r="B21" s="100"/>
      <c r="C21" s="95"/>
      <c r="D21" s="95"/>
      <c r="E21" s="95"/>
      <c r="F21" s="95"/>
      <c r="G21" s="111"/>
      <c r="H21" s="100"/>
      <c r="I21" s="95"/>
      <c r="J21" s="95"/>
      <c r="K21" s="101"/>
      <c r="L21" s="44" t="str">
        <f t="shared" si="0"/>
        <v xml:space="preserve"> </v>
      </c>
      <c r="M21" s="31" t="str">
        <f t="shared" si="1"/>
        <v xml:space="preserve"> </v>
      </c>
      <c r="N21" s="32" t="str">
        <f t="shared" si="2"/>
        <v xml:space="preserve"> </v>
      </c>
      <c r="O21" s="31" t="str">
        <f t="shared" si="3"/>
        <v xml:space="preserve"> </v>
      </c>
      <c r="P21" s="32" t="str">
        <f t="shared" si="4"/>
        <v xml:space="preserve"> </v>
      </c>
      <c r="Q21" s="33" t="str">
        <f t="shared" si="5"/>
        <v xml:space="preserve"> </v>
      </c>
      <c r="R21" s="56" t="str">
        <f t="shared" si="6"/>
        <v/>
      </c>
      <c r="S21" s="57" t="str">
        <f t="shared" si="7"/>
        <v/>
      </c>
      <c r="T21" s="61" t="str">
        <f t="shared" si="8"/>
        <v/>
      </c>
      <c r="U21" s="62" t="str">
        <f t="shared" si="9"/>
        <v xml:space="preserve"> </v>
      </c>
    </row>
    <row r="22" spans="1:21" ht="21" x14ac:dyDescent="0.4">
      <c r="A22" s="3" t="s">
        <v>21</v>
      </c>
      <c r="B22" s="100"/>
      <c r="C22" s="95"/>
      <c r="D22" s="95"/>
      <c r="E22" s="95"/>
      <c r="F22" s="95"/>
      <c r="G22" s="111"/>
      <c r="H22" s="100"/>
      <c r="I22" s="95"/>
      <c r="J22" s="95"/>
      <c r="K22" s="101"/>
      <c r="L22" s="44" t="str">
        <f t="shared" si="0"/>
        <v xml:space="preserve"> </v>
      </c>
      <c r="M22" s="31" t="str">
        <f t="shared" si="1"/>
        <v xml:space="preserve"> </v>
      </c>
      <c r="N22" s="32" t="str">
        <f t="shared" si="2"/>
        <v xml:space="preserve"> </v>
      </c>
      <c r="O22" s="31" t="str">
        <f t="shared" si="3"/>
        <v xml:space="preserve"> </v>
      </c>
      <c r="P22" s="32" t="str">
        <f t="shared" si="4"/>
        <v xml:space="preserve"> </v>
      </c>
      <c r="Q22" s="33" t="str">
        <f t="shared" si="5"/>
        <v xml:space="preserve"> </v>
      </c>
      <c r="R22" s="56" t="str">
        <f t="shared" si="6"/>
        <v/>
      </c>
      <c r="S22" s="57" t="str">
        <f t="shared" si="7"/>
        <v/>
      </c>
      <c r="T22" s="61" t="str">
        <f t="shared" si="8"/>
        <v/>
      </c>
      <c r="U22" s="62" t="str">
        <f t="shared" si="9"/>
        <v xml:space="preserve"> </v>
      </c>
    </row>
    <row r="23" spans="1:21" ht="21" x14ac:dyDescent="0.4">
      <c r="A23" s="3" t="s">
        <v>1</v>
      </c>
      <c r="B23" s="100">
        <v>844</v>
      </c>
      <c r="C23" s="95">
        <v>851</v>
      </c>
      <c r="D23" s="95">
        <v>824</v>
      </c>
      <c r="E23" s="95"/>
      <c r="F23" s="95"/>
      <c r="G23" s="111"/>
      <c r="H23" s="100"/>
      <c r="I23" s="95"/>
      <c r="J23" s="95"/>
      <c r="K23" s="101"/>
      <c r="L23" s="44" t="str">
        <f t="shared" si="0"/>
        <v xml:space="preserve"> </v>
      </c>
      <c r="M23" s="31" t="str">
        <f t="shared" si="1"/>
        <v xml:space="preserve"> </v>
      </c>
      <c r="N23" s="32" t="str">
        <f t="shared" si="2"/>
        <v xml:space="preserve"> </v>
      </c>
      <c r="O23" s="31" t="str">
        <f t="shared" si="3"/>
        <v xml:space="preserve"> </v>
      </c>
      <c r="P23" s="32" t="str">
        <f t="shared" si="4"/>
        <v xml:space="preserve"> </v>
      </c>
      <c r="Q23" s="33" t="str">
        <f t="shared" si="5"/>
        <v xml:space="preserve"> </v>
      </c>
      <c r="R23" s="56" t="str">
        <f t="shared" si="6"/>
        <v/>
      </c>
      <c r="S23" s="57" t="str">
        <f t="shared" si="7"/>
        <v/>
      </c>
      <c r="T23" s="61" t="str">
        <f t="shared" si="8"/>
        <v/>
      </c>
      <c r="U23" s="62" t="str">
        <f t="shared" si="9"/>
        <v xml:space="preserve"> </v>
      </c>
    </row>
    <row r="24" spans="1:21" ht="21" x14ac:dyDescent="0.4">
      <c r="A24" s="3" t="s">
        <v>22</v>
      </c>
      <c r="B24" s="100"/>
      <c r="C24" s="95"/>
      <c r="D24" s="95"/>
      <c r="E24" s="95"/>
      <c r="F24" s="95"/>
      <c r="G24" s="111"/>
      <c r="H24" s="100"/>
      <c r="I24" s="95"/>
      <c r="J24" s="95"/>
      <c r="K24" s="101"/>
      <c r="L24" s="44" t="str">
        <f t="shared" si="0"/>
        <v xml:space="preserve"> </v>
      </c>
      <c r="M24" s="31" t="str">
        <f t="shared" si="1"/>
        <v xml:space="preserve"> </v>
      </c>
      <c r="N24" s="32" t="str">
        <f t="shared" si="2"/>
        <v xml:space="preserve"> </v>
      </c>
      <c r="O24" s="31" t="str">
        <f t="shared" si="3"/>
        <v xml:space="preserve"> </v>
      </c>
      <c r="P24" s="32" t="str">
        <f t="shared" si="4"/>
        <v xml:space="preserve"> </v>
      </c>
      <c r="Q24" s="33" t="str">
        <f t="shared" si="5"/>
        <v xml:space="preserve"> </v>
      </c>
      <c r="R24" s="56" t="str">
        <f t="shared" si="6"/>
        <v/>
      </c>
      <c r="S24" s="57" t="str">
        <f t="shared" si="7"/>
        <v/>
      </c>
      <c r="T24" s="61" t="str">
        <f t="shared" si="8"/>
        <v/>
      </c>
      <c r="U24" s="62" t="str">
        <f t="shared" si="9"/>
        <v xml:space="preserve"> </v>
      </c>
    </row>
    <row r="25" spans="1:21" ht="21" x14ac:dyDescent="0.4">
      <c r="A25" s="3" t="s">
        <v>23</v>
      </c>
      <c r="B25" s="100">
        <v>213</v>
      </c>
      <c r="C25" s="95">
        <v>213</v>
      </c>
      <c r="D25" s="95">
        <v>213</v>
      </c>
      <c r="E25" s="95"/>
      <c r="F25" s="95"/>
      <c r="G25" s="111"/>
      <c r="H25" s="100"/>
      <c r="I25" s="95"/>
      <c r="J25" s="95"/>
      <c r="K25" s="101"/>
      <c r="L25" s="44" t="str">
        <f t="shared" si="0"/>
        <v xml:space="preserve"> </v>
      </c>
      <c r="M25" s="31" t="str">
        <f t="shared" si="1"/>
        <v xml:space="preserve"> </v>
      </c>
      <c r="N25" s="32" t="str">
        <f t="shared" si="2"/>
        <v xml:space="preserve"> </v>
      </c>
      <c r="O25" s="31" t="str">
        <f t="shared" si="3"/>
        <v xml:space="preserve"> </v>
      </c>
      <c r="P25" s="32" t="str">
        <f t="shared" si="4"/>
        <v xml:space="preserve"> </v>
      </c>
      <c r="Q25" s="33" t="str">
        <f t="shared" si="5"/>
        <v xml:space="preserve"> </v>
      </c>
      <c r="R25" s="56" t="str">
        <f t="shared" si="6"/>
        <v/>
      </c>
      <c r="S25" s="57" t="str">
        <f t="shared" si="7"/>
        <v/>
      </c>
      <c r="T25" s="61" t="str">
        <f t="shared" si="8"/>
        <v/>
      </c>
      <c r="U25" s="62" t="str">
        <f t="shared" si="9"/>
        <v xml:space="preserve"> </v>
      </c>
    </row>
    <row r="26" spans="1:21" ht="21" x14ac:dyDescent="0.4">
      <c r="A26" s="3" t="s">
        <v>24</v>
      </c>
      <c r="B26" s="100">
        <v>542</v>
      </c>
      <c r="C26" s="95">
        <v>536</v>
      </c>
      <c r="D26" s="95">
        <v>526</v>
      </c>
      <c r="E26" s="95">
        <v>210</v>
      </c>
      <c r="F26" s="95"/>
      <c r="G26" s="111"/>
      <c r="H26" s="100"/>
      <c r="I26" s="95"/>
      <c r="J26" s="95"/>
      <c r="K26" s="101"/>
      <c r="L26" s="44" t="str">
        <f t="shared" si="0"/>
        <v xml:space="preserve"> </v>
      </c>
      <c r="M26" s="31" t="str">
        <f t="shared" si="1"/>
        <v xml:space="preserve"> </v>
      </c>
      <c r="N26" s="32" t="str">
        <f t="shared" si="2"/>
        <v xml:space="preserve"> </v>
      </c>
      <c r="O26" s="31" t="str">
        <f t="shared" si="3"/>
        <v xml:space="preserve"> </v>
      </c>
      <c r="P26" s="32" t="str">
        <f t="shared" si="4"/>
        <v xml:space="preserve"> </v>
      </c>
      <c r="Q26" s="33" t="str">
        <f t="shared" si="5"/>
        <v xml:space="preserve"> </v>
      </c>
      <c r="R26" s="56">
        <f t="shared" si="6"/>
        <v>2.5047619047619047</v>
      </c>
      <c r="S26" s="57" t="str">
        <f t="shared" si="7"/>
        <v/>
      </c>
      <c r="T26" s="61" t="str">
        <f t="shared" si="8"/>
        <v/>
      </c>
      <c r="U26" s="62" t="str">
        <f t="shared" si="9"/>
        <v xml:space="preserve"> </v>
      </c>
    </row>
    <row r="27" spans="1:21" ht="21" x14ac:dyDescent="0.4">
      <c r="A27" s="3" t="s">
        <v>26</v>
      </c>
      <c r="B27" s="100"/>
      <c r="C27" s="95"/>
      <c r="D27" s="95"/>
      <c r="E27" s="95"/>
      <c r="F27" s="95"/>
      <c r="G27" s="111"/>
      <c r="H27" s="100"/>
      <c r="I27" s="95"/>
      <c r="J27" s="95"/>
      <c r="K27" s="101"/>
      <c r="L27" s="44" t="str">
        <f t="shared" si="0"/>
        <v xml:space="preserve"> </v>
      </c>
      <c r="M27" s="31" t="str">
        <f t="shared" si="1"/>
        <v xml:space="preserve"> </v>
      </c>
      <c r="N27" s="32" t="str">
        <f t="shared" si="2"/>
        <v xml:space="preserve"> </v>
      </c>
      <c r="O27" s="31" t="str">
        <f t="shared" si="3"/>
        <v xml:space="preserve"> </v>
      </c>
      <c r="P27" s="32" t="str">
        <f t="shared" si="4"/>
        <v xml:space="preserve"> </v>
      </c>
      <c r="Q27" s="33" t="str">
        <f t="shared" si="5"/>
        <v xml:space="preserve"> </v>
      </c>
      <c r="R27" s="56" t="str">
        <f t="shared" si="6"/>
        <v/>
      </c>
      <c r="S27" s="57" t="str">
        <f t="shared" si="7"/>
        <v/>
      </c>
      <c r="T27" s="61" t="str">
        <f t="shared" si="8"/>
        <v/>
      </c>
      <c r="U27" s="62" t="str">
        <f t="shared" si="9"/>
        <v xml:space="preserve"> </v>
      </c>
    </row>
    <row r="28" spans="1:21" ht="21" x14ac:dyDescent="0.4">
      <c r="A28" s="3" t="s">
        <v>27</v>
      </c>
      <c r="B28" s="100"/>
      <c r="C28" s="95"/>
      <c r="D28" s="95"/>
      <c r="E28" s="95"/>
      <c r="F28" s="95"/>
      <c r="G28" s="111"/>
      <c r="H28" s="100"/>
      <c r="I28" s="95"/>
      <c r="J28" s="95"/>
      <c r="K28" s="101"/>
      <c r="L28" s="44" t="str">
        <f t="shared" si="0"/>
        <v xml:space="preserve"> </v>
      </c>
      <c r="M28" s="31" t="str">
        <f t="shared" si="1"/>
        <v xml:space="preserve"> </v>
      </c>
      <c r="N28" s="32" t="str">
        <f t="shared" si="2"/>
        <v xml:space="preserve"> </v>
      </c>
      <c r="O28" s="31" t="str">
        <f t="shared" si="3"/>
        <v xml:space="preserve"> </v>
      </c>
      <c r="P28" s="32" t="str">
        <f t="shared" si="4"/>
        <v xml:space="preserve"> </v>
      </c>
      <c r="Q28" s="33" t="str">
        <f t="shared" si="5"/>
        <v xml:space="preserve"> </v>
      </c>
      <c r="R28" s="56" t="str">
        <f t="shared" si="6"/>
        <v/>
      </c>
      <c r="S28" s="57" t="str">
        <f t="shared" si="7"/>
        <v/>
      </c>
      <c r="T28" s="61" t="str">
        <f t="shared" si="8"/>
        <v/>
      </c>
      <c r="U28" s="62" t="str">
        <f t="shared" si="9"/>
        <v xml:space="preserve"> </v>
      </c>
    </row>
    <row r="29" spans="1:21" ht="21" x14ac:dyDescent="0.4">
      <c r="A29" s="3" t="s">
        <v>11</v>
      </c>
      <c r="B29" s="100"/>
      <c r="C29" s="95"/>
      <c r="D29" s="95"/>
      <c r="E29" s="95"/>
      <c r="F29" s="95"/>
      <c r="G29" s="111"/>
      <c r="H29" s="100"/>
      <c r="I29" s="95"/>
      <c r="J29" s="95"/>
      <c r="K29" s="101"/>
      <c r="L29" s="44" t="str">
        <f t="shared" si="0"/>
        <v xml:space="preserve"> </v>
      </c>
      <c r="M29" s="31" t="str">
        <f t="shared" si="1"/>
        <v xml:space="preserve"> </v>
      </c>
      <c r="N29" s="32" t="str">
        <f t="shared" si="2"/>
        <v xml:space="preserve"> </v>
      </c>
      <c r="O29" s="31" t="str">
        <f t="shared" si="3"/>
        <v xml:space="preserve"> </v>
      </c>
      <c r="P29" s="32" t="str">
        <f t="shared" si="4"/>
        <v xml:space="preserve"> </v>
      </c>
      <c r="Q29" s="33" t="str">
        <f t="shared" si="5"/>
        <v xml:space="preserve"> </v>
      </c>
      <c r="R29" s="56" t="str">
        <f t="shared" si="6"/>
        <v/>
      </c>
      <c r="S29" s="57" t="str">
        <f t="shared" si="7"/>
        <v/>
      </c>
      <c r="T29" s="61" t="str">
        <f t="shared" si="8"/>
        <v/>
      </c>
      <c r="U29" s="62" t="str">
        <f t="shared" si="9"/>
        <v xml:space="preserve"> </v>
      </c>
    </row>
    <row r="30" spans="1:21" ht="21" x14ac:dyDescent="0.4">
      <c r="A30" s="3" t="s">
        <v>25</v>
      </c>
      <c r="B30" s="100">
        <f>C30-141</f>
        <v>2558</v>
      </c>
      <c r="C30" s="95">
        <v>2699</v>
      </c>
      <c r="D30" s="133"/>
      <c r="E30" s="95"/>
      <c r="F30" s="95"/>
      <c r="G30" s="111"/>
      <c r="H30" s="100"/>
      <c r="I30" s="95"/>
      <c r="J30" s="95"/>
      <c r="K30" s="101"/>
      <c r="L30" s="44" t="str">
        <f t="shared" si="0"/>
        <v xml:space="preserve"> </v>
      </c>
      <c r="M30" s="31" t="str">
        <f t="shared" si="1"/>
        <v xml:space="preserve"> </v>
      </c>
      <c r="N30" s="32" t="str">
        <f t="shared" si="2"/>
        <v xml:space="preserve"> </v>
      </c>
      <c r="O30" s="31" t="str">
        <f t="shared" si="3"/>
        <v xml:space="preserve"> </v>
      </c>
      <c r="P30" s="32" t="str">
        <f t="shared" si="4"/>
        <v xml:space="preserve"> </v>
      </c>
      <c r="Q30" s="33" t="str">
        <f t="shared" si="5"/>
        <v xml:space="preserve"> </v>
      </c>
      <c r="R30" s="56" t="str">
        <f t="shared" si="6"/>
        <v/>
      </c>
      <c r="S30" s="57" t="str">
        <f t="shared" si="7"/>
        <v/>
      </c>
      <c r="T30" s="61" t="str">
        <f t="shared" si="8"/>
        <v/>
      </c>
      <c r="U30" s="62" t="str">
        <f t="shared" si="9"/>
        <v xml:space="preserve"> </v>
      </c>
    </row>
    <row r="31" spans="1:21" ht="21.6" thickBot="1" x14ac:dyDescent="0.45">
      <c r="A31" s="243" t="s">
        <v>28</v>
      </c>
      <c r="B31" s="377">
        <v>9143</v>
      </c>
      <c r="C31" s="378">
        <v>9553</v>
      </c>
      <c r="D31" s="378">
        <v>10254</v>
      </c>
      <c r="E31" s="378"/>
      <c r="F31" s="378"/>
      <c r="G31" s="434"/>
      <c r="H31" s="377"/>
      <c r="I31" s="378"/>
      <c r="J31" s="378"/>
      <c r="K31" s="379"/>
      <c r="L31" s="410" t="str">
        <f t="shared" si="0"/>
        <v xml:space="preserve"> </v>
      </c>
      <c r="M31" s="480" t="str">
        <f t="shared" si="1"/>
        <v xml:space="preserve"> </v>
      </c>
      <c r="N31" s="481" t="str">
        <f t="shared" si="2"/>
        <v xml:space="preserve"> </v>
      </c>
      <c r="O31" s="480" t="str">
        <f t="shared" si="3"/>
        <v xml:space="preserve"> </v>
      </c>
      <c r="P31" s="481" t="str">
        <f t="shared" si="4"/>
        <v xml:space="preserve"> </v>
      </c>
      <c r="Q31" s="482" t="str">
        <f t="shared" si="5"/>
        <v xml:space="preserve"> </v>
      </c>
      <c r="R31" s="411" t="str">
        <f t="shared" si="6"/>
        <v/>
      </c>
      <c r="S31" s="412" t="str">
        <f t="shared" si="7"/>
        <v/>
      </c>
      <c r="T31" s="495" t="str">
        <f t="shared" si="8"/>
        <v/>
      </c>
      <c r="U31" s="483" t="str">
        <f t="shared" si="9"/>
        <v xml:space="preserve"> </v>
      </c>
    </row>
    <row r="35" spans="1:2" x14ac:dyDescent="0.3">
      <c r="A35" s="34" t="s">
        <v>36</v>
      </c>
    </row>
    <row r="36" spans="1:2" ht="15" thickBot="1" x14ac:dyDescent="0.35"/>
    <row r="37" spans="1:2" ht="15" thickBot="1" x14ac:dyDescent="0.35">
      <c r="A37" s="21"/>
      <c r="B37" t="s">
        <v>119</v>
      </c>
    </row>
    <row r="38" spans="1:2" ht="15" thickBot="1" x14ac:dyDescent="0.35">
      <c r="A38" s="193"/>
      <c r="B38" t="s">
        <v>37</v>
      </c>
    </row>
    <row r="39" spans="1:2" x14ac:dyDescent="0.3">
      <c r="A39" s="363"/>
      <c r="B39" s="363"/>
    </row>
    <row r="41" spans="1:2" x14ac:dyDescent="0.3">
      <c r="A41" s="35" t="s">
        <v>136</v>
      </c>
    </row>
    <row r="42" spans="1:2" x14ac:dyDescent="0.3">
      <c r="A42" s="64" t="s">
        <v>99</v>
      </c>
    </row>
    <row r="43" spans="1:2" x14ac:dyDescent="0.3">
      <c r="A43" s="35" t="s">
        <v>113</v>
      </c>
      <c r="B43" s="37"/>
    </row>
    <row r="46" spans="1:2" x14ac:dyDescent="0.3">
      <c r="B46" t="s">
        <v>142</v>
      </c>
    </row>
  </sheetData>
  <mergeCells count="12">
    <mergeCell ref="U1:U3"/>
    <mergeCell ref="B2:G2"/>
    <mergeCell ref="H2:K2"/>
    <mergeCell ref="R2:T2"/>
    <mergeCell ref="L3:M3"/>
    <mergeCell ref="N3:O3"/>
    <mergeCell ref="P3:Q3"/>
    <mergeCell ref="A1:A3"/>
    <mergeCell ref="B1:G1"/>
    <mergeCell ref="H1:K1"/>
    <mergeCell ref="L1:Q1"/>
    <mergeCell ref="R1:T1"/>
  </mergeCells>
  <conditionalFormatting sqref="M4:M14 M22:M24 M26:M29 M16:M20">
    <cfRule type="cellIs" dxfId="89" priority="70" operator="between">
      <formula>0.15</formula>
      <formula>1000</formula>
    </cfRule>
    <cfRule type="cellIs" dxfId="88" priority="71" operator="between">
      <formula>-0.15</formula>
      <formula>0.15</formula>
    </cfRule>
    <cfRule type="cellIs" dxfId="87" priority="72" operator="lessThan">
      <formula>-0.15</formula>
    </cfRule>
  </conditionalFormatting>
  <conditionalFormatting sqref="O4:O14 O22:O24 O26:O29 O16:O20">
    <cfRule type="cellIs" dxfId="86" priority="67" operator="between">
      <formula>0.15</formula>
      <formula>1000</formula>
    </cfRule>
    <cfRule type="cellIs" dxfId="85" priority="68" operator="between">
      <formula>-0.15</formula>
      <formula>0.15</formula>
    </cfRule>
    <cfRule type="cellIs" dxfId="84" priority="69" operator="lessThan">
      <formula>-0.15</formula>
    </cfRule>
  </conditionalFormatting>
  <conditionalFormatting sqref="Q4:Q14 Q22:Q24 Q26:Q29 Q16:Q20">
    <cfRule type="cellIs" dxfId="83" priority="64" operator="between">
      <formula>0.15</formula>
      <formula>1000</formula>
    </cfRule>
    <cfRule type="cellIs" dxfId="82" priority="65" operator="between">
      <formula>-0.15</formula>
      <formula>0.15</formula>
    </cfRule>
    <cfRule type="cellIs" dxfId="81" priority="66" operator="lessThan">
      <formula>-0.15</formula>
    </cfRule>
  </conditionalFormatting>
  <conditionalFormatting sqref="M21">
    <cfRule type="cellIs" dxfId="80" priority="61" operator="between">
      <formula>0.15</formula>
      <formula>1000</formula>
    </cfRule>
    <cfRule type="cellIs" dxfId="79" priority="62" operator="between">
      <formula>-0.15</formula>
      <formula>0.15</formula>
    </cfRule>
    <cfRule type="cellIs" dxfId="78" priority="63" operator="lessThan">
      <formula>-0.15</formula>
    </cfRule>
  </conditionalFormatting>
  <conditionalFormatting sqref="O21">
    <cfRule type="cellIs" dxfId="77" priority="58" operator="between">
      <formula>0.15</formula>
      <formula>1000</formula>
    </cfRule>
    <cfRule type="cellIs" dxfId="76" priority="59" operator="between">
      <formula>-0.15</formula>
      <formula>0.15</formula>
    </cfRule>
    <cfRule type="cellIs" dxfId="75" priority="60" operator="lessThan">
      <formula>-0.15</formula>
    </cfRule>
  </conditionalFormatting>
  <conditionalFormatting sqref="Q21">
    <cfRule type="cellIs" dxfId="74" priority="55" operator="between">
      <formula>0.15</formula>
      <formula>1000</formula>
    </cfRule>
    <cfRule type="cellIs" dxfId="73" priority="56" operator="between">
      <formula>-0.15</formula>
      <formula>0.15</formula>
    </cfRule>
    <cfRule type="cellIs" dxfId="72" priority="57" operator="lessThan">
      <formula>-0.15</formula>
    </cfRule>
  </conditionalFormatting>
  <conditionalFormatting sqref="M30">
    <cfRule type="cellIs" dxfId="71" priority="52" operator="between">
      <formula>0.15</formula>
      <formula>1000</formula>
    </cfRule>
    <cfRule type="cellIs" dxfId="70" priority="53" operator="between">
      <formula>-0.15</formula>
      <formula>0.15</formula>
    </cfRule>
    <cfRule type="cellIs" dxfId="69" priority="54" operator="lessThan">
      <formula>-0.15</formula>
    </cfRule>
  </conditionalFormatting>
  <conditionalFormatting sqref="O30">
    <cfRule type="cellIs" dxfId="68" priority="49" operator="between">
      <formula>0.15</formula>
      <formula>1000</formula>
    </cfRule>
    <cfRule type="cellIs" dxfId="67" priority="50" operator="between">
      <formula>-0.15</formula>
      <formula>0.15</formula>
    </cfRule>
    <cfRule type="cellIs" dxfId="66" priority="51" operator="lessThan">
      <formula>-0.15</formula>
    </cfRule>
  </conditionalFormatting>
  <conditionalFormatting sqref="Q30">
    <cfRule type="cellIs" dxfId="65" priority="46" operator="between">
      <formula>0.15</formula>
      <formula>1000</formula>
    </cfRule>
    <cfRule type="cellIs" dxfId="64" priority="47" operator="between">
      <formula>-0.15</formula>
      <formula>0.15</formula>
    </cfRule>
    <cfRule type="cellIs" dxfId="63" priority="48" operator="lessThan">
      <formula>-0.15</formula>
    </cfRule>
  </conditionalFormatting>
  <conditionalFormatting sqref="Q31">
    <cfRule type="cellIs" dxfId="62" priority="1" operator="between">
      <formula>0.15</formula>
      <formula>1000</formula>
    </cfRule>
    <cfRule type="cellIs" dxfId="61" priority="2" operator="between">
      <formula>-0.15</formula>
      <formula>0.15</formula>
    </cfRule>
    <cfRule type="cellIs" dxfId="60" priority="3" operator="lessThan">
      <formula>-0.15</formula>
    </cfRule>
  </conditionalFormatting>
  <conditionalFormatting sqref="M15">
    <cfRule type="cellIs" dxfId="59" priority="25" operator="between">
      <formula>0.15</formula>
      <formula>1000</formula>
    </cfRule>
    <cfRule type="cellIs" dxfId="58" priority="26" operator="between">
      <formula>-0.15</formula>
      <formula>0.15</formula>
    </cfRule>
    <cfRule type="cellIs" dxfId="57" priority="27" operator="lessThan">
      <formula>-0.15</formula>
    </cfRule>
  </conditionalFormatting>
  <conditionalFormatting sqref="O15">
    <cfRule type="cellIs" dxfId="56" priority="22" operator="between">
      <formula>0.15</formula>
      <formula>1000</formula>
    </cfRule>
    <cfRule type="cellIs" dxfId="55" priority="23" operator="between">
      <formula>-0.15</formula>
      <formula>0.15</formula>
    </cfRule>
    <cfRule type="cellIs" dxfId="54" priority="24" operator="lessThan">
      <formula>-0.15</formula>
    </cfRule>
  </conditionalFormatting>
  <conditionalFormatting sqref="Q15">
    <cfRule type="cellIs" dxfId="53" priority="19" operator="between">
      <formula>0.15</formula>
      <formula>1000</formula>
    </cfRule>
    <cfRule type="cellIs" dxfId="52" priority="20" operator="between">
      <formula>-0.15</formula>
      <formula>0.15</formula>
    </cfRule>
    <cfRule type="cellIs" dxfId="51" priority="21" operator="lessThan">
      <formula>-0.15</formula>
    </cfRule>
  </conditionalFormatting>
  <conditionalFormatting sqref="M25">
    <cfRule type="cellIs" dxfId="50" priority="16" operator="between">
      <formula>0.15</formula>
      <formula>1000</formula>
    </cfRule>
    <cfRule type="cellIs" dxfId="49" priority="17" operator="between">
      <formula>-0.15</formula>
      <formula>0.15</formula>
    </cfRule>
    <cfRule type="cellIs" dxfId="48" priority="18" operator="lessThan">
      <formula>-0.15</formula>
    </cfRule>
  </conditionalFormatting>
  <conditionalFormatting sqref="O25">
    <cfRule type="cellIs" dxfId="47" priority="13" operator="between">
      <formula>0.15</formula>
      <formula>1000</formula>
    </cfRule>
    <cfRule type="cellIs" dxfId="46" priority="14" operator="between">
      <formula>-0.15</formula>
      <formula>0.15</formula>
    </cfRule>
    <cfRule type="cellIs" dxfId="45" priority="15" operator="lessThan">
      <formula>-0.15</formula>
    </cfRule>
  </conditionalFormatting>
  <conditionalFormatting sqref="Q25">
    <cfRule type="cellIs" dxfId="44" priority="10" operator="between">
      <formula>0.15</formula>
      <formula>1000</formula>
    </cfRule>
    <cfRule type="cellIs" dxfId="43" priority="11" operator="between">
      <formula>-0.15</formula>
      <formula>0.15</formula>
    </cfRule>
    <cfRule type="cellIs" dxfId="42" priority="12" operator="lessThan">
      <formula>-0.15</formula>
    </cfRule>
  </conditionalFormatting>
  <conditionalFormatting sqref="M31">
    <cfRule type="cellIs" dxfId="41" priority="7" operator="between">
      <formula>0.15</formula>
      <formula>1000</formula>
    </cfRule>
    <cfRule type="cellIs" dxfId="40" priority="8" operator="between">
      <formula>-0.15</formula>
      <formula>0.15</formula>
    </cfRule>
    <cfRule type="cellIs" dxfId="39" priority="9" operator="lessThan">
      <formula>-0.15</formula>
    </cfRule>
  </conditionalFormatting>
  <conditionalFormatting sqref="O31">
    <cfRule type="cellIs" dxfId="38" priority="4" operator="between">
      <formula>0.15</formula>
      <formula>1000</formula>
    </cfRule>
    <cfRule type="cellIs" dxfId="37" priority="5" operator="between">
      <formula>-0.15</formula>
      <formula>0.15</formula>
    </cfRule>
    <cfRule type="cellIs" dxfId="36" priority="6" operator="lessThan">
      <formula>-0.15</formula>
    </cfRule>
  </conditionalFormatting>
  <pageMargins left="0.7" right="0.7" top="0.75" bottom="0.75" header="0.3" footer="0.3"/>
  <pageSetup paperSize="9" orientation="portrait" verticalDpi="90"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V47"/>
  <sheetViews>
    <sheetView zoomScale="60" zoomScaleNormal="60" workbookViewId="0">
      <pane xSplit="1" ySplit="3" topLeftCell="B22" activePane="bottomRight" state="frozen"/>
      <selection pane="topRight" activeCell="B1" sqref="B1"/>
      <selection pane="bottomLeft" activeCell="A4" sqref="A4"/>
      <selection pane="bottomRight" sqref="A1:A3"/>
    </sheetView>
  </sheetViews>
  <sheetFormatPr defaultRowHeight="14.4" x14ac:dyDescent="0.3"/>
  <cols>
    <col min="1" max="1" width="18.6640625" customWidth="1"/>
    <col min="12" max="12" width="11.5546875" customWidth="1"/>
    <col min="14" max="14" width="11.33203125" customWidth="1"/>
    <col min="15" max="15" width="9.44140625" customWidth="1"/>
    <col min="16" max="16" width="11.6640625" customWidth="1"/>
    <col min="21" max="21" width="17" customWidth="1"/>
  </cols>
  <sheetData>
    <row r="1" spans="1:22" ht="24.75" customHeight="1" thickBot="1" x14ac:dyDescent="0.35">
      <c r="A1" s="532" t="s">
        <v>141</v>
      </c>
      <c r="B1" s="525" t="s">
        <v>29</v>
      </c>
      <c r="C1" s="526"/>
      <c r="D1" s="526"/>
      <c r="E1" s="526"/>
      <c r="F1" s="526"/>
      <c r="G1" s="526"/>
      <c r="H1" s="525" t="s">
        <v>0</v>
      </c>
      <c r="I1" s="526"/>
      <c r="J1" s="526"/>
      <c r="K1" s="527"/>
      <c r="L1" s="521" t="s">
        <v>30</v>
      </c>
      <c r="M1" s="522"/>
      <c r="N1" s="522"/>
      <c r="O1" s="522"/>
      <c r="P1" s="522"/>
      <c r="Q1" s="528"/>
      <c r="R1" s="521" t="s">
        <v>33</v>
      </c>
      <c r="S1" s="522"/>
      <c r="T1" s="522"/>
      <c r="U1" s="523" t="s">
        <v>34</v>
      </c>
      <c r="V1" s="18"/>
    </row>
    <row r="2" spans="1:22" ht="20.25" customHeight="1" thickBot="1" x14ac:dyDescent="0.35">
      <c r="A2" s="532"/>
      <c r="B2" s="525"/>
      <c r="C2" s="526"/>
      <c r="D2" s="526"/>
      <c r="E2" s="526"/>
      <c r="F2" s="526"/>
      <c r="G2" s="527"/>
      <c r="H2" s="525"/>
      <c r="I2" s="526"/>
      <c r="J2" s="526"/>
      <c r="K2" s="527"/>
      <c r="L2" s="10" t="s">
        <v>31</v>
      </c>
      <c r="M2" s="78" t="s">
        <v>32</v>
      </c>
      <c r="N2" s="10" t="s">
        <v>31</v>
      </c>
      <c r="O2" s="78" t="s">
        <v>32</v>
      </c>
      <c r="P2" s="10" t="s">
        <v>31</v>
      </c>
      <c r="Q2" s="78" t="s">
        <v>32</v>
      </c>
      <c r="R2" s="521" t="s">
        <v>32</v>
      </c>
      <c r="S2" s="522"/>
      <c r="T2" s="522"/>
      <c r="U2" s="524"/>
    </row>
    <row r="3" spans="1:22" ht="21.75" customHeight="1" thickBot="1" x14ac:dyDescent="0.35">
      <c r="A3" s="533"/>
      <c r="B3" s="12">
        <v>2016</v>
      </c>
      <c r="C3" s="13">
        <v>2017</v>
      </c>
      <c r="D3" s="14">
        <v>2018</v>
      </c>
      <c r="E3" s="72">
        <v>2020</v>
      </c>
      <c r="F3" s="9">
        <v>2025</v>
      </c>
      <c r="G3" s="72">
        <v>2030</v>
      </c>
      <c r="H3" s="8">
        <v>2016</v>
      </c>
      <c r="I3" s="73">
        <v>2020</v>
      </c>
      <c r="J3" s="9">
        <v>2025</v>
      </c>
      <c r="K3" s="74">
        <v>2030</v>
      </c>
      <c r="L3" s="531">
        <v>2020</v>
      </c>
      <c r="M3" s="530"/>
      <c r="N3" s="531">
        <v>2025</v>
      </c>
      <c r="O3" s="530"/>
      <c r="P3" s="531">
        <v>2030</v>
      </c>
      <c r="Q3" s="530"/>
      <c r="R3" s="75">
        <v>2020</v>
      </c>
      <c r="S3" s="20">
        <v>2025</v>
      </c>
      <c r="T3" s="102">
        <v>2030</v>
      </c>
      <c r="U3" s="524"/>
    </row>
    <row r="4" spans="1:22" ht="21" x14ac:dyDescent="0.4">
      <c r="A4" s="1" t="s">
        <v>2</v>
      </c>
      <c r="B4" s="65"/>
      <c r="C4" s="112"/>
      <c r="D4" s="112"/>
      <c r="E4" s="112"/>
      <c r="F4" s="112"/>
      <c r="G4" s="66"/>
      <c r="H4" s="23"/>
      <c r="I4" s="2"/>
      <c r="J4" s="2"/>
      <c r="K4" s="15"/>
      <c r="L4" s="26" t="str">
        <f>IF(AND(E4&lt;&gt;0,I4&lt;&gt;0),E4-I4, " ")</f>
        <v xml:space="preserve"> </v>
      </c>
      <c r="M4" s="27" t="str">
        <f>IF(AND(E4&lt;&gt;0,I4&lt;&gt;0),(E4-I4)/I4, " ")</f>
        <v xml:space="preserve"> </v>
      </c>
      <c r="N4" s="28" t="str">
        <f>IF(AND(F4&lt;&gt;0,J4&lt;&gt;0),F4-J4, " ")</f>
        <v xml:space="preserve"> </v>
      </c>
      <c r="O4" s="27" t="str">
        <f>IF(AND(F4&lt;&gt;0,J4&lt;&gt;0),(F4-J4)/J4, " ")</f>
        <v xml:space="preserve"> </v>
      </c>
      <c r="P4" s="28" t="str">
        <f>IF(AND(G4&lt;&gt;0,K4&lt;&gt;0),G4-K4, " ")</f>
        <v xml:space="preserve"> </v>
      </c>
      <c r="Q4" s="29" t="str">
        <f>IF(AND(G4&lt;&gt;0,K4&lt;&gt;0),(G4-K4)/K4, " ")</f>
        <v xml:space="preserve"> </v>
      </c>
      <c r="R4" s="53" t="str">
        <f>IFERROR(D4/E4,"")</f>
        <v/>
      </c>
      <c r="S4" s="54" t="str">
        <f>IFERROR(D4/F4,"")</f>
        <v/>
      </c>
      <c r="T4" s="59" t="str">
        <f>IFERROR(D4/G4,"")</f>
        <v/>
      </c>
      <c r="U4" s="60" t="str">
        <f>IF(G4&gt;0,IFERROR((D4-B4)/(G4-B4)," ")," ")</f>
        <v xml:space="preserve"> </v>
      </c>
    </row>
    <row r="5" spans="1:22" ht="21" x14ac:dyDescent="0.4">
      <c r="A5" s="3" t="s">
        <v>3</v>
      </c>
      <c r="B5" s="86"/>
      <c r="C5" s="68"/>
      <c r="D5" s="68"/>
      <c r="E5" s="68"/>
      <c r="F5" s="68"/>
      <c r="G5" s="63"/>
      <c r="H5" s="4"/>
      <c r="I5" s="5"/>
      <c r="J5" s="5"/>
      <c r="K5" s="16"/>
      <c r="L5" s="30" t="str">
        <f t="shared" ref="L5:L31" si="0">IF(AND(E5&lt;&gt;0,I5&lt;&gt;0),E5-I5, " ")</f>
        <v xml:space="preserve"> </v>
      </c>
      <c r="M5" s="31" t="str">
        <f t="shared" ref="M5:M31" si="1">IF(AND(E5&lt;&gt;0,I5&lt;&gt;0),(E5-I5)/I5, " ")</f>
        <v xml:space="preserve"> </v>
      </c>
      <c r="N5" s="32" t="str">
        <f t="shared" ref="N5:N31" si="2">IF(AND(F5&lt;&gt;0,J5&lt;&gt;0),F5-J5, " ")</f>
        <v xml:space="preserve"> </v>
      </c>
      <c r="O5" s="31" t="str">
        <f t="shared" ref="O5:O31" si="3">IF(AND(F5&lt;&gt;0,J5&lt;&gt;0),(F5-J5)/J5, " ")</f>
        <v xml:space="preserve"> </v>
      </c>
      <c r="P5" s="32" t="str">
        <f t="shared" ref="P5:P31" si="4">IF(AND(G5&lt;&gt;0,K5&lt;&gt;0),G5-K5, " ")</f>
        <v xml:space="preserve"> </v>
      </c>
      <c r="Q5" s="33" t="str">
        <f t="shared" ref="Q5:Q31" si="5">IF(AND(G5&lt;&gt;0,K5&lt;&gt;0),(G5-K5)/K5, " ")</f>
        <v xml:space="preserve"> </v>
      </c>
      <c r="R5" s="56" t="str">
        <f t="shared" ref="R5:R31" si="6">IFERROR(D5/E5,"")</f>
        <v/>
      </c>
      <c r="S5" s="57" t="str">
        <f t="shared" ref="S5:S31" si="7">IFERROR(D5/F5,"")</f>
        <v/>
      </c>
      <c r="T5" s="61" t="str">
        <f t="shared" ref="T5:T31" si="8">IFERROR(D5/G5,"")</f>
        <v/>
      </c>
      <c r="U5" s="62" t="str">
        <f t="shared" ref="U5:U31" si="9">IF(G5&gt;0,IFERROR((D5-B5)/(G5-B5)," ")," ")</f>
        <v xml:space="preserve"> </v>
      </c>
    </row>
    <row r="6" spans="1:22" ht="21" x14ac:dyDescent="0.4">
      <c r="A6" s="3" t="s">
        <v>5</v>
      </c>
      <c r="B6" s="86"/>
      <c r="C6" s="68"/>
      <c r="D6" s="68"/>
      <c r="E6" s="68"/>
      <c r="F6" s="68"/>
      <c r="G6" s="63"/>
      <c r="H6" s="24"/>
      <c r="I6" s="5"/>
      <c r="J6" s="5"/>
      <c r="K6" s="16"/>
      <c r="L6" s="30" t="str">
        <f t="shared" si="0"/>
        <v xml:space="preserve"> </v>
      </c>
      <c r="M6" s="31" t="str">
        <f t="shared" si="1"/>
        <v xml:space="preserve"> </v>
      </c>
      <c r="N6" s="32" t="str">
        <f t="shared" si="2"/>
        <v xml:space="preserve"> </v>
      </c>
      <c r="O6" s="31" t="str">
        <f t="shared" si="3"/>
        <v xml:space="preserve"> </v>
      </c>
      <c r="P6" s="32" t="str">
        <f t="shared" si="4"/>
        <v xml:space="preserve"> </v>
      </c>
      <c r="Q6" s="33" t="str">
        <f t="shared" si="5"/>
        <v xml:space="preserve"> </v>
      </c>
      <c r="R6" s="56" t="str">
        <f t="shared" si="6"/>
        <v/>
      </c>
      <c r="S6" s="57" t="str">
        <f t="shared" si="7"/>
        <v/>
      </c>
      <c r="T6" s="61" t="str">
        <f t="shared" si="8"/>
        <v/>
      </c>
      <c r="U6" s="62" t="str">
        <f t="shared" si="9"/>
        <v xml:space="preserve"> </v>
      </c>
    </row>
    <row r="7" spans="1:22" ht="21" x14ac:dyDescent="0.4">
      <c r="A7" s="3" t="s">
        <v>7</v>
      </c>
      <c r="B7" s="86"/>
      <c r="C7" s="68"/>
      <c r="D7" s="68"/>
      <c r="E7" s="68"/>
      <c r="F7" s="68"/>
      <c r="G7" s="63"/>
      <c r="H7" s="4"/>
      <c r="I7" s="5"/>
      <c r="J7" s="5"/>
      <c r="K7" s="16"/>
      <c r="L7" s="30" t="str">
        <f t="shared" si="0"/>
        <v xml:space="preserve"> </v>
      </c>
      <c r="M7" s="31" t="str">
        <f>IF(AND(E7&lt;&gt;0,I7&lt;&gt;0),(E7-I7)/I7, " ")</f>
        <v xml:space="preserve"> </v>
      </c>
      <c r="N7" s="32" t="str">
        <f t="shared" si="2"/>
        <v xml:space="preserve"> </v>
      </c>
      <c r="O7" s="31" t="str">
        <f t="shared" si="3"/>
        <v xml:space="preserve"> </v>
      </c>
      <c r="P7" s="32" t="str">
        <f t="shared" si="4"/>
        <v xml:space="preserve"> </v>
      </c>
      <c r="Q7" s="33" t="str">
        <f t="shared" si="5"/>
        <v xml:space="preserve"> </v>
      </c>
      <c r="R7" s="56" t="str">
        <f t="shared" si="6"/>
        <v/>
      </c>
      <c r="S7" s="57" t="str">
        <f t="shared" si="7"/>
        <v/>
      </c>
      <c r="T7" s="61" t="str">
        <f t="shared" si="8"/>
        <v/>
      </c>
      <c r="U7" s="62" t="str">
        <f t="shared" si="9"/>
        <v xml:space="preserve"> </v>
      </c>
    </row>
    <row r="8" spans="1:22" ht="21" x14ac:dyDescent="0.4">
      <c r="A8" s="3" t="s">
        <v>6</v>
      </c>
      <c r="B8" s="86"/>
      <c r="C8" s="68"/>
      <c r="D8" s="68">
        <v>2</v>
      </c>
      <c r="E8" s="68"/>
      <c r="F8" s="68"/>
      <c r="G8" s="63"/>
      <c r="H8" s="4"/>
      <c r="I8" s="5"/>
      <c r="J8" s="5"/>
      <c r="K8" s="16"/>
      <c r="L8" s="30" t="str">
        <f t="shared" si="0"/>
        <v xml:space="preserve"> </v>
      </c>
      <c r="M8" s="31" t="str">
        <f t="shared" si="1"/>
        <v xml:space="preserve"> </v>
      </c>
      <c r="N8" s="32" t="str">
        <f t="shared" si="2"/>
        <v xml:space="preserve"> </v>
      </c>
      <c r="O8" s="31" t="str">
        <f t="shared" si="3"/>
        <v xml:space="preserve"> </v>
      </c>
      <c r="P8" s="32" t="str">
        <f t="shared" si="4"/>
        <v xml:space="preserve"> </v>
      </c>
      <c r="Q8" s="33" t="str">
        <f t="shared" si="5"/>
        <v xml:space="preserve"> </v>
      </c>
      <c r="R8" s="56" t="str">
        <f t="shared" si="6"/>
        <v/>
      </c>
      <c r="S8" s="57" t="str">
        <f t="shared" si="7"/>
        <v/>
      </c>
      <c r="T8" s="61" t="str">
        <f t="shared" si="8"/>
        <v/>
      </c>
      <c r="U8" s="62" t="str">
        <f t="shared" si="9"/>
        <v xml:space="preserve"> </v>
      </c>
    </row>
    <row r="9" spans="1:22" ht="21" x14ac:dyDescent="0.4">
      <c r="A9" s="3" t="s">
        <v>8</v>
      </c>
      <c r="B9" s="86"/>
      <c r="C9" s="68"/>
      <c r="D9" s="68"/>
      <c r="E9" s="68"/>
      <c r="F9" s="68"/>
      <c r="G9" s="63"/>
      <c r="H9" s="4"/>
      <c r="I9" s="5"/>
      <c r="J9" s="5"/>
      <c r="K9" s="16"/>
      <c r="L9" s="30" t="str">
        <f t="shared" si="0"/>
        <v xml:space="preserve"> </v>
      </c>
      <c r="M9" s="31" t="str">
        <f t="shared" si="1"/>
        <v xml:space="preserve"> </v>
      </c>
      <c r="N9" s="32" t="str">
        <f t="shared" si="2"/>
        <v xml:space="preserve"> </v>
      </c>
      <c r="O9" s="31" t="str">
        <f t="shared" si="3"/>
        <v xml:space="preserve"> </v>
      </c>
      <c r="P9" s="32" t="str">
        <f t="shared" si="4"/>
        <v xml:space="preserve"> </v>
      </c>
      <c r="Q9" s="33" t="str">
        <f t="shared" si="5"/>
        <v xml:space="preserve"> </v>
      </c>
      <c r="R9" s="56" t="str">
        <f t="shared" si="6"/>
        <v/>
      </c>
      <c r="S9" s="57" t="str">
        <f t="shared" si="7"/>
        <v/>
      </c>
      <c r="T9" s="61" t="str">
        <f t="shared" si="8"/>
        <v/>
      </c>
      <c r="U9" s="62" t="str">
        <f t="shared" si="9"/>
        <v xml:space="preserve"> </v>
      </c>
    </row>
    <row r="10" spans="1:22" ht="21" x14ac:dyDescent="0.4">
      <c r="A10" s="3" t="s">
        <v>15</v>
      </c>
      <c r="B10" s="86"/>
      <c r="C10" s="68"/>
      <c r="D10" s="68"/>
      <c r="E10" s="68"/>
      <c r="F10" s="68"/>
      <c r="G10" s="63"/>
      <c r="H10" s="4"/>
      <c r="I10" s="5"/>
      <c r="J10" s="5"/>
      <c r="K10" s="16"/>
      <c r="L10" s="30" t="str">
        <f t="shared" si="0"/>
        <v xml:space="preserve"> </v>
      </c>
      <c r="M10" s="31" t="str">
        <f t="shared" si="1"/>
        <v xml:space="preserve"> </v>
      </c>
      <c r="N10" s="32" t="str">
        <f t="shared" si="2"/>
        <v xml:space="preserve"> </v>
      </c>
      <c r="O10" s="31" t="str">
        <f t="shared" si="3"/>
        <v xml:space="preserve"> </v>
      </c>
      <c r="P10" s="32" t="str">
        <f t="shared" si="4"/>
        <v xml:space="preserve"> </v>
      </c>
      <c r="Q10" s="33" t="str">
        <f t="shared" si="5"/>
        <v xml:space="preserve"> </v>
      </c>
      <c r="R10" s="56" t="str">
        <f t="shared" si="6"/>
        <v/>
      </c>
      <c r="S10" s="57" t="str">
        <f t="shared" si="7"/>
        <v/>
      </c>
      <c r="T10" s="61" t="str">
        <f t="shared" si="8"/>
        <v/>
      </c>
      <c r="U10" s="62" t="str">
        <f t="shared" si="9"/>
        <v xml:space="preserve"> </v>
      </c>
    </row>
    <row r="11" spans="1:22" ht="21" x14ac:dyDescent="0.4">
      <c r="A11" s="3" t="s">
        <v>9</v>
      </c>
      <c r="B11" s="86"/>
      <c r="C11" s="68"/>
      <c r="D11" s="68"/>
      <c r="E11" s="68"/>
      <c r="F11" s="68"/>
      <c r="G11" s="63"/>
      <c r="H11" s="4"/>
      <c r="I11" s="5"/>
      <c r="J11" s="5"/>
      <c r="K11" s="16"/>
      <c r="L11" s="30" t="str">
        <f t="shared" si="0"/>
        <v xml:space="preserve"> </v>
      </c>
      <c r="M11" s="31" t="str">
        <f t="shared" si="1"/>
        <v xml:space="preserve"> </v>
      </c>
      <c r="N11" s="32" t="str">
        <f t="shared" si="2"/>
        <v xml:space="preserve"> </v>
      </c>
      <c r="O11" s="31" t="str">
        <f t="shared" si="3"/>
        <v xml:space="preserve"> </v>
      </c>
      <c r="P11" s="32" t="str">
        <f t="shared" si="4"/>
        <v xml:space="preserve"> </v>
      </c>
      <c r="Q11" s="33" t="str">
        <f t="shared" si="5"/>
        <v xml:space="preserve"> </v>
      </c>
      <c r="R11" s="56" t="str">
        <f t="shared" si="6"/>
        <v/>
      </c>
      <c r="S11" s="57" t="str">
        <f t="shared" si="7"/>
        <v/>
      </c>
      <c r="T11" s="61" t="str">
        <f t="shared" si="8"/>
        <v/>
      </c>
      <c r="U11" s="62" t="str">
        <f t="shared" si="9"/>
        <v xml:space="preserve"> </v>
      </c>
    </row>
    <row r="12" spans="1:22" ht="21" x14ac:dyDescent="0.4">
      <c r="A12" s="3" t="s">
        <v>10</v>
      </c>
      <c r="B12" s="86"/>
      <c r="C12" s="68"/>
      <c r="D12" s="68"/>
      <c r="E12" s="68"/>
      <c r="F12" s="68"/>
      <c r="G12" s="63"/>
      <c r="H12" s="4"/>
      <c r="I12" s="5"/>
      <c r="J12" s="5"/>
      <c r="K12" s="16"/>
      <c r="L12" s="30" t="str">
        <f t="shared" si="0"/>
        <v xml:space="preserve"> </v>
      </c>
      <c r="M12" s="31" t="str">
        <f t="shared" si="1"/>
        <v xml:space="preserve"> </v>
      </c>
      <c r="N12" s="32" t="str">
        <f t="shared" si="2"/>
        <v xml:space="preserve"> </v>
      </c>
      <c r="O12" s="31" t="str">
        <f t="shared" si="3"/>
        <v xml:space="preserve"> </v>
      </c>
      <c r="P12" s="32" t="str">
        <f t="shared" si="4"/>
        <v xml:space="preserve"> </v>
      </c>
      <c r="Q12" s="33" t="str">
        <f t="shared" si="5"/>
        <v xml:space="preserve"> </v>
      </c>
      <c r="R12" s="56" t="str">
        <f t="shared" si="6"/>
        <v/>
      </c>
      <c r="S12" s="57" t="str">
        <f t="shared" si="7"/>
        <v/>
      </c>
      <c r="T12" s="61" t="str">
        <f t="shared" si="8"/>
        <v/>
      </c>
      <c r="U12" s="62" t="str">
        <f t="shared" si="9"/>
        <v xml:space="preserve"> </v>
      </c>
    </row>
    <row r="13" spans="1:22" ht="21" x14ac:dyDescent="0.4">
      <c r="A13" s="3" t="s">
        <v>12</v>
      </c>
      <c r="B13" s="86"/>
      <c r="C13" s="68"/>
      <c r="D13" s="68"/>
      <c r="E13" s="68"/>
      <c r="F13" s="68">
        <v>15</v>
      </c>
      <c r="G13" s="63"/>
      <c r="H13" s="4"/>
      <c r="I13" s="5"/>
      <c r="J13" s="5"/>
      <c r="K13" s="16"/>
      <c r="L13" s="30" t="str">
        <f t="shared" si="0"/>
        <v xml:space="preserve"> </v>
      </c>
      <c r="M13" s="31" t="str">
        <f t="shared" si="1"/>
        <v xml:space="preserve"> </v>
      </c>
      <c r="N13" s="32" t="str">
        <f t="shared" si="2"/>
        <v xml:space="preserve"> </v>
      </c>
      <c r="O13" s="31" t="str">
        <f t="shared" si="3"/>
        <v xml:space="preserve"> </v>
      </c>
      <c r="P13" s="32" t="str">
        <f t="shared" si="4"/>
        <v xml:space="preserve"> </v>
      </c>
      <c r="Q13" s="33" t="str">
        <f t="shared" si="5"/>
        <v xml:space="preserve"> </v>
      </c>
      <c r="R13" s="56" t="str">
        <f t="shared" si="6"/>
        <v/>
      </c>
      <c r="S13" s="57">
        <f t="shared" si="7"/>
        <v>0</v>
      </c>
      <c r="T13" s="61" t="str">
        <f t="shared" si="8"/>
        <v/>
      </c>
      <c r="U13" s="62" t="str">
        <f t="shared" si="9"/>
        <v xml:space="preserve"> </v>
      </c>
    </row>
    <row r="14" spans="1:22" ht="21" x14ac:dyDescent="0.4">
      <c r="A14" s="3" t="s">
        <v>13</v>
      </c>
      <c r="B14" s="86"/>
      <c r="C14" s="68"/>
      <c r="D14" s="68"/>
      <c r="E14" s="68"/>
      <c r="F14" s="68"/>
      <c r="G14" s="63"/>
      <c r="H14" s="4"/>
      <c r="I14" s="5"/>
      <c r="J14" s="5"/>
      <c r="K14" s="16"/>
      <c r="L14" s="30" t="str">
        <f t="shared" si="0"/>
        <v xml:space="preserve"> </v>
      </c>
      <c r="M14" s="31" t="str">
        <f t="shared" si="1"/>
        <v xml:space="preserve"> </v>
      </c>
      <c r="N14" s="32" t="str">
        <f t="shared" si="2"/>
        <v xml:space="preserve"> </v>
      </c>
      <c r="O14" s="31" t="str">
        <f t="shared" si="3"/>
        <v xml:space="preserve"> </v>
      </c>
      <c r="P14" s="32" t="str">
        <f t="shared" si="4"/>
        <v xml:space="preserve"> </v>
      </c>
      <c r="Q14" s="33" t="str">
        <f t="shared" si="5"/>
        <v xml:space="preserve"> </v>
      </c>
      <c r="R14" s="56" t="str">
        <f t="shared" si="6"/>
        <v/>
      </c>
      <c r="S14" s="57" t="str">
        <f>IFERROR(D14/F14,"")</f>
        <v/>
      </c>
      <c r="T14" s="61" t="str">
        <f t="shared" si="8"/>
        <v/>
      </c>
      <c r="U14" s="62" t="str">
        <f t="shared" si="9"/>
        <v xml:space="preserve"> </v>
      </c>
    </row>
    <row r="15" spans="1:22" ht="21" x14ac:dyDescent="0.4">
      <c r="A15" s="3" t="s">
        <v>16</v>
      </c>
      <c r="B15" s="86"/>
      <c r="C15" s="68"/>
      <c r="D15" s="68"/>
      <c r="E15" s="68"/>
      <c r="F15" s="68"/>
      <c r="G15" s="63"/>
      <c r="H15" s="4"/>
      <c r="I15" s="5"/>
      <c r="J15" s="5"/>
      <c r="K15" s="16"/>
      <c r="L15" s="30" t="str">
        <f t="shared" si="0"/>
        <v xml:space="preserve"> </v>
      </c>
      <c r="M15" s="31" t="str">
        <f t="shared" si="1"/>
        <v xml:space="preserve"> </v>
      </c>
      <c r="N15" s="32" t="str">
        <f t="shared" si="2"/>
        <v xml:space="preserve"> </v>
      </c>
      <c r="O15" s="31" t="str">
        <f t="shared" si="3"/>
        <v xml:space="preserve"> </v>
      </c>
      <c r="P15" s="32" t="str">
        <f t="shared" si="4"/>
        <v xml:space="preserve"> </v>
      </c>
      <c r="Q15" s="33" t="str">
        <f t="shared" si="5"/>
        <v xml:space="preserve"> </v>
      </c>
      <c r="R15" s="56" t="str">
        <f t="shared" si="6"/>
        <v/>
      </c>
      <c r="S15" s="57" t="str">
        <f t="shared" ref="S15" si="10">IFERROR(D15/F15,"")</f>
        <v/>
      </c>
      <c r="T15" s="61" t="str">
        <f t="shared" si="8"/>
        <v/>
      </c>
      <c r="U15" s="62" t="str">
        <f t="shared" si="9"/>
        <v xml:space="preserve"> </v>
      </c>
    </row>
    <row r="16" spans="1:22" ht="21" x14ac:dyDescent="0.4">
      <c r="A16" s="3" t="s">
        <v>4</v>
      </c>
      <c r="B16" s="86"/>
      <c r="C16" s="68"/>
      <c r="D16" s="68"/>
      <c r="E16" s="68"/>
      <c r="F16" s="68"/>
      <c r="G16" s="63"/>
      <c r="H16" s="4"/>
      <c r="I16" s="5"/>
      <c r="J16" s="5"/>
      <c r="K16" s="16"/>
      <c r="L16" s="30" t="str">
        <f t="shared" si="0"/>
        <v xml:space="preserve"> </v>
      </c>
      <c r="M16" s="31" t="str">
        <f t="shared" si="1"/>
        <v xml:space="preserve"> </v>
      </c>
      <c r="N16" s="32" t="str">
        <f t="shared" si="2"/>
        <v xml:space="preserve"> </v>
      </c>
      <c r="O16" s="31" t="str">
        <f t="shared" si="3"/>
        <v xml:space="preserve"> </v>
      </c>
      <c r="P16" s="32" t="str">
        <f t="shared" si="4"/>
        <v xml:space="preserve"> </v>
      </c>
      <c r="Q16" s="33" t="str">
        <f t="shared" si="5"/>
        <v xml:space="preserve"> </v>
      </c>
      <c r="R16" s="56" t="str">
        <f t="shared" si="6"/>
        <v/>
      </c>
      <c r="S16" s="57" t="str">
        <f t="shared" si="7"/>
        <v/>
      </c>
      <c r="T16" s="61" t="str">
        <f t="shared" si="8"/>
        <v/>
      </c>
      <c r="U16" s="62" t="str">
        <f t="shared" si="9"/>
        <v xml:space="preserve"> </v>
      </c>
    </row>
    <row r="17" spans="1:21" ht="21" x14ac:dyDescent="0.4">
      <c r="A17" s="3" t="s">
        <v>19</v>
      </c>
      <c r="B17" s="86"/>
      <c r="C17" s="68"/>
      <c r="D17" s="68"/>
      <c r="E17" s="68"/>
      <c r="F17" s="68"/>
      <c r="G17" s="63"/>
      <c r="H17" s="4"/>
      <c r="I17" s="5"/>
      <c r="J17" s="5"/>
      <c r="K17" s="16"/>
      <c r="L17" s="30" t="str">
        <f t="shared" si="0"/>
        <v xml:space="preserve"> </v>
      </c>
      <c r="M17" s="31" t="str">
        <f t="shared" si="1"/>
        <v xml:space="preserve"> </v>
      </c>
      <c r="N17" s="32" t="str">
        <f t="shared" si="2"/>
        <v xml:space="preserve"> </v>
      </c>
      <c r="O17" s="31" t="str">
        <f t="shared" si="3"/>
        <v xml:space="preserve"> </v>
      </c>
      <c r="P17" s="32" t="str">
        <f t="shared" si="4"/>
        <v xml:space="preserve"> </v>
      </c>
      <c r="Q17" s="33" t="str">
        <f t="shared" si="5"/>
        <v xml:space="preserve"> </v>
      </c>
      <c r="R17" s="56" t="str">
        <f t="shared" si="6"/>
        <v/>
      </c>
      <c r="S17" s="57" t="str">
        <f t="shared" si="7"/>
        <v/>
      </c>
      <c r="T17" s="61" t="str">
        <f t="shared" si="8"/>
        <v/>
      </c>
      <c r="U17" s="62" t="str">
        <f t="shared" si="9"/>
        <v xml:space="preserve"> </v>
      </c>
    </row>
    <row r="18" spans="1:21" ht="21" x14ac:dyDescent="0.4">
      <c r="A18" s="3" t="s">
        <v>17</v>
      </c>
      <c r="B18" s="86"/>
      <c r="C18" s="68"/>
      <c r="D18" s="68"/>
      <c r="E18" s="68"/>
      <c r="F18" s="68"/>
      <c r="G18" s="63"/>
      <c r="H18" s="4"/>
      <c r="I18" s="6"/>
      <c r="J18" s="6"/>
      <c r="K18" s="17"/>
      <c r="L18" s="30" t="str">
        <f t="shared" si="0"/>
        <v xml:space="preserve"> </v>
      </c>
      <c r="M18" s="31" t="str">
        <f t="shared" si="1"/>
        <v xml:space="preserve"> </v>
      </c>
      <c r="N18" s="32" t="str">
        <f t="shared" si="2"/>
        <v xml:space="preserve"> </v>
      </c>
      <c r="O18" s="31" t="str">
        <f t="shared" si="3"/>
        <v xml:space="preserve"> </v>
      </c>
      <c r="P18" s="32" t="str">
        <f t="shared" si="4"/>
        <v xml:space="preserve"> </v>
      </c>
      <c r="Q18" s="33" t="str">
        <f t="shared" si="5"/>
        <v xml:space="preserve"> </v>
      </c>
      <c r="R18" s="56" t="str">
        <f t="shared" si="6"/>
        <v/>
      </c>
      <c r="S18" s="57" t="str">
        <f t="shared" si="7"/>
        <v/>
      </c>
      <c r="T18" s="61" t="str">
        <f t="shared" si="8"/>
        <v/>
      </c>
      <c r="U18" s="62" t="str">
        <f t="shared" si="9"/>
        <v xml:space="preserve"> </v>
      </c>
    </row>
    <row r="19" spans="1:21" ht="21" x14ac:dyDescent="0.4">
      <c r="A19" s="3" t="s">
        <v>18</v>
      </c>
      <c r="B19" s="86"/>
      <c r="C19" s="68"/>
      <c r="D19" s="68"/>
      <c r="E19" s="68"/>
      <c r="F19" s="68"/>
      <c r="G19" s="63"/>
      <c r="H19" s="4"/>
      <c r="I19" s="5"/>
      <c r="J19" s="5"/>
      <c r="K19" s="16"/>
      <c r="L19" s="30" t="str">
        <f t="shared" si="0"/>
        <v xml:space="preserve"> </v>
      </c>
      <c r="M19" s="31" t="str">
        <f t="shared" si="1"/>
        <v xml:space="preserve"> </v>
      </c>
      <c r="N19" s="32" t="str">
        <f t="shared" si="2"/>
        <v xml:space="preserve"> </v>
      </c>
      <c r="O19" s="31" t="str">
        <f t="shared" si="3"/>
        <v xml:space="preserve"> </v>
      </c>
      <c r="P19" s="32" t="str">
        <f t="shared" si="4"/>
        <v xml:space="preserve"> </v>
      </c>
      <c r="Q19" s="33" t="str">
        <f t="shared" si="5"/>
        <v xml:space="preserve"> </v>
      </c>
      <c r="R19" s="56" t="str">
        <f t="shared" si="6"/>
        <v/>
      </c>
      <c r="S19" s="57" t="str">
        <f t="shared" si="7"/>
        <v/>
      </c>
      <c r="T19" s="61" t="str">
        <f t="shared" si="8"/>
        <v/>
      </c>
      <c r="U19" s="62" t="str">
        <f t="shared" si="9"/>
        <v xml:space="preserve"> </v>
      </c>
    </row>
    <row r="20" spans="1:21" ht="21" x14ac:dyDescent="0.4">
      <c r="A20" s="3" t="s">
        <v>14</v>
      </c>
      <c r="B20" s="86"/>
      <c r="C20" s="68"/>
      <c r="D20" s="68"/>
      <c r="E20" s="68"/>
      <c r="F20" s="68"/>
      <c r="G20" s="63"/>
      <c r="H20" s="4"/>
      <c r="I20" s="5"/>
      <c r="J20" s="5"/>
      <c r="K20" s="16"/>
      <c r="L20" s="30" t="str">
        <f t="shared" si="0"/>
        <v xml:space="preserve"> </v>
      </c>
      <c r="M20" s="31" t="str">
        <f t="shared" si="1"/>
        <v xml:space="preserve"> </v>
      </c>
      <c r="N20" s="32" t="str">
        <f t="shared" si="2"/>
        <v xml:space="preserve"> </v>
      </c>
      <c r="O20" s="31" t="str">
        <f t="shared" si="3"/>
        <v xml:space="preserve"> </v>
      </c>
      <c r="P20" s="32" t="str">
        <f t="shared" si="4"/>
        <v xml:space="preserve"> </v>
      </c>
      <c r="Q20" s="33" t="str">
        <f t="shared" si="5"/>
        <v xml:space="preserve"> </v>
      </c>
      <c r="R20" s="56" t="str">
        <f t="shared" si="6"/>
        <v/>
      </c>
      <c r="S20" s="57" t="str">
        <f t="shared" si="7"/>
        <v/>
      </c>
      <c r="T20" s="61" t="str">
        <f t="shared" si="8"/>
        <v/>
      </c>
      <c r="U20" s="62" t="str">
        <f t="shared" si="9"/>
        <v xml:space="preserve"> </v>
      </c>
    </row>
    <row r="21" spans="1:21" ht="21" x14ac:dyDescent="0.4">
      <c r="A21" s="3" t="s">
        <v>20</v>
      </c>
      <c r="B21" s="86"/>
      <c r="C21" s="68"/>
      <c r="D21" s="68"/>
      <c r="E21" s="68"/>
      <c r="F21" s="68"/>
      <c r="G21" s="63"/>
      <c r="H21" s="4"/>
      <c r="I21" s="5"/>
      <c r="J21" s="5"/>
      <c r="K21" s="16"/>
      <c r="L21" s="30" t="str">
        <f t="shared" si="0"/>
        <v xml:space="preserve"> </v>
      </c>
      <c r="M21" s="31" t="str">
        <f t="shared" si="1"/>
        <v xml:space="preserve"> </v>
      </c>
      <c r="N21" s="32" t="str">
        <f t="shared" si="2"/>
        <v xml:space="preserve"> </v>
      </c>
      <c r="O21" s="31" t="str">
        <f t="shared" si="3"/>
        <v xml:space="preserve"> </v>
      </c>
      <c r="P21" s="32" t="str">
        <f t="shared" si="4"/>
        <v xml:space="preserve"> </v>
      </c>
      <c r="Q21" s="33" t="str">
        <f t="shared" si="5"/>
        <v xml:space="preserve"> </v>
      </c>
      <c r="R21" s="56" t="str">
        <f t="shared" si="6"/>
        <v/>
      </c>
      <c r="S21" s="57" t="str">
        <f t="shared" si="7"/>
        <v/>
      </c>
      <c r="T21" s="61" t="str">
        <f t="shared" si="8"/>
        <v/>
      </c>
      <c r="U21" s="62" t="str">
        <f t="shared" si="9"/>
        <v xml:space="preserve"> </v>
      </c>
    </row>
    <row r="22" spans="1:21" ht="21" x14ac:dyDescent="0.4">
      <c r="A22" s="3" t="s">
        <v>21</v>
      </c>
      <c r="B22" s="86">
        <v>0</v>
      </c>
      <c r="C22" s="68">
        <v>0</v>
      </c>
      <c r="D22" s="68">
        <v>0</v>
      </c>
      <c r="E22" s="68">
        <v>1</v>
      </c>
      <c r="F22" s="68"/>
      <c r="G22" s="63"/>
      <c r="H22" s="4"/>
      <c r="I22" s="5"/>
      <c r="J22" s="5"/>
      <c r="K22" s="16"/>
      <c r="L22" s="30" t="str">
        <f t="shared" si="0"/>
        <v xml:space="preserve"> </v>
      </c>
      <c r="M22" s="31" t="str">
        <f t="shared" si="1"/>
        <v xml:space="preserve"> </v>
      </c>
      <c r="N22" s="32" t="str">
        <f t="shared" si="2"/>
        <v xml:space="preserve"> </v>
      </c>
      <c r="O22" s="31" t="str">
        <f t="shared" si="3"/>
        <v xml:space="preserve"> </v>
      </c>
      <c r="P22" s="32" t="str">
        <f t="shared" si="4"/>
        <v xml:space="preserve"> </v>
      </c>
      <c r="Q22" s="33" t="str">
        <f t="shared" si="5"/>
        <v xml:space="preserve"> </v>
      </c>
      <c r="R22" s="56">
        <f t="shared" si="6"/>
        <v>0</v>
      </c>
      <c r="S22" s="57" t="str">
        <f t="shared" si="7"/>
        <v/>
      </c>
      <c r="T22" s="61" t="str">
        <f t="shared" si="8"/>
        <v/>
      </c>
      <c r="U22" s="62" t="str">
        <f t="shared" si="9"/>
        <v xml:space="preserve"> </v>
      </c>
    </row>
    <row r="23" spans="1:21" ht="21" x14ac:dyDescent="0.4">
      <c r="A23" s="3" t="s">
        <v>1</v>
      </c>
      <c r="B23" s="86"/>
      <c r="C23" s="68"/>
      <c r="D23" s="68"/>
      <c r="E23" s="68"/>
      <c r="F23" s="68"/>
      <c r="G23" s="63"/>
      <c r="H23" s="4"/>
      <c r="I23" s="5"/>
      <c r="J23" s="5"/>
      <c r="K23" s="16"/>
      <c r="L23" s="30" t="str">
        <f t="shared" si="0"/>
        <v xml:space="preserve"> </v>
      </c>
      <c r="M23" s="31" t="str">
        <f t="shared" si="1"/>
        <v xml:space="preserve"> </v>
      </c>
      <c r="N23" s="32" t="str">
        <f t="shared" si="2"/>
        <v xml:space="preserve"> </v>
      </c>
      <c r="O23" s="31" t="str">
        <f t="shared" si="3"/>
        <v xml:space="preserve"> </v>
      </c>
      <c r="P23" s="32" t="str">
        <f t="shared" si="4"/>
        <v xml:space="preserve"> </v>
      </c>
      <c r="Q23" s="33" t="str">
        <f t="shared" si="5"/>
        <v xml:space="preserve"> </v>
      </c>
      <c r="R23" s="56" t="str">
        <f t="shared" si="6"/>
        <v/>
      </c>
      <c r="S23" s="57" t="str">
        <f t="shared" si="7"/>
        <v/>
      </c>
      <c r="T23" s="61" t="str">
        <f t="shared" si="8"/>
        <v/>
      </c>
      <c r="U23" s="62" t="str">
        <f t="shared" si="9"/>
        <v xml:space="preserve"> </v>
      </c>
    </row>
    <row r="24" spans="1:21" ht="21" x14ac:dyDescent="0.4">
      <c r="A24" s="3" t="s">
        <v>22</v>
      </c>
      <c r="B24" s="86"/>
      <c r="C24" s="68"/>
      <c r="D24" s="68"/>
      <c r="E24" s="68"/>
      <c r="F24" s="68"/>
      <c r="G24" s="63"/>
      <c r="H24" s="4"/>
      <c r="I24" s="5"/>
      <c r="J24" s="5"/>
      <c r="K24" s="16"/>
      <c r="L24" s="30" t="str">
        <f t="shared" si="0"/>
        <v xml:space="preserve"> </v>
      </c>
      <c r="M24" s="31" t="str">
        <f t="shared" si="1"/>
        <v xml:space="preserve"> </v>
      </c>
      <c r="N24" s="32" t="str">
        <f t="shared" si="2"/>
        <v xml:space="preserve"> </v>
      </c>
      <c r="O24" s="31" t="str">
        <f t="shared" si="3"/>
        <v xml:space="preserve"> </v>
      </c>
      <c r="P24" s="32" t="str">
        <f t="shared" si="4"/>
        <v xml:space="preserve"> </v>
      </c>
      <c r="Q24" s="33" t="str">
        <f t="shared" si="5"/>
        <v xml:space="preserve"> </v>
      </c>
      <c r="R24" s="56" t="str">
        <f t="shared" si="6"/>
        <v/>
      </c>
      <c r="S24" s="57" t="str">
        <f t="shared" si="7"/>
        <v/>
      </c>
      <c r="T24" s="61" t="str">
        <f t="shared" si="8"/>
        <v/>
      </c>
      <c r="U24" s="62" t="str">
        <f t="shared" si="9"/>
        <v xml:space="preserve"> </v>
      </c>
    </row>
    <row r="25" spans="1:21" ht="21" x14ac:dyDescent="0.4">
      <c r="A25" s="3" t="s">
        <v>23</v>
      </c>
      <c r="B25" s="86"/>
      <c r="C25" s="68"/>
      <c r="D25" s="68"/>
      <c r="E25" s="68"/>
      <c r="F25" s="68"/>
      <c r="G25" s="63"/>
      <c r="H25" s="4"/>
      <c r="I25" s="5"/>
      <c r="J25" s="5"/>
      <c r="K25" s="16"/>
      <c r="L25" s="30" t="str">
        <f t="shared" si="0"/>
        <v xml:space="preserve"> </v>
      </c>
      <c r="M25" s="31" t="str">
        <f t="shared" si="1"/>
        <v xml:space="preserve"> </v>
      </c>
      <c r="N25" s="32" t="str">
        <f t="shared" si="2"/>
        <v xml:space="preserve"> </v>
      </c>
      <c r="O25" s="31" t="str">
        <f t="shared" si="3"/>
        <v xml:space="preserve"> </v>
      </c>
      <c r="P25" s="32" t="str">
        <f t="shared" si="4"/>
        <v xml:space="preserve"> </v>
      </c>
      <c r="Q25" s="33" t="str">
        <f t="shared" si="5"/>
        <v xml:space="preserve"> </v>
      </c>
      <c r="R25" s="56" t="str">
        <f t="shared" si="6"/>
        <v/>
      </c>
      <c r="S25" s="57" t="str">
        <f t="shared" si="7"/>
        <v/>
      </c>
      <c r="T25" s="61" t="str">
        <f t="shared" si="8"/>
        <v/>
      </c>
      <c r="U25" s="62" t="str">
        <f t="shared" si="9"/>
        <v xml:space="preserve"> </v>
      </c>
    </row>
    <row r="26" spans="1:21" ht="21" x14ac:dyDescent="0.4">
      <c r="A26" s="3" t="s">
        <v>24</v>
      </c>
      <c r="B26" s="86"/>
      <c r="C26" s="68"/>
      <c r="D26" s="68"/>
      <c r="E26" s="68"/>
      <c r="F26" s="68"/>
      <c r="G26" s="63"/>
      <c r="H26" s="4"/>
      <c r="I26" s="5"/>
      <c r="J26" s="5"/>
      <c r="K26" s="16"/>
      <c r="L26" s="30" t="str">
        <f t="shared" si="0"/>
        <v xml:space="preserve"> </v>
      </c>
      <c r="M26" s="31" t="str">
        <f t="shared" si="1"/>
        <v xml:space="preserve"> </v>
      </c>
      <c r="N26" s="32" t="str">
        <f t="shared" si="2"/>
        <v xml:space="preserve"> </v>
      </c>
      <c r="O26" s="31" t="str">
        <f t="shared" si="3"/>
        <v xml:space="preserve"> </v>
      </c>
      <c r="P26" s="32" t="str">
        <f t="shared" si="4"/>
        <v xml:space="preserve"> </v>
      </c>
      <c r="Q26" s="33" t="str">
        <f t="shared" si="5"/>
        <v xml:space="preserve"> </v>
      </c>
      <c r="R26" s="56" t="str">
        <f t="shared" si="6"/>
        <v/>
      </c>
      <c r="S26" s="57" t="str">
        <f t="shared" si="7"/>
        <v/>
      </c>
      <c r="T26" s="61" t="str">
        <f t="shared" si="8"/>
        <v/>
      </c>
      <c r="U26" s="62" t="str">
        <f t="shared" si="9"/>
        <v xml:space="preserve"> </v>
      </c>
    </row>
    <row r="27" spans="1:21" ht="21" x14ac:dyDescent="0.4">
      <c r="A27" s="3" t="s">
        <v>26</v>
      </c>
      <c r="B27" s="86"/>
      <c r="C27" s="68"/>
      <c r="D27" s="68"/>
      <c r="E27" s="68"/>
      <c r="F27" s="68"/>
      <c r="G27" s="63"/>
      <c r="H27" s="4"/>
      <c r="I27" s="5"/>
      <c r="J27" s="5"/>
      <c r="K27" s="16"/>
      <c r="L27" s="30" t="str">
        <f t="shared" si="0"/>
        <v xml:space="preserve"> </v>
      </c>
      <c r="M27" s="31" t="str">
        <f t="shared" si="1"/>
        <v xml:space="preserve"> </v>
      </c>
      <c r="N27" s="32" t="str">
        <f t="shared" si="2"/>
        <v xml:space="preserve"> </v>
      </c>
      <c r="O27" s="31" t="str">
        <f t="shared" si="3"/>
        <v xml:space="preserve"> </v>
      </c>
      <c r="P27" s="32" t="str">
        <f t="shared" si="4"/>
        <v xml:space="preserve"> </v>
      </c>
      <c r="Q27" s="33" t="str">
        <f t="shared" si="5"/>
        <v xml:space="preserve"> </v>
      </c>
      <c r="R27" s="56" t="str">
        <f t="shared" si="6"/>
        <v/>
      </c>
      <c r="S27" s="57" t="str">
        <f t="shared" si="7"/>
        <v/>
      </c>
      <c r="T27" s="61" t="str">
        <f t="shared" si="8"/>
        <v/>
      </c>
      <c r="U27" s="62" t="str">
        <f t="shared" si="9"/>
        <v xml:space="preserve"> </v>
      </c>
    </row>
    <row r="28" spans="1:21" ht="21" x14ac:dyDescent="0.4">
      <c r="A28" s="3" t="s">
        <v>27</v>
      </c>
      <c r="B28" s="86">
        <v>0</v>
      </c>
      <c r="C28" s="68">
        <v>0</v>
      </c>
      <c r="D28" s="68">
        <v>0</v>
      </c>
      <c r="E28" s="68">
        <v>0</v>
      </c>
      <c r="F28" s="68">
        <v>3</v>
      </c>
      <c r="G28" s="63">
        <v>10</v>
      </c>
      <c r="H28" s="4"/>
      <c r="I28" s="5"/>
      <c r="J28" s="5"/>
      <c r="K28" s="16"/>
      <c r="L28" s="30" t="str">
        <f t="shared" si="0"/>
        <v xml:space="preserve"> </v>
      </c>
      <c r="M28" s="31" t="str">
        <f t="shared" si="1"/>
        <v xml:space="preserve"> </v>
      </c>
      <c r="N28" s="32" t="str">
        <f t="shared" si="2"/>
        <v xml:space="preserve"> </v>
      </c>
      <c r="O28" s="31" t="str">
        <f t="shared" si="3"/>
        <v xml:space="preserve"> </v>
      </c>
      <c r="P28" s="32" t="str">
        <f t="shared" si="4"/>
        <v xml:space="preserve"> </v>
      </c>
      <c r="Q28" s="33" t="str">
        <f t="shared" si="5"/>
        <v xml:space="preserve"> </v>
      </c>
      <c r="R28" s="56" t="str">
        <f t="shared" si="6"/>
        <v/>
      </c>
      <c r="S28" s="57">
        <f t="shared" si="7"/>
        <v>0</v>
      </c>
      <c r="T28" s="61">
        <f t="shared" si="8"/>
        <v>0</v>
      </c>
      <c r="U28" s="62">
        <f t="shared" si="9"/>
        <v>0</v>
      </c>
    </row>
    <row r="29" spans="1:21" ht="21" x14ac:dyDescent="0.4">
      <c r="A29" s="3" t="s">
        <v>11</v>
      </c>
      <c r="B29" s="86"/>
      <c r="C29" s="68"/>
      <c r="D29" s="68"/>
      <c r="E29" s="68"/>
      <c r="F29" s="68"/>
      <c r="G29" s="63"/>
      <c r="H29" s="4"/>
      <c r="I29" s="5"/>
      <c r="J29" s="5"/>
      <c r="K29" s="16"/>
      <c r="L29" s="30" t="str">
        <f t="shared" si="0"/>
        <v xml:space="preserve"> </v>
      </c>
      <c r="M29" s="31" t="str">
        <f t="shared" si="1"/>
        <v xml:space="preserve"> </v>
      </c>
      <c r="N29" s="32" t="str">
        <f t="shared" si="2"/>
        <v xml:space="preserve"> </v>
      </c>
      <c r="O29" s="31" t="str">
        <f t="shared" si="3"/>
        <v xml:space="preserve"> </v>
      </c>
      <c r="P29" s="32" t="str">
        <f t="shared" si="4"/>
        <v xml:space="preserve"> </v>
      </c>
      <c r="Q29" s="33" t="str">
        <f t="shared" si="5"/>
        <v xml:space="preserve"> </v>
      </c>
      <c r="R29" s="56" t="str">
        <f t="shared" si="6"/>
        <v/>
      </c>
      <c r="S29" s="57" t="str">
        <f t="shared" si="7"/>
        <v/>
      </c>
      <c r="T29" s="61" t="str">
        <f t="shared" si="8"/>
        <v/>
      </c>
      <c r="U29" s="62" t="str">
        <f t="shared" si="9"/>
        <v xml:space="preserve"> </v>
      </c>
    </row>
    <row r="30" spans="1:21" ht="21" x14ac:dyDescent="0.4">
      <c r="A30" s="3" t="s">
        <v>25</v>
      </c>
      <c r="B30" s="86"/>
      <c r="C30" s="68"/>
      <c r="D30" s="68"/>
      <c r="E30" s="68"/>
      <c r="F30" s="68"/>
      <c r="G30" s="63"/>
      <c r="H30" s="4"/>
      <c r="I30" s="5"/>
      <c r="J30" s="5"/>
      <c r="K30" s="16"/>
      <c r="L30" s="30" t="str">
        <f t="shared" si="0"/>
        <v xml:space="preserve"> </v>
      </c>
      <c r="M30" s="31" t="str">
        <f t="shared" si="1"/>
        <v xml:space="preserve"> </v>
      </c>
      <c r="N30" s="32" t="str">
        <f t="shared" si="2"/>
        <v xml:space="preserve"> </v>
      </c>
      <c r="O30" s="31" t="str">
        <f t="shared" si="3"/>
        <v xml:space="preserve"> </v>
      </c>
      <c r="P30" s="32" t="str">
        <f t="shared" si="4"/>
        <v xml:space="preserve"> </v>
      </c>
      <c r="Q30" s="33" t="str">
        <f t="shared" si="5"/>
        <v xml:space="preserve"> </v>
      </c>
      <c r="R30" s="56" t="str">
        <f t="shared" si="6"/>
        <v/>
      </c>
      <c r="S30" s="57" t="str">
        <f t="shared" si="7"/>
        <v/>
      </c>
      <c r="T30" s="61" t="str">
        <f t="shared" si="8"/>
        <v/>
      </c>
      <c r="U30" s="62" t="str">
        <f t="shared" si="9"/>
        <v xml:space="preserve"> </v>
      </c>
    </row>
    <row r="31" spans="1:21" ht="21.6" thickBot="1" x14ac:dyDescent="0.45">
      <c r="A31" s="7" t="s">
        <v>28</v>
      </c>
      <c r="B31" s="438"/>
      <c r="C31" s="439"/>
      <c r="D31" s="439"/>
      <c r="E31" s="439"/>
      <c r="F31" s="439"/>
      <c r="G31" s="442"/>
      <c r="H31" s="438"/>
      <c r="I31" s="439"/>
      <c r="J31" s="439"/>
      <c r="K31" s="442"/>
      <c r="L31" s="380" t="str">
        <f t="shared" si="0"/>
        <v xml:space="preserve"> </v>
      </c>
      <c r="M31" s="480" t="str">
        <f t="shared" si="1"/>
        <v xml:space="preserve"> </v>
      </c>
      <c r="N31" s="481" t="str">
        <f t="shared" si="2"/>
        <v xml:space="preserve"> </v>
      </c>
      <c r="O31" s="480" t="str">
        <f t="shared" si="3"/>
        <v xml:space="preserve"> </v>
      </c>
      <c r="P31" s="481" t="str">
        <f t="shared" si="4"/>
        <v xml:space="preserve"> </v>
      </c>
      <c r="Q31" s="482" t="str">
        <f t="shared" si="5"/>
        <v xml:space="preserve"> </v>
      </c>
      <c r="R31" s="411" t="str">
        <f t="shared" si="6"/>
        <v/>
      </c>
      <c r="S31" s="412" t="str">
        <f t="shared" si="7"/>
        <v/>
      </c>
      <c r="T31" s="495" t="str">
        <f t="shared" si="8"/>
        <v/>
      </c>
      <c r="U31" s="483" t="str">
        <f t="shared" si="9"/>
        <v xml:space="preserve"> </v>
      </c>
    </row>
    <row r="35" spans="1:2" x14ac:dyDescent="0.3">
      <c r="A35" s="34" t="s">
        <v>36</v>
      </c>
    </row>
    <row r="36" spans="1:2" ht="15" thickBot="1" x14ac:dyDescent="0.35"/>
    <row r="37" spans="1:2" ht="15" thickBot="1" x14ac:dyDescent="0.35">
      <c r="A37" s="21"/>
      <c r="B37" t="s">
        <v>119</v>
      </c>
    </row>
    <row r="38" spans="1:2" ht="15" thickBot="1" x14ac:dyDescent="0.35">
      <c r="A38" s="193"/>
      <c r="B38" t="s">
        <v>37</v>
      </c>
    </row>
    <row r="39" spans="1:2" x14ac:dyDescent="0.3">
      <c r="A39" s="363"/>
      <c r="B39" s="363"/>
    </row>
    <row r="41" spans="1:2" x14ac:dyDescent="0.3">
      <c r="A41" s="35" t="s">
        <v>136</v>
      </c>
    </row>
    <row r="42" spans="1:2" x14ac:dyDescent="0.3">
      <c r="A42" s="64" t="s">
        <v>99</v>
      </c>
    </row>
    <row r="43" spans="1:2" x14ac:dyDescent="0.3">
      <c r="A43" s="35" t="s">
        <v>114</v>
      </c>
      <c r="B43" s="37"/>
    </row>
    <row r="47" spans="1:2" x14ac:dyDescent="0.3">
      <c r="B47" t="s">
        <v>142</v>
      </c>
    </row>
  </sheetData>
  <mergeCells count="12">
    <mergeCell ref="U1:U3"/>
    <mergeCell ref="B2:G2"/>
    <mergeCell ref="H2:K2"/>
    <mergeCell ref="R2:T2"/>
    <mergeCell ref="L3:M3"/>
    <mergeCell ref="N3:O3"/>
    <mergeCell ref="P3:Q3"/>
    <mergeCell ref="A1:A3"/>
    <mergeCell ref="B1:G1"/>
    <mergeCell ref="H1:K1"/>
    <mergeCell ref="L1:Q1"/>
    <mergeCell ref="R1:T1"/>
  </mergeCells>
  <conditionalFormatting sqref="M4:M14 M26:M30 M16:M24">
    <cfRule type="cellIs" dxfId="35" priority="52" operator="between">
      <formula>0.15</formula>
      <formula>1000</formula>
    </cfRule>
    <cfRule type="cellIs" dxfId="34" priority="53" operator="between">
      <formula>-0.15</formula>
      <formula>0.15</formula>
    </cfRule>
    <cfRule type="cellIs" dxfId="33" priority="54" operator="lessThan">
      <formula>-0.15</formula>
    </cfRule>
  </conditionalFormatting>
  <conditionalFormatting sqref="O4:O14 O26:O30 O16:O24">
    <cfRule type="cellIs" dxfId="32" priority="49" operator="between">
      <formula>0.15</formula>
      <formula>1000</formula>
    </cfRule>
    <cfRule type="cellIs" dxfId="31" priority="50" operator="between">
      <formula>-0.15</formula>
      <formula>0.15</formula>
    </cfRule>
    <cfRule type="cellIs" dxfId="30" priority="51" operator="lessThan">
      <formula>-0.15</formula>
    </cfRule>
  </conditionalFormatting>
  <conditionalFormatting sqref="Q4:Q14 Q26:Q30 Q16:Q24">
    <cfRule type="cellIs" dxfId="29" priority="46" operator="between">
      <formula>0.15</formula>
      <formula>1000</formula>
    </cfRule>
    <cfRule type="cellIs" dxfId="28" priority="47" operator="between">
      <formula>-0.15</formula>
      <formula>0.15</formula>
    </cfRule>
    <cfRule type="cellIs" dxfId="27" priority="48" operator="lessThan">
      <formula>-0.15</formula>
    </cfRule>
  </conditionalFormatting>
  <conditionalFormatting sqref="M15">
    <cfRule type="cellIs" dxfId="26" priority="25" operator="between">
      <formula>0.15</formula>
      <formula>1000</formula>
    </cfRule>
    <cfRule type="cellIs" dxfId="25" priority="26" operator="between">
      <formula>-0.15</formula>
      <formula>0.15</formula>
    </cfRule>
    <cfRule type="cellIs" dxfId="24" priority="27" operator="lessThan">
      <formula>-0.15</formula>
    </cfRule>
  </conditionalFormatting>
  <conditionalFormatting sqref="O15">
    <cfRule type="cellIs" dxfId="23" priority="22" operator="between">
      <formula>0.15</formula>
      <formula>1000</formula>
    </cfRule>
    <cfRule type="cellIs" dxfId="22" priority="23" operator="between">
      <formula>-0.15</formula>
      <formula>0.15</formula>
    </cfRule>
    <cfRule type="cellIs" dxfId="21" priority="24" operator="lessThan">
      <formula>-0.15</formula>
    </cfRule>
  </conditionalFormatting>
  <conditionalFormatting sqref="Q15">
    <cfRule type="cellIs" dxfId="20" priority="19" operator="between">
      <formula>0.15</formula>
      <formula>1000</formula>
    </cfRule>
    <cfRule type="cellIs" dxfId="19" priority="20" operator="between">
      <formula>-0.15</formula>
      <formula>0.15</formula>
    </cfRule>
    <cfRule type="cellIs" dxfId="18" priority="21" operator="lessThan">
      <formula>-0.15</formula>
    </cfRule>
  </conditionalFormatting>
  <conditionalFormatting sqref="Q31">
    <cfRule type="cellIs" dxfId="17" priority="1" operator="between">
      <formula>0.15</formula>
      <formula>1000</formula>
    </cfRule>
    <cfRule type="cellIs" dxfId="16" priority="2" operator="between">
      <formula>-0.15</formula>
      <formula>0.15</formula>
    </cfRule>
    <cfRule type="cellIs" dxfId="15" priority="3" operator="lessThan">
      <formula>-0.15</formula>
    </cfRule>
  </conditionalFormatting>
  <conditionalFormatting sqref="M25">
    <cfRule type="cellIs" dxfId="14" priority="16" operator="between">
      <formula>0.15</formula>
      <formula>1000</formula>
    </cfRule>
    <cfRule type="cellIs" dxfId="13" priority="17" operator="between">
      <formula>-0.15</formula>
      <formula>0.15</formula>
    </cfRule>
    <cfRule type="cellIs" dxfId="12" priority="18" operator="lessThan">
      <formula>-0.15</formula>
    </cfRule>
  </conditionalFormatting>
  <conditionalFormatting sqref="O25">
    <cfRule type="cellIs" dxfId="11" priority="13" operator="between">
      <formula>0.15</formula>
      <formula>1000</formula>
    </cfRule>
    <cfRule type="cellIs" dxfId="10" priority="14" operator="between">
      <formula>-0.15</formula>
      <formula>0.15</formula>
    </cfRule>
    <cfRule type="cellIs" dxfId="9" priority="15" operator="lessThan">
      <formula>-0.15</formula>
    </cfRule>
  </conditionalFormatting>
  <conditionalFormatting sqref="Q25">
    <cfRule type="cellIs" dxfId="8" priority="10" operator="between">
      <formula>0.15</formula>
      <formula>1000</formula>
    </cfRule>
    <cfRule type="cellIs" dxfId="7" priority="11" operator="between">
      <formula>-0.15</formula>
      <formula>0.15</formula>
    </cfRule>
    <cfRule type="cellIs" dxfId="6" priority="12" operator="lessThan">
      <formula>-0.15</formula>
    </cfRule>
  </conditionalFormatting>
  <conditionalFormatting sqref="M31">
    <cfRule type="cellIs" dxfId="5" priority="7" operator="between">
      <formula>0.15</formula>
      <formula>1000</formula>
    </cfRule>
    <cfRule type="cellIs" dxfId="4" priority="8" operator="between">
      <formula>-0.15</formula>
      <formula>0.15</formula>
    </cfRule>
    <cfRule type="cellIs" dxfId="3" priority="9" operator="lessThan">
      <formula>-0.15</formula>
    </cfRule>
  </conditionalFormatting>
  <conditionalFormatting sqref="O31">
    <cfRule type="cellIs" dxfId="2" priority="4" operator="between">
      <formula>0.15</formula>
      <formula>1000</formula>
    </cfRule>
    <cfRule type="cellIs" dxfId="1" priority="5" operator="between">
      <formula>-0.15</formula>
      <formula>0.15</formula>
    </cfRule>
    <cfRule type="cellIs" dxfId="0" priority="6" operator="lessThan">
      <formula>-0.15</formula>
    </cfRule>
  </conditionalFormatting>
  <pageMargins left="0.7" right="0.7" top="0.75" bottom="0.75" header="0.3" footer="0.3"/>
  <pageSetup paperSize="9" orientation="portrait" verticalDpi="9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W48"/>
  <sheetViews>
    <sheetView zoomScale="69" zoomScaleNormal="69" workbookViewId="0">
      <pane xSplit="1" ySplit="3" topLeftCell="B4" activePane="bottomRight" state="frozen"/>
      <selection pane="topRight" activeCell="B1" sqref="B1"/>
      <selection pane="bottomLeft" activeCell="A4" sqref="A4"/>
      <selection pane="bottomRight" activeCell="A46" sqref="A46"/>
    </sheetView>
  </sheetViews>
  <sheetFormatPr defaultRowHeight="14.4" x14ac:dyDescent="0.3"/>
  <cols>
    <col min="1" max="1" width="15.88671875" customWidth="1"/>
    <col min="7" max="7" width="13.88671875" customWidth="1"/>
    <col min="21" max="21" width="15.6640625" style="51" customWidth="1"/>
    <col min="22" max="22" width="23.88671875" customWidth="1"/>
  </cols>
  <sheetData>
    <row r="1" spans="1:23" ht="15" customHeight="1" thickBot="1" x14ac:dyDescent="0.35">
      <c r="A1" s="519" t="s">
        <v>40</v>
      </c>
      <c r="B1" s="525" t="s">
        <v>29</v>
      </c>
      <c r="C1" s="526"/>
      <c r="D1" s="526"/>
      <c r="E1" s="526"/>
      <c r="F1" s="526"/>
      <c r="G1" s="527"/>
      <c r="H1" s="525" t="s">
        <v>0</v>
      </c>
      <c r="I1" s="526"/>
      <c r="J1" s="526"/>
      <c r="K1" s="527"/>
      <c r="L1" s="522" t="s">
        <v>30</v>
      </c>
      <c r="M1" s="522"/>
      <c r="N1" s="522"/>
      <c r="O1" s="522"/>
      <c r="P1" s="522"/>
      <c r="Q1" s="528"/>
      <c r="R1" s="521" t="s">
        <v>33</v>
      </c>
      <c r="S1" s="522"/>
      <c r="T1" s="522"/>
      <c r="U1" s="523" t="s">
        <v>34</v>
      </c>
      <c r="V1" s="261" t="s">
        <v>35</v>
      </c>
      <c r="W1" s="18"/>
    </row>
    <row r="2" spans="1:23" ht="15" customHeight="1" thickBot="1" x14ac:dyDescent="0.35">
      <c r="A2" s="519"/>
      <c r="B2" s="525"/>
      <c r="C2" s="526"/>
      <c r="D2" s="526"/>
      <c r="E2" s="526"/>
      <c r="F2" s="526"/>
      <c r="G2" s="527"/>
      <c r="H2" s="525"/>
      <c r="I2" s="526"/>
      <c r="J2" s="526"/>
      <c r="K2" s="527"/>
      <c r="L2" s="78" t="s">
        <v>31</v>
      </c>
      <c r="M2" s="78" t="s">
        <v>32</v>
      </c>
      <c r="N2" s="10" t="s">
        <v>31</v>
      </c>
      <c r="O2" s="78" t="s">
        <v>32</v>
      </c>
      <c r="P2" s="10" t="s">
        <v>31</v>
      </c>
      <c r="Q2" s="78" t="s">
        <v>32</v>
      </c>
      <c r="R2" s="521" t="s">
        <v>32</v>
      </c>
      <c r="S2" s="522"/>
      <c r="T2" s="522"/>
      <c r="U2" s="524"/>
      <c r="V2" s="262" t="s">
        <v>32</v>
      </c>
    </row>
    <row r="3" spans="1:23" ht="34.5" customHeight="1" thickBot="1" x14ac:dyDescent="0.35">
      <c r="A3" s="520"/>
      <c r="B3" s="90">
        <v>2016</v>
      </c>
      <c r="C3" s="77">
        <v>2017</v>
      </c>
      <c r="D3" s="45">
        <v>2018</v>
      </c>
      <c r="E3" s="46">
        <v>2020</v>
      </c>
      <c r="F3" s="47">
        <v>2025</v>
      </c>
      <c r="G3" s="47">
        <v>2030</v>
      </c>
      <c r="H3" s="48">
        <v>2016</v>
      </c>
      <c r="I3" s="49">
        <v>2020</v>
      </c>
      <c r="J3" s="47">
        <v>2025</v>
      </c>
      <c r="K3" s="50">
        <v>2030</v>
      </c>
      <c r="L3" s="529">
        <v>2020</v>
      </c>
      <c r="M3" s="530"/>
      <c r="N3" s="531">
        <v>2025</v>
      </c>
      <c r="O3" s="530"/>
      <c r="P3" s="531">
        <v>2030</v>
      </c>
      <c r="Q3" s="530"/>
      <c r="R3" s="75">
        <v>2020</v>
      </c>
      <c r="S3" s="20">
        <v>2025</v>
      </c>
      <c r="T3" s="102">
        <v>2030</v>
      </c>
      <c r="U3" s="524"/>
      <c r="V3" s="266"/>
    </row>
    <row r="4" spans="1:23" ht="21" x14ac:dyDescent="0.4">
      <c r="A4" s="194" t="s">
        <v>2</v>
      </c>
      <c r="B4" s="104">
        <v>665</v>
      </c>
      <c r="C4" s="105">
        <v>1983</v>
      </c>
      <c r="D4" s="105">
        <v>3530</v>
      </c>
      <c r="E4" s="105">
        <v>7300</v>
      </c>
      <c r="F4" s="105">
        <v>35400</v>
      </c>
      <c r="G4" s="106">
        <v>94500</v>
      </c>
      <c r="H4" s="87">
        <v>606</v>
      </c>
      <c r="I4" s="81">
        <v>8324</v>
      </c>
      <c r="J4" s="81"/>
      <c r="K4" s="107"/>
      <c r="L4" s="310">
        <f>IFERROR(IF(AND(E4&lt;&gt;0,I4&lt;&gt;0),E4-I4," "),"")</f>
        <v>-1024</v>
      </c>
      <c r="M4" s="285">
        <f>IFERROR(IF(AND(E4&lt;&gt;0,I4&lt;&gt;0),(E4-I4)/I4, " ")," ")</f>
        <v>-0.12301777991350313</v>
      </c>
      <c r="N4" s="364" t="str">
        <f>IFERROR(IF(AND(F4&lt;&gt;0,J4&lt;&gt;0),F4-J4," "),"")</f>
        <v xml:space="preserve"> </v>
      </c>
      <c r="O4" s="365" t="str">
        <f>IFERROR(IF(AND(F4&lt;&gt;0,J4&lt;&gt;0),(F4-J4)/J4, " ")," ")</f>
        <v xml:space="preserve"> </v>
      </c>
      <c r="P4" s="364" t="str">
        <f>IFERROR(IF(AND(G4&lt;&gt;0,K4&lt;&gt;0),G4-K4," "),"")</f>
        <v xml:space="preserve"> </v>
      </c>
      <c r="Q4" s="366" t="str">
        <f>IFERROR(IF(AND(G4&lt;&gt;0,K4&lt;&gt;0),(G4-K4)/K4, " ")," ")</f>
        <v xml:space="preserve"> </v>
      </c>
      <c r="R4" s="127">
        <f>IFERROR(D4/E4,"")</f>
        <v>0.48356164383561645</v>
      </c>
      <c r="S4" s="128">
        <f>IFERROR(D4/F4,"")</f>
        <v>9.9717514124293791E-2</v>
      </c>
      <c r="T4" s="129">
        <f>IFERROR(D4/G4,"")</f>
        <v>3.7354497354497355E-2</v>
      </c>
      <c r="U4" s="392" t="s">
        <v>53</v>
      </c>
      <c r="V4" s="367">
        <v>0.41</v>
      </c>
    </row>
    <row r="5" spans="1:23" ht="21" x14ac:dyDescent="0.4">
      <c r="A5" s="3" t="s">
        <v>3</v>
      </c>
      <c r="B5" s="98">
        <v>32</v>
      </c>
      <c r="C5" s="94">
        <v>89</v>
      </c>
      <c r="D5" s="94">
        <v>145</v>
      </c>
      <c r="E5" s="94">
        <v>300</v>
      </c>
      <c r="F5" s="94">
        <v>2000</v>
      </c>
      <c r="G5" s="99">
        <v>5000</v>
      </c>
      <c r="H5" s="100">
        <v>43</v>
      </c>
      <c r="I5" s="95">
        <v>2500</v>
      </c>
      <c r="J5" s="95">
        <v>6000</v>
      </c>
      <c r="K5" s="101">
        <v>9000</v>
      </c>
      <c r="L5" s="311">
        <f t="shared" ref="L5:L31" si="0">IFERROR(IF(AND(E5&lt;&gt;0,I5&lt;&gt;0),E5-I5," "),"")</f>
        <v>-2200</v>
      </c>
      <c r="M5" s="293">
        <f t="shared" ref="M5:M31" si="1">IFERROR(IF(AND(E5&lt;&gt;0,I5&lt;&gt;0),(E5-I5)/I5, " ")," ")</f>
        <v>-0.88</v>
      </c>
      <c r="N5" s="294">
        <f t="shared" ref="N5:N31" si="2">IFERROR(IF(AND(F5&lt;&gt;0,J5&lt;&gt;0),F5-J5," "),"")</f>
        <v>-4000</v>
      </c>
      <c r="O5" s="293">
        <f t="shared" ref="O5:O31" si="3">IFERROR(IF(AND(F5&lt;&gt;0,J5&lt;&gt;0),(F5-J5)/J5, " ")," ")</f>
        <v>-0.66666666666666663</v>
      </c>
      <c r="P5" s="294">
        <f t="shared" ref="P5:P31" si="4">IFERROR(IF(AND(G5&lt;&gt;0,K5&lt;&gt;0),G5-K5," "),"")</f>
        <v>-4000</v>
      </c>
      <c r="Q5" s="368">
        <f t="shared" ref="Q5:Q31" si="5">IFERROR(IF(AND(G5&lt;&gt;0,K5&lt;&gt;0),(G5-K5)/K5, " ")," ")</f>
        <v>-0.44444444444444442</v>
      </c>
      <c r="R5" s="130">
        <f t="shared" ref="R5:R31" si="6">IFERROR(D5/E5,"")</f>
        <v>0.48333333333333334</v>
      </c>
      <c r="S5" s="131">
        <f t="shared" ref="S5:S31" si="7">IFERROR(D5/F5,"")</f>
        <v>7.2499999999999995E-2</v>
      </c>
      <c r="T5" s="132">
        <f t="shared" ref="T5:T31" si="8">IFERROR(D5/G5,"")</f>
        <v>2.9000000000000001E-2</v>
      </c>
      <c r="U5" s="393" t="s">
        <v>53</v>
      </c>
      <c r="V5" s="370">
        <v>0.4320399984115384</v>
      </c>
    </row>
    <row r="6" spans="1:23" ht="21" x14ac:dyDescent="0.4">
      <c r="A6" s="3" t="s">
        <v>5</v>
      </c>
      <c r="B6" s="237">
        <v>451</v>
      </c>
      <c r="C6" s="95"/>
      <c r="D6" s="94">
        <v>749</v>
      </c>
      <c r="E6" s="88">
        <v>1300</v>
      </c>
      <c r="F6" s="94">
        <v>6200</v>
      </c>
      <c r="G6" s="99">
        <v>19000</v>
      </c>
      <c r="H6" s="67"/>
      <c r="I6" s="95">
        <v>1300</v>
      </c>
      <c r="J6" s="95"/>
      <c r="K6" s="101"/>
      <c r="L6" s="311">
        <f t="shared" si="0"/>
        <v>0</v>
      </c>
      <c r="M6" s="293">
        <f t="shared" si="1"/>
        <v>0</v>
      </c>
      <c r="N6" s="302" t="str">
        <f t="shared" si="2"/>
        <v xml:space="preserve"> </v>
      </c>
      <c r="O6" s="301" t="str">
        <f t="shared" si="3"/>
        <v xml:space="preserve"> </v>
      </c>
      <c r="P6" s="302" t="str">
        <f t="shared" si="4"/>
        <v xml:space="preserve"> </v>
      </c>
      <c r="Q6" s="371" t="str">
        <f t="shared" si="5"/>
        <v xml:space="preserve"> </v>
      </c>
      <c r="R6" s="130">
        <f t="shared" si="6"/>
        <v>0.57615384615384613</v>
      </c>
      <c r="S6" s="131">
        <f t="shared" si="7"/>
        <v>0.12080645161290322</v>
      </c>
      <c r="T6" s="132">
        <f t="shared" si="8"/>
        <v>3.9421052631578947E-2</v>
      </c>
      <c r="U6" s="394" t="s">
        <v>83</v>
      </c>
      <c r="V6" s="370">
        <v>0.31232451016083607</v>
      </c>
    </row>
    <row r="7" spans="1:23" ht="21" x14ac:dyDescent="0.4">
      <c r="A7" s="3" t="s">
        <v>7</v>
      </c>
      <c r="B7" s="98">
        <v>1749</v>
      </c>
      <c r="C7" s="94">
        <v>2698.5</v>
      </c>
      <c r="D7" s="94">
        <v>3648</v>
      </c>
      <c r="E7" s="94">
        <v>5419</v>
      </c>
      <c r="F7" s="94">
        <v>9848</v>
      </c>
      <c r="G7" s="99">
        <v>29437</v>
      </c>
      <c r="H7" s="100">
        <v>1749</v>
      </c>
      <c r="I7" s="95">
        <v>3000</v>
      </c>
      <c r="J7" s="95"/>
      <c r="K7" s="101"/>
      <c r="L7" s="311">
        <f t="shared" si="0"/>
        <v>2419</v>
      </c>
      <c r="M7" s="293">
        <f t="shared" si="1"/>
        <v>0.80633333333333335</v>
      </c>
      <c r="N7" s="302" t="str">
        <f t="shared" si="2"/>
        <v xml:space="preserve"> </v>
      </c>
      <c r="O7" s="301" t="str">
        <f t="shared" si="3"/>
        <v xml:space="preserve"> </v>
      </c>
      <c r="P7" s="302" t="str">
        <f t="shared" si="4"/>
        <v xml:space="preserve"> </v>
      </c>
      <c r="Q7" s="371" t="str">
        <f t="shared" si="5"/>
        <v xml:space="preserve"> </v>
      </c>
      <c r="R7" s="130">
        <f t="shared" si="6"/>
        <v>0.67318693485883008</v>
      </c>
      <c r="S7" s="131">
        <f t="shared" si="7"/>
        <v>0.3704305442729488</v>
      </c>
      <c r="T7" s="132">
        <f t="shared" si="8"/>
        <v>0.12392567177361824</v>
      </c>
      <c r="U7" s="393" t="s">
        <v>53</v>
      </c>
      <c r="V7" s="370">
        <v>0.21142820709330246</v>
      </c>
    </row>
    <row r="8" spans="1:23" ht="21" x14ac:dyDescent="0.4">
      <c r="A8" s="3" t="s">
        <v>6</v>
      </c>
      <c r="B8" s="98">
        <v>6300</v>
      </c>
      <c r="C8" s="94">
        <v>10469</v>
      </c>
      <c r="D8" s="94">
        <v>17245</v>
      </c>
      <c r="E8" s="94">
        <v>43000</v>
      </c>
      <c r="F8" s="94"/>
      <c r="G8" s="99">
        <v>1000000</v>
      </c>
      <c r="H8" s="100">
        <v>6213</v>
      </c>
      <c r="I8" s="95">
        <v>43000</v>
      </c>
      <c r="J8" s="95"/>
      <c r="K8" s="101"/>
      <c r="L8" s="311">
        <f t="shared" si="0"/>
        <v>0</v>
      </c>
      <c r="M8" s="293">
        <f t="shared" si="1"/>
        <v>0</v>
      </c>
      <c r="N8" s="294" t="str">
        <f t="shared" si="2"/>
        <v xml:space="preserve"> </v>
      </c>
      <c r="O8" s="293" t="str">
        <f t="shared" si="3"/>
        <v xml:space="preserve"> </v>
      </c>
      <c r="P8" s="302" t="str">
        <f t="shared" si="4"/>
        <v xml:space="preserve"> </v>
      </c>
      <c r="Q8" s="371" t="str">
        <f t="shared" si="5"/>
        <v xml:space="preserve"> </v>
      </c>
      <c r="R8" s="130">
        <f t="shared" si="6"/>
        <v>0.401046511627907</v>
      </c>
      <c r="S8" s="131" t="str">
        <f t="shared" si="7"/>
        <v/>
      </c>
      <c r="T8" s="132">
        <f t="shared" si="8"/>
        <v>1.7245E-2</v>
      </c>
      <c r="U8" s="393" t="s">
        <v>53</v>
      </c>
      <c r="V8" s="370">
        <v>0.38874435894825488</v>
      </c>
    </row>
    <row r="9" spans="1:23" ht="21" x14ac:dyDescent="0.4">
      <c r="A9" s="3" t="s">
        <v>8</v>
      </c>
      <c r="B9" s="100">
        <v>384</v>
      </c>
      <c r="C9" s="95"/>
      <c r="D9" s="95">
        <v>394</v>
      </c>
      <c r="E9" s="95"/>
      <c r="F9" s="95"/>
      <c r="G9" s="101"/>
      <c r="H9" s="100"/>
      <c r="I9" s="95">
        <v>384</v>
      </c>
      <c r="J9" s="95">
        <v>384</v>
      </c>
      <c r="K9" s="101"/>
      <c r="L9" s="311" t="str">
        <f t="shared" si="0"/>
        <v xml:space="preserve"> </v>
      </c>
      <c r="M9" s="293" t="str">
        <f t="shared" si="1"/>
        <v xml:space="preserve"> </v>
      </c>
      <c r="N9" s="294" t="str">
        <f t="shared" si="2"/>
        <v xml:space="preserve"> </v>
      </c>
      <c r="O9" s="293" t="str">
        <f t="shared" si="3"/>
        <v xml:space="preserve"> </v>
      </c>
      <c r="P9" s="294" t="str">
        <f t="shared" si="4"/>
        <v xml:space="preserve"> </v>
      </c>
      <c r="Q9" s="368" t="str">
        <f t="shared" si="5"/>
        <v xml:space="preserve"> </v>
      </c>
      <c r="R9" s="130" t="str">
        <f t="shared" si="6"/>
        <v/>
      </c>
      <c r="S9" s="131" t="str">
        <f t="shared" si="7"/>
        <v/>
      </c>
      <c r="T9" s="132" t="str">
        <f t="shared" si="8"/>
        <v/>
      </c>
      <c r="U9" s="395"/>
      <c r="V9" s="370"/>
    </row>
    <row r="10" spans="1:23" ht="21" x14ac:dyDescent="0.4">
      <c r="A10" s="3" t="s">
        <v>15</v>
      </c>
      <c r="B10" s="100">
        <v>790</v>
      </c>
      <c r="C10" s="95">
        <v>798</v>
      </c>
      <c r="D10" s="95">
        <v>806</v>
      </c>
      <c r="E10" s="95">
        <v>950</v>
      </c>
      <c r="F10" s="95">
        <v>1100</v>
      </c>
      <c r="G10" s="101">
        <v>1200</v>
      </c>
      <c r="H10" s="100">
        <v>832</v>
      </c>
      <c r="I10" s="95">
        <v>950</v>
      </c>
      <c r="J10" s="95">
        <v>1100</v>
      </c>
      <c r="K10" s="101">
        <v>1250</v>
      </c>
      <c r="L10" s="311">
        <f t="shared" si="0"/>
        <v>0</v>
      </c>
      <c r="M10" s="293">
        <f t="shared" si="1"/>
        <v>0</v>
      </c>
      <c r="N10" s="294">
        <f t="shared" si="2"/>
        <v>0</v>
      </c>
      <c r="O10" s="293">
        <f t="shared" si="3"/>
        <v>0</v>
      </c>
      <c r="P10" s="294">
        <f t="shared" si="4"/>
        <v>-50</v>
      </c>
      <c r="Q10" s="368">
        <f t="shared" si="5"/>
        <v>-0.04</v>
      </c>
      <c r="R10" s="130">
        <f t="shared" si="6"/>
        <v>0.84842105263157896</v>
      </c>
      <c r="S10" s="131">
        <f t="shared" si="7"/>
        <v>0.73272727272727278</v>
      </c>
      <c r="T10" s="132">
        <f t="shared" si="8"/>
        <v>0.67166666666666663</v>
      </c>
      <c r="U10" s="394" t="s">
        <v>83</v>
      </c>
      <c r="V10" s="370">
        <v>2.9939435471891818E-2</v>
      </c>
    </row>
    <row r="11" spans="1:23" ht="21" x14ac:dyDescent="0.4">
      <c r="A11" s="3" t="s">
        <v>9</v>
      </c>
      <c r="B11" s="100">
        <v>32</v>
      </c>
      <c r="C11" s="95">
        <v>37</v>
      </c>
      <c r="D11" s="95">
        <v>46</v>
      </c>
      <c r="E11" s="95">
        <v>700</v>
      </c>
      <c r="F11" s="95">
        <v>4000</v>
      </c>
      <c r="G11" s="101">
        <v>10000</v>
      </c>
      <c r="H11" s="100">
        <v>3</v>
      </c>
      <c r="I11" s="95">
        <v>700</v>
      </c>
      <c r="J11" s="95">
        <v>4000</v>
      </c>
      <c r="K11" s="101">
        <v>10000</v>
      </c>
      <c r="L11" s="311">
        <f t="shared" si="0"/>
        <v>0</v>
      </c>
      <c r="M11" s="293">
        <f t="shared" si="1"/>
        <v>0</v>
      </c>
      <c r="N11" s="294">
        <f t="shared" si="2"/>
        <v>0</v>
      </c>
      <c r="O11" s="293">
        <f t="shared" si="3"/>
        <v>0</v>
      </c>
      <c r="P11" s="294">
        <f t="shared" si="4"/>
        <v>0</v>
      </c>
      <c r="Q11" s="368">
        <f t="shared" si="5"/>
        <v>0</v>
      </c>
      <c r="R11" s="130">
        <f t="shared" si="6"/>
        <v>6.5714285714285711E-2</v>
      </c>
      <c r="S11" s="131">
        <f t="shared" si="7"/>
        <v>1.15E-2</v>
      </c>
      <c r="T11" s="132">
        <f t="shared" si="8"/>
        <v>4.5999999999999999E-3</v>
      </c>
      <c r="U11" s="396" t="s">
        <v>83</v>
      </c>
      <c r="V11" s="370">
        <v>0.48809979396681413</v>
      </c>
    </row>
    <row r="12" spans="1:23" ht="21" x14ac:dyDescent="0.4">
      <c r="A12" s="3" t="s">
        <v>10</v>
      </c>
      <c r="B12" s="100">
        <v>4547</v>
      </c>
      <c r="C12" s="95">
        <v>4700</v>
      </c>
      <c r="D12" s="95">
        <v>5187</v>
      </c>
      <c r="E12" s="95">
        <v>10000</v>
      </c>
      <c r="F12" s="95">
        <v>17000</v>
      </c>
      <c r="G12" s="101"/>
      <c r="H12" s="100">
        <v>4547</v>
      </c>
      <c r="I12" s="95"/>
      <c r="J12" s="95"/>
      <c r="K12" s="101"/>
      <c r="L12" s="312" t="str">
        <f t="shared" si="0"/>
        <v xml:space="preserve"> </v>
      </c>
      <c r="M12" s="301" t="str">
        <f t="shared" si="1"/>
        <v xml:space="preserve"> </v>
      </c>
      <c r="N12" s="302" t="str">
        <f t="shared" si="2"/>
        <v xml:space="preserve"> </v>
      </c>
      <c r="O12" s="301" t="str">
        <f t="shared" si="3"/>
        <v xml:space="preserve"> </v>
      </c>
      <c r="P12" s="294" t="str">
        <f t="shared" si="4"/>
        <v xml:space="preserve"> </v>
      </c>
      <c r="Q12" s="368" t="str">
        <f t="shared" si="5"/>
        <v xml:space="preserve"> </v>
      </c>
      <c r="R12" s="130">
        <f t="shared" si="6"/>
        <v>0.51870000000000005</v>
      </c>
      <c r="S12" s="131">
        <f t="shared" si="7"/>
        <v>0.30511764705882355</v>
      </c>
      <c r="T12" s="132" t="str">
        <f t="shared" si="8"/>
        <v/>
      </c>
      <c r="U12" s="397" t="s">
        <v>83</v>
      </c>
      <c r="V12" s="370">
        <v>0.15580838547321818</v>
      </c>
    </row>
    <row r="13" spans="1:23" ht="21" x14ac:dyDescent="0.4">
      <c r="A13" s="3" t="s">
        <v>12</v>
      </c>
      <c r="B13" s="100">
        <v>15400</v>
      </c>
      <c r="C13" s="95">
        <v>21600</v>
      </c>
      <c r="D13" s="95">
        <v>24800</v>
      </c>
      <c r="E13" s="95">
        <v>35000</v>
      </c>
      <c r="F13" s="88">
        <v>100000</v>
      </c>
      <c r="G13" s="101"/>
      <c r="H13" s="100">
        <v>11749</v>
      </c>
      <c r="I13" s="95">
        <v>35000</v>
      </c>
      <c r="J13" s="95"/>
      <c r="K13" s="101"/>
      <c r="L13" s="311">
        <f t="shared" si="0"/>
        <v>0</v>
      </c>
      <c r="M13" s="293">
        <f t="shared" si="1"/>
        <v>0</v>
      </c>
      <c r="N13" s="302" t="str">
        <f t="shared" si="2"/>
        <v xml:space="preserve"> </v>
      </c>
      <c r="O13" s="301" t="str">
        <f t="shared" si="3"/>
        <v xml:space="preserve"> </v>
      </c>
      <c r="P13" s="294" t="str">
        <f t="shared" si="4"/>
        <v xml:space="preserve"> </v>
      </c>
      <c r="Q13" s="368" t="str">
        <f t="shared" si="5"/>
        <v xml:space="preserve"> </v>
      </c>
      <c r="R13" s="130">
        <f t="shared" si="6"/>
        <v>0.70857142857142852</v>
      </c>
      <c r="S13" s="131">
        <f t="shared" si="7"/>
        <v>0.248</v>
      </c>
      <c r="T13" s="132" t="str">
        <f t="shared" si="8"/>
        <v/>
      </c>
      <c r="U13" s="393" t="s">
        <v>53</v>
      </c>
      <c r="V13" s="370">
        <v>0.23121316954886773</v>
      </c>
    </row>
    <row r="14" spans="1:23" ht="21" x14ac:dyDescent="0.4">
      <c r="A14" s="3" t="s">
        <v>13</v>
      </c>
      <c r="B14" s="100">
        <v>92</v>
      </c>
      <c r="C14" s="95">
        <v>167</v>
      </c>
      <c r="D14" s="95">
        <v>315</v>
      </c>
      <c r="E14" s="95">
        <v>515</v>
      </c>
      <c r="F14" s="95"/>
      <c r="G14" s="101"/>
      <c r="H14" s="100">
        <v>126</v>
      </c>
      <c r="I14" s="95">
        <v>296</v>
      </c>
      <c r="J14" s="95">
        <v>602</v>
      </c>
      <c r="K14" s="101">
        <v>806</v>
      </c>
      <c r="L14" s="311">
        <f t="shared" si="0"/>
        <v>219</v>
      </c>
      <c r="M14" s="293">
        <f t="shared" si="1"/>
        <v>0.73986486486486491</v>
      </c>
      <c r="N14" s="294" t="str">
        <f t="shared" si="2"/>
        <v xml:space="preserve"> </v>
      </c>
      <c r="O14" s="293" t="str">
        <f t="shared" si="3"/>
        <v xml:space="preserve"> </v>
      </c>
      <c r="P14" s="294" t="str">
        <f t="shared" si="4"/>
        <v xml:space="preserve"> </v>
      </c>
      <c r="Q14" s="368" t="str">
        <f t="shared" si="5"/>
        <v xml:space="preserve"> </v>
      </c>
      <c r="R14" s="130">
        <f t="shared" si="6"/>
        <v>0.61165048543689315</v>
      </c>
      <c r="S14" s="131" t="str">
        <f>IFERROR(D14/F14,"")</f>
        <v/>
      </c>
      <c r="T14" s="132" t="str">
        <f t="shared" si="8"/>
        <v/>
      </c>
      <c r="U14" s="398" t="s">
        <v>54</v>
      </c>
      <c r="V14" s="370">
        <v>0.53818015482411408</v>
      </c>
    </row>
    <row r="15" spans="1:23" ht="21" x14ac:dyDescent="0.4">
      <c r="A15" s="3" t="s">
        <v>16</v>
      </c>
      <c r="B15" s="100">
        <v>2205</v>
      </c>
      <c r="C15" s="95"/>
      <c r="D15" s="95">
        <v>3433</v>
      </c>
      <c r="E15" s="95">
        <v>13720</v>
      </c>
      <c r="F15" s="95"/>
      <c r="G15" s="101">
        <v>117000</v>
      </c>
      <c r="H15" s="100">
        <v>2205</v>
      </c>
      <c r="I15" s="95">
        <f>AVERAGE(6500,19000)</f>
        <v>12750</v>
      </c>
      <c r="J15" s="95"/>
      <c r="K15" s="101"/>
      <c r="L15" s="311">
        <f t="shared" si="0"/>
        <v>970</v>
      </c>
      <c r="M15" s="304">
        <f t="shared" si="1"/>
        <v>7.6078431372549021E-2</v>
      </c>
      <c r="N15" s="294" t="str">
        <f t="shared" si="2"/>
        <v xml:space="preserve"> </v>
      </c>
      <c r="O15" s="293" t="str">
        <f>IFERROR(IF(AND(F15&lt;&gt;0,J15&lt;&gt;0),(F15-J15)/J15, " ")," ")</f>
        <v xml:space="preserve"> </v>
      </c>
      <c r="P15" s="302" t="str">
        <f t="shared" si="4"/>
        <v xml:space="preserve"> </v>
      </c>
      <c r="Q15" s="371" t="str">
        <f t="shared" si="5"/>
        <v xml:space="preserve"> </v>
      </c>
      <c r="R15" s="130">
        <f t="shared" si="6"/>
        <v>0.2502186588921283</v>
      </c>
      <c r="S15" s="131" t="str">
        <f t="shared" ref="S15" si="9">IFERROR(D15/F15,"")</f>
        <v/>
      </c>
      <c r="T15" s="132">
        <f t="shared" si="8"/>
        <v>2.9341880341880341E-2</v>
      </c>
      <c r="U15" s="372" t="s">
        <v>83</v>
      </c>
      <c r="V15" s="370">
        <v>0.31035800000000002</v>
      </c>
    </row>
    <row r="16" spans="1:23" ht="21" x14ac:dyDescent="0.4">
      <c r="A16" s="3" t="s">
        <v>4</v>
      </c>
      <c r="B16" s="100">
        <v>32</v>
      </c>
      <c r="C16" s="95">
        <v>32</v>
      </c>
      <c r="D16" s="95">
        <v>36</v>
      </c>
      <c r="E16" s="95">
        <v>42</v>
      </c>
      <c r="F16" s="95">
        <v>81</v>
      </c>
      <c r="G16" s="101">
        <v>100</v>
      </c>
      <c r="H16" s="100">
        <v>32</v>
      </c>
      <c r="I16" s="95">
        <v>100</v>
      </c>
      <c r="J16" s="88">
        <v>100</v>
      </c>
      <c r="K16" s="103">
        <v>100</v>
      </c>
      <c r="L16" s="311">
        <f t="shared" si="0"/>
        <v>-58</v>
      </c>
      <c r="M16" s="293">
        <f t="shared" si="1"/>
        <v>-0.57999999999999996</v>
      </c>
      <c r="N16" s="294">
        <f t="shared" si="2"/>
        <v>-19</v>
      </c>
      <c r="O16" s="293">
        <f t="shared" si="3"/>
        <v>-0.19</v>
      </c>
      <c r="P16" s="294">
        <f t="shared" si="4"/>
        <v>0</v>
      </c>
      <c r="Q16" s="368">
        <f t="shared" si="5"/>
        <v>0</v>
      </c>
      <c r="R16" s="130">
        <f t="shared" si="6"/>
        <v>0.8571428571428571</v>
      </c>
      <c r="S16" s="131">
        <f t="shared" si="7"/>
        <v>0.44444444444444442</v>
      </c>
      <c r="T16" s="132">
        <f t="shared" si="8"/>
        <v>0.36</v>
      </c>
      <c r="U16" s="397" t="s">
        <v>83</v>
      </c>
      <c r="V16" s="370">
        <v>9.0569459799804131E-2</v>
      </c>
    </row>
    <row r="17" spans="1:22" ht="21" x14ac:dyDescent="0.4">
      <c r="A17" s="3" t="s">
        <v>19</v>
      </c>
      <c r="B17" s="100">
        <v>18</v>
      </c>
      <c r="C17" s="95">
        <v>21</v>
      </c>
      <c r="D17" s="95">
        <v>231</v>
      </c>
      <c r="E17" s="95">
        <v>379</v>
      </c>
      <c r="F17" s="95">
        <v>466</v>
      </c>
      <c r="G17" s="101">
        <v>466</v>
      </c>
      <c r="H17" s="100">
        <v>12</v>
      </c>
      <c r="I17" s="95">
        <v>150</v>
      </c>
      <c r="J17" s="95"/>
      <c r="K17" s="101"/>
      <c r="L17" s="311">
        <f t="shared" si="0"/>
        <v>229</v>
      </c>
      <c r="M17" s="293">
        <f t="shared" si="1"/>
        <v>1.5266666666666666</v>
      </c>
      <c r="N17" s="302" t="str">
        <f t="shared" si="2"/>
        <v xml:space="preserve"> </v>
      </c>
      <c r="O17" s="301" t="str">
        <f t="shared" si="3"/>
        <v xml:space="preserve"> </v>
      </c>
      <c r="P17" s="302" t="str">
        <f t="shared" si="4"/>
        <v xml:space="preserve"> </v>
      </c>
      <c r="Q17" s="371" t="str">
        <f t="shared" si="5"/>
        <v xml:space="preserve"> </v>
      </c>
      <c r="R17" s="130">
        <f t="shared" si="6"/>
        <v>0.60949868073878632</v>
      </c>
      <c r="S17" s="131">
        <f t="shared" si="7"/>
        <v>0.49570815450643779</v>
      </c>
      <c r="T17" s="132">
        <f t="shared" si="8"/>
        <v>0.49570815450643779</v>
      </c>
      <c r="U17" s="398" t="s">
        <v>54</v>
      </c>
      <c r="V17" s="370">
        <v>0.2255625952536644</v>
      </c>
    </row>
    <row r="18" spans="1:22" ht="21" x14ac:dyDescent="0.4">
      <c r="A18" s="3" t="s">
        <v>17</v>
      </c>
      <c r="B18" s="100">
        <v>5</v>
      </c>
      <c r="C18" s="95">
        <v>29</v>
      </c>
      <c r="D18" s="95">
        <v>212</v>
      </c>
      <c r="E18" s="95">
        <v>298</v>
      </c>
      <c r="F18" s="95">
        <v>310</v>
      </c>
      <c r="G18" s="101">
        <v>15055</v>
      </c>
      <c r="H18" s="100"/>
      <c r="I18" s="88">
        <v>100</v>
      </c>
      <c r="J18" s="88">
        <v>100</v>
      </c>
      <c r="K18" s="103"/>
      <c r="L18" s="311">
        <f t="shared" si="0"/>
        <v>198</v>
      </c>
      <c r="M18" s="293">
        <f t="shared" si="1"/>
        <v>1.98</v>
      </c>
      <c r="N18" s="294">
        <f t="shared" si="2"/>
        <v>210</v>
      </c>
      <c r="O18" s="293">
        <f t="shared" si="3"/>
        <v>2.1</v>
      </c>
      <c r="P18" s="302" t="str">
        <f t="shared" si="4"/>
        <v xml:space="preserve"> </v>
      </c>
      <c r="Q18" s="371" t="str">
        <f t="shared" si="5"/>
        <v xml:space="preserve"> </v>
      </c>
      <c r="R18" s="130">
        <f t="shared" si="6"/>
        <v>0.71140939597315433</v>
      </c>
      <c r="S18" s="131">
        <f t="shared" si="7"/>
        <v>0.68387096774193545</v>
      </c>
      <c r="T18" s="132">
        <f t="shared" si="8"/>
        <v>1.4081700431750249E-2</v>
      </c>
      <c r="U18" s="399" t="s">
        <v>53</v>
      </c>
      <c r="V18" s="370">
        <v>0.65980479154708305</v>
      </c>
    </row>
    <row r="19" spans="1:22" ht="21" x14ac:dyDescent="0.4">
      <c r="A19" s="3" t="s">
        <v>18</v>
      </c>
      <c r="B19" s="100">
        <v>212</v>
      </c>
      <c r="C19" s="95">
        <v>337</v>
      </c>
      <c r="D19" s="95">
        <v>841</v>
      </c>
      <c r="E19" s="95">
        <v>1635</v>
      </c>
      <c r="F19" s="95">
        <v>5160</v>
      </c>
      <c r="G19" s="101">
        <v>10320</v>
      </c>
      <c r="H19" s="100">
        <v>155</v>
      </c>
      <c r="I19" s="95">
        <v>1758</v>
      </c>
      <c r="J19" s="95">
        <v>1962</v>
      </c>
      <c r="K19" s="101">
        <v>2170</v>
      </c>
      <c r="L19" s="311">
        <f t="shared" si="0"/>
        <v>-123</v>
      </c>
      <c r="M19" s="293">
        <f t="shared" si="1"/>
        <v>-6.9965870307167236E-2</v>
      </c>
      <c r="N19" s="294">
        <f t="shared" si="2"/>
        <v>3198</v>
      </c>
      <c r="O19" s="293">
        <f t="shared" si="3"/>
        <v>1.6299694189602447</v>
      </c>
      <c r="P19" s="294">
        <f t="shared" si="4"/>
        <v>8150</v>
      </c>
      <c r="Q19" s="368">
        <f t="shared" si="5"/>
        <v>3.7557603686635943</v>
      </c>
      <c r="R19" s="130">
        <f t="shared" si="6"/>
        <v>0.5143730886850153</v>
      </c>
      <c r="S19" s="131">
        <f t="shared" si="7"/>
        <v>0.16298449612403101</v>
      </c>
      <c r="T19" s="132">
        <f t="shared" si="8"/>
        <v>8.1492248062015507E-2</v>
      </c>
      <c r="U19" s="393" t="s">
        <v>53</v>
      </c>
      <c r="V19" s="370">
        <v>0.30800097703057583</v>
      </c>
    </row>
    <row r="20" spans="1:22" ht="21" x14ac:dyDescent="0.4">
      <c r="A20" s="3" t="s">
        <v>14</v>
      </c>
      <c r="B20" s="100">
        <v>128</v>
      </c>
      <c r="C20" s="95">
        <v>48</v>
      </c>
      <c r="D20" s="95">
        <v>671</v>
      </c>
      <c r="E20" s="95">
        <v>1500</v>
      </c>
      <c r="F20" s="95">
        <v>14600</v>
      </c>
      <c r="G20" s="101">
        <v>35000</v>
      </c>
      <c r="H20" s="100">
        <v>128</v>
      </c>
      <c r="I20" s="95">
        <v>2250</v>
      </c>
      <c r="J20" s="95">
        <v>8100</v>
      </c>
      <c r="K20" s="101">
        <v>18100</v>
      </c>
      <c r="L20" s="311">
        <f t="shared" si="0"/>
        <v>-750</v>
      </c>
      <c r="M20" s="293">
        <f t="shared" si="1"/>
        <v>-0.33333333333333331</v>
      </c>
      <c r="N20" s="294">
        <f t="shared" si="2"/>
        <v>6500</v>
      </c>
      <c r="O20" s="293">
        <f t="shared" si="3"/>
        <v>0.80246913580246915</v>
      </c>
      <c r="P20" s="294">
        <f t="shared" si="4"/>
        <v>16900</v>
      </c>
      <c r="Q20" s="368">
        <f t="shared" si="5"/>
        <v>0.93370165745856348</v>
      </c>
      <c r="R20" s="130">
        <f t="shared" si="6"/>
        <v>0.44733333333333336</v>
      </c>
      <c r="S20" s="131">
        <f t="shared" si="7"/>
        <v>4.5958904109589041E-2</v>
      </c>
      <c r="T20" s="132">
        <f t="shared" si="8"/>
        <v>1.9171428571428572E-2</v>
      </c>
      <c r="U20" s="393" t="s">
        <v>53</v>
      </c>
      <c r="V20" s="370">
        <v>0.45310115471434664</v>
      </c>
    </row>
    <row r="21" spans="1:22" ht="21" x14ac:dyDescent="0.4">
      <c r="A21" s="3" t="s">
        <v>20</v>
      </c>
      <c r="B21" s="100">
        <v>102</v>
      </c>
      <c r="C21" s="95">
        <v>102</v>
      </c>
      <c r="D21" s="95">
        <v>102</v>
      </c>
      <c r="E21" s="95">
        <v>362</v>
      </c>
      <c r="F21" s="95"/>
      <c r="G21" s="101"/>
      <c r="H21" s="100">
        <v>102</v>
      </c>
      <c r="I21" s="95">
        <v>590</v>
      </c>
      <c r="J21" s="95"/>
      <c r="K21" s="101"/>
      <c r="L21" s="311">
        <f t="shared" si="0"/>
        <v>-228</v>
      </c>
      <c r="M21" s="293">
        <f t="shared" si="1"/>
        <v>-0.38644067796610171</v>
      </c>
      <c r="N21" s="294" t="str">
        <f t="shared" si="2"/>
        <v xml:space="preserve"> </v>
      </c>
      <c r="O21" s="293" t="str">
        <f t="shared" si="3"/>
        <v xml:space="preserve"> </v>
      </c>
      <c r="P21" s="294" t="str">
        <f t="shared" si="4"/>
        <v xml:space="preserve"> </v>
      </c>
      <c r="Q21" s="368" t="str">
        <f t="shared" si="5"/>
        <v xml:space="preserve"> </v>
      </c>
      <c r="R21" s="130">
        <f t="shared" si="6"/>
        <v>0.28176795580110497</v>
      </c>
      <c r="S21" s="131" t="str">
        <f t="shared" si="7"/>
        <v/>
      </c>
      <c r="T21" s="132" t="str">
        <f t="shared" si="8"/>
        <v/>
      </c>
      <c r="U21" s="397" t="s">
        <v>83</v>
      </c>
      <c r="V21" s="370">
        <v>0.37259073293281886</v>
      </c>
    </row>
    <row r="22" spans="1:22" ht="21" x14ac:dyDescent="0.4">
      <c r="A22" s="3" t="s">
        <v>21</v>
      </c>
      <c r="B22" s="100">
        <v>26693</v>
      </c>
      <c r="C22" s="95">
        <v>33623</v>
      </c>
      <c r="D22" s="95">
        <v>38977</v>
      </c>
      <c r="E22" s="95">
        <v>50000</v>
      </c>
      <c r="F22" s="95"/>
      <c r="G22" s="101"/>
      <c r="H22" s="100">
        <v>10400</v>
      </c>
      <c r="I22" s="95">
        <v>17844</v>
      </c>
      <c r="J22" s="95"/>
      <c r="K22" s="101"/>
      <c r="L22" s="311">
        <f t="shared" si="0"/>
        <v>32156</v>
      </c>
      <c r="M22" s="293">
        <f t="shared" si="1"/>
        <v>1.8020623178659494</v>
      </c>
      <c r="N22" s="294" t="str">
        <f t="shared" si="2"/>
        <v xml:space="preserve"> </v>
      </c>
      <c r="O22" s="293" t="str">
        <f t="shared" si="3"/>
        <v xml:space="preserve"> </v>
      </c>
      <c r="P22" s="294" t="str">
        <f t="shared" si="4"/>
        <v xml:space="preserve"> </v>
      </c>
      <c r="Q22" s="368" t="str">
        <f t="shared" si="5"/>
        <v xml:space="preserve"> </v>
      </c>
      <c r="R22" s="130">
        <f t="shared" si="6"/>
        <v>0.77954000000000001</v>
      </c>
      <c r="S22" s="131" t="str">
        <f t="shared" si="7"/>
        <v/>
      </c>
      <c r="T22" s="132" t="str">
        <f t="shared" si="8"/>
        <v/>
      </c>
      <c r="U22" s="400" t="s">
        <v>54</v>
      </c>
      <c r="V22" s="370">
        <v>0.16987862018930655</v>
      </c>
    </row>
    <row r="23" spans="1:22" ht="21" x14ac:dyDescent="0.4">
      <c r="A23" s="3" t="s">
        <v>1</v>
      </c>
      <c r="B23" s="100">
        <v>2356</v>
      </c>
      <c r="C23" s="95">
        <v>3596</v>
      </c>
      <c r="D23" s="95">
        <v>4178</v>
      </c>
      <c r="E23" s="95">
        <v>3500</v>
      </c>
      <c r="F23" s="95"/>
      <c r="G23" s="101"/>
      <c r="H23" s="100">
        <v>1650</v>
      </c>
      <c r="I23" s="95">
        <v>4100</v>
      </c>
      <c r="J23" s="95"/>
      <c r="K23" s="101"/>
      <c r="L23" s="311">
        <f t="shared" si="0"/>
        <v>-600</v>
      </c>
      <c r="M23" s="293">
        <f t="shared" si="1"/>
        <v>-0.14634146341463414</v>
      </c>
      <c r="N23" s="294" t="str">
        <f t="shared" si="2"/>
        <v xml:space="preserve"> </v>
      </c>
      <c r="O23" s="293" t="str">
        <f t="shared" si="3"/>
        <v xml:space="preserve"> </v>
      </c>
      <c r="P23" s="294" t="str">
        <f t="shared" si="4"/>
        <v xml:space="preserve"> </v>
      </c>
      <c r="Q23" s="368" t="str">
        <f t="shared" si="5"/>
        <v xml:space="preserve"> </v>
      </c>
      <c r="R23" s="130">
        <f t="shared" si="6"/>
        <v>1.1937142857142857</v>
      </c>
      <c r="S23" s="131" t="str">
        <f t="shared" si="7"/>
        <v/>
      </c>
      <c r="T23" s="132" t="str">
        <f t="shared" si="8"/>
        <v/>
      </c>
      <c r="U23" s="400" t="s">
        <v>54</v>
      </c>
      <c r="V23" s="370">
        <v>0.1039558984490736</v>
      </c>
    </row>
    <row r="24" spans="1:22" ht="21" x14ac:dyDescent="0.4">
      <c r="A24" s="3" t="s">
        <v>22</v>
      </c>
      <c r="B24" s="100">
        <v>324</v>
      </c>
      <c r="C24" s="95"/>
      <c r="D24" s="95">
        <v>769</v>
      </c>
      <c r="E24" s="95">
        <v>6400</v>
      </c>
      <c r="F24" s="95"/>
      <c r="G24" s="101"/>
      <c r="H24" s="100"/>
      <c r="I24" s="95">
        <v>6859</v>
      </c>
      <c r="J24" s="95"/>
      <c r="K24" s="101"/>
      <c r="L24" s="311">
        <f t="shared" si="0"/>
        <v>-459</v>
      </c>
      <c r="M24" s="293">
        <f t="shared" si="1"/>
        <v>-6.6919376002332706E-2</v>
      </c>
      <c r="N24" s="294" t="str">
        <f t="shared" si="2"/>
        <v xml:space="preserve"> </v>
      </c>
      <c r="O24" s="293" t="str">
        <f t="shared" si="3"/>
        <v xml:space="preserve"> </v>
      </c>
      <c r="P24" s="294" t="str">
        <f t="shared" si="4"/>
        <v xml:space="preserve"> </v>
      </c>
      <c r="Q24" s="368" t="str">
        <f t="shared" si="5"/>
        <v xml:space="preserve"> </v>
      </c>
      <c r="R24" s="130">
        <f t="shared" si="6"/>
        <v>0.12015625000000001</v>
      </c>
      <c r="S24" s="131" t="str">
        <f t="shared" si="7"/>
        <v/>
      </c>
      <c r="T24" s="132" t="str">
        <f t="shared" si="8"/>
        <v/>
      </c>
      <c r="U24" s="401" t="s">
        <v>83</v>
      </c>
      <c r="V24" s="370">
        <v>1.1081272623697567</v>
      </c>
    </row>
    <row r="25" spans="1:22" ht="21" x14ac:dyDescent="0.4">
      <c r="A25" s="3" t="s">
        <v>23</v>
      </c>
      <c r="B25" s="100">
        <v>1002</v>
      </c>
      <c r="C25" s="95">
        <v>1128</v>
      </c>
      <c r="D25" s="95">
        <v>1260</v>
      </c>
      <c r="E25" s="95">
        <v>2200</v>
      </c>
      <c r="F25" s="95">
        <v>15000</v>
      </c>
      <c r="G25" s="101">
        <v>36000</v>
      </c>
      <c r="H25" s="100">
        <v>1126</v>
      </c>
      <c r="I25" s="95">
        <v>2394</v>
      </c>
      <c r="J25" s="95"/>
      <c r="K25" s="101"/>
      <c r="L25" s="311">
        <f t="shared" si="0"/>
        <v>-194</v>
      </c>
      <c r="M25" s="304">
        <f t="shared" si="1"/>
        <v>-8.1035923141186295E-2</v>
      </c>
      <c r="N25" s="302" t="str">
        <f t="shared" si="2"/>
        <v xml:space="preserve"> </v>
      </c>
      <c r="O25" s="302" t="str">
        <f t="shared" si="3"/>
        <v xml:space="preserve"> </v>
      </c>
      <c r="P25" s="302" t="str">
        <f t="shared" si="4"/>
        <v xml:space="preserve"> </v>
      </c>
      <c r="Q25" s="383" t="str">
        <f t="shared" si="5"/>
        <v xml:space="preserve"> </v>
      </c>
      <c r="R25" s="130">
        <f t="shared" si="6"/>
        <v>0.57272727272727275</v>
      </c>
      <c r="S25" s="369">
        <f t="shared" si="7"/>
        <v>8.4000000000000005E-2</v>
      </c>
      <c r="T25" s="402">
        <f t="shared" si="8"/>
        <v>3.5000000000000003E-2</v>
      </c>
      <c r="U25" s="384" t="s">
        <v>83</v>
      </c>
      <c r="V25" s="370">
        <v>0.31</v>
      </c>
    </row>
    <row r="26" spans="1:22" ht="21" x14ac:dyDescent="0.4">
      <c r="A26" s="3" t="s">
        <v>24</v>
      </c>
      <c r="B26" s="100">
        <v>150</v>
      </c>
      <c r="C26" s="95"/>
      <c r="D26" s="95">
        <v>335</v>
      </c>
      <c r="E26" s="95">
        <v>292</v>
      </c>
      <c r="F26" s="95"/>
      <c r="G26" s="101">
        <v>362</v>
      </c>
      <c r="H26" s="100">
        <v>150</v>
      </c>
      <c r="I26" s="95">
        <v>292</v>
      </c>
      <c r="J26" s="95"/>
      <c r="K26" s="101">
        <v>362</v>
      </c>
      <c r="L26" s="311">
        <f t="shared" si="0"/>
        <v>0</v>
      </c>
      <c r="M26" s="293">
        <f t="shared" si="1"/>
        <v>0</v>
      </c>
      <c r="N26" s="294" t="str">
        <f t="shared" si="2"/>
        <v xml:space="preserve"> </v>
      </c>
      <c r="O26" s="293" t="str">
        <f t="shared" si="3"/>
        <v xml:space="preserve"> </v>
      </c>
      <c r="P26" s="294">
        <f t="shared" si="4"/>
        <v>0</v>
      </c>
      <c r="Q26" s="368">
        <f t="shared" si="5"/>
        <v>0</v>
      </c>
      <c r="R26" s="130">
        <f t="shared" si="6"/>
        <v>1.1472602739726028</v>
      </c>
      <c r="S26" s="131" t="str">
        <f t="shared" si="7"/>
        <v/>
      </c>
      <c r="T26" s="132">
        <f t="shared" si="8"/>
        <v>0.925414364640884</v>
      </c>
      <c r="U26" s="400" t="s">
        <v>54</v>
      </c>
      <c r="V26" s="370">
        <v>5.6540614675494316E-2</v>
      </c>
    </row>
    <row r="27" spans="1:22" ht="21" x14ac:dyDescent="0.4">
      <c r="A27" s="3" t="s">
        <v>26</v>
      </c>
      <c r="B27" s="100">
        <v>228</v>
      </c>
      <c r="C27" s="95">
        <v>295</v>
      </c>
      <c r="D27" s="95">
        <v>328</v>
      </c>
      <c r="E27" s="95">
        <v>1200</v>
      </c>
      <c r="F27" s="95">
        <v>7000</v>
      </c>
      <c r="G27" s="101">
        <v>22300</v>
      </c>
      <c r="H27" s="100">
        <v>136</v>
      </c>
      <c r="I27" s="95">
        <v>1200</v>
      </c>
      <c r="J27" s="95">
        <v>7000</v>
      </c>
      <c r="K27" s="101">
        <v>22300</v>
      </c>
      <c r="L27" s="311">
        <f t="shared" si="0"/>
        <v>0</v>
      </c>
      <c r="M27" s="293">
        <f t="shared" si="1"/>
        <v>0</v>
      </c>
      <c r="N27" s="294">
        <f t="shared" si="2"/>
        <v>0</v>
      </c>
      <c r="O27" s="293">
        <f t="shared" si="3"/>
        <v>0</v>
      </c>
      <c r="P27" s="294">
        <f t="shared" si="4"/>
        <v>0</v>
      </c>
      <c r="Q27" s="368">
        <f t="shared" si="5"/>
        <v>0</v>
      </c>
      <c r="R27" s="130">
        <f t="shared" si="6"/>
        <v>0.27333333333333332</v>
      </c>
      <c r="S27" s="131">
        <f t="shared" si="7"/>
        <v>4.6857142857142854E-2</v>
      </c>
      <c r="T27" s="132">
        <f t="shared" si="8"/>
        <v>1.4708520179372197E-2</v>
      </c>
      <c r="U27" s="401" t="s">
        <v>83</v>
      </c>
      <c r="V27" s="370">
        <v>0.39</v>
      </c>
    </row>
    <row r="28" spans="1:22" ht="21" x14ac:dyDescent="0.4">
      <c r="A28" s="3" t="s">
        <v>27</v>
      </c>
      <c r="B28" s="100">
        <v>115</v>
      </c>
      <c r="C28" s="95">
        <v>150</v>
      </c>
      <c r="D28" s="95">
        <v>237</v>
      </c>
      <c r="E28" s="95">
        <v>750</v>
      </c>
      <c r="F28" s="95">
        <v>1500</v>
      </c>
      <c r="G28" s="101">
        <v>3000</v>
      </c>
      <c r="H28" s="100">
        <v>440</v>
      </c>
      <c r="I28" s="95">
        <v>750</v>
      </c>
      <c r="J28" s="95">
        <v>1500</v>
      </c>
      <c r="K28" s="101"/>
      <c r="L28" s="311">
        <f t="shared" si="0"/>
        <v>0</v>
      </c>
      <c r="M28" s="293">
        <f t="shared" si="1"/>
        <v>0</v>
      </c>
      <c r="N28" s="294">
        <f t="shared" si="2"/>
        <v>0</v>
      </c>
      <c r="O28" s="293">
        <f t="shared" si="3"/>
        <v>0</v>
      </c>
      <c r="P28" s="302" t="str">
        <f t="shared" si="4"/>
        <v xml:space="preserve"> </v>
      </c>
      <c r="Q28" s="371" t="str">
        <f t="shared" si="5"/>
        <v xml:space="preserve"> </v>
      </c>
      <c r="R28" s="130">
        <f t="shared" si="6"/>
        <v>0.316</v>
      </c>
      <c r="S28" s="131">
        <f t="shared" si="7"/>
        <v>0.158</v>
      </c>
      <c r="T28" s="132">
        <f t="shared" si="8"/>
        <v>7.9000000000000001E-2</v>
      </c>
      <c r="U28" s="393" t="s">
        <v>53</v>
      </c>
      <c r="V28" s="370">
        <v>0.24495576603956382</v>
      </c>
    </row>
    <row r="29" spans="1:22" ht="21" x14ac:dyDescent="0.4">
      <c r="A29" s="3" t="s">
        <v>11</v>
      </c>
      <c r="B29" s="100">
        <v>684</v>
      </c>
      <c r="C29" s="95">
        <v>1322</v>
      </c>
      <c r="D29" s="95">
        <v>2399</v>
      </c>
      <c r="E29" s="95">
        <v>2000</v>
      </c>
      <c r="F29" s="95"/>
      <c r="G29" s="101">
        <v>25000</v>
      </c>
      <c r="H29" s="100">
        <v>630</v>
      </c>
      <c r="I29" s="95">
        <v>2000</v>
      </c>
      <c r="J29" s="95"/>
      <c r="K29" s="101">
        <v>25000</v>
      </c>
      <c r="L29" s="311">
        <f t="shared" si="0"/>
        <v>0</v>
      </c>
      <c r="M29" s="293">
        <f t="shared" si="1"/>
        <v>0</v>
      </c>
      <c r="N29" s="294" t="str">
        <f t="shared" si="2"/>
        <v xml:space="preserve"> </v>
      </c>
      <c r="O29" s="293" t="str">
        <f t="shared" si="3"/>
        <v xml:space="preserve"> </v>
      </c>
      <c r="P29" s="373">
        <f t="shared" si="4"/>
        <v>0</v>
      </c>
      <c r="Q29" s="371">
        <f t="shared" si="5"/>
        <v>0</v>
      </c>
      <c r="R29" s="130">
        <f t="shared" si="6"/>
        <v>1.1995</v>
      </c>
      <c r="S29" s="131" t="str">
        <f t="shared" si="7"/>
        <v/>
      </c>
      <c r="T29" s="132">
        <f t="shared" si="8"/>
        <v>9.5960000000000004E-2</v>
      </c>
      <c r="U29" s="393" t="s">
        <v>53</v>
      </c>
      <c r="V29" s="370">
        <v>0.29201110432206878</v>
      </c>
    </row>
    <row r="30" spans="1:22" ht="21" x14ac:dyDescent="0.4">
      <c r="A30" s="3" t="s">
        <v>25</v>
      </c>
      <c r="B30" s="100">
        <v>2600</v>
      </c>
      <c r="C30" s="95">
        <v>4700</v>
      </c>
      <c r="D30" s="95">
        <v>6700</v>
      </c>
      <c r="E30" s="95">
        <v>9000</v>
      </c>
      <c r="F30" s="95"/>
      <c r="G30" s="101"/>
      <c r="H30" s="100">
        <v>2487</v>
      </c>
      <c r="I30" s="95">
        <v>9000</v>
      </c>
      <c r="J30" s="95"/>
      <c r="K30" s="101"/>
      <c r="L30" s="374">
        <f t="shared" si="0"/>
        <v>0</v>
      </c>
      <c r="M30" s="375">
        <f t="shared" si="1"/>
        <v>0</v>
      </c>
      <c r="N30" s="373" t="str">
        <f t="shared" si="2"/>
        <v xml:space="preserve"> </v>
      </c>
      <c r="O30" s="375" t="str">
        <f t="shared" si="3"/>
        <v xml:space="preserve"> </v>
      </c>
      <c r="P30" s="373" t="str">
        <f t="shared" si="4"/>
        <v xml:space="preserve"> </v>
      </c>
      <c r="Q30" s="376" t="str">
        <f t="shared" si="5"/>
        <v xml:space="preserve"> </v>
      </c>
      <c r="R30" s="130">
        <f t="shared" si="6"/>
        <v>0.74444444444444446</v>
      </c>
      <c r="S30" s="131" t="str">
        <f t="shared" si="7"/>
        <v/>
      </c>
      <c r="T30" s="132" t="str">
        <f t="shared" si="8"/>
        <v/>
      </c>
      <c r="U30" s="400" t="s">
        <v>54</v>
      </c>
      <c r="V30" s="370">
        <v>0.36397059326638437</v>
      </c>
    </row>
    <row r="31" spans="1:22" ht="21.6" thickBot="1" x14ac:dyDescent="0.45">
      <c r="A31" s="243" t="s">
        <v>28</v>
      </c>
      <c r="B31" s="377">
        <v>5111</v>
      </c>
      <c r="C31" s="378">
        <v>7211</v>
      </c>
      <c r="D31" s="378">
        <v>10309</v>
      </c>
      <c r="E31" s="378">
        <v>12750</v>
      </c>
      <c r="F31" s="378">
        <v>175000</v>
      </c>
      <c r="G31" s="379">
        <v>535000</v>
      </c>
      <c r="H31" s="377">
        <v>9345</v>
      </c>
      <c r="I31" s="378">
        <v>12750</v>
      </c>
      <c r="J31" s="378"/>
      <c r="K31" s="379"/>
      <c r="L31" s="385">
        <f t="shared" si="0"/>
        <v>0</v>
      </c>
      <c r="M31" s="309">
        <f t="shared" si="1"/>
        <v>0</v>
      </c>
      <c r="N31" s="386" t="str">
        <f t="shared" si="2"/>
        <v xml:space="preserve"> </v>
      </c>
      <c r="O31" s="387" t="str">
        <f t="shared" si="3"/>
        <v xml:space="preserve"> </v>
      </c>
      <c r="P31" s="386" t="str">
        <f t="shared" si="4"/>
        <v xml:space="preserve"> </v>
      </c>
      <c r="Q31" s="388" t="str">
        <f t="shared" si="5"/>
        <v xml:space="preserve"> </v>
      </c>
      <c r="R31" s="403">
        <f t="shared" si="6"/>
        <v>0.80854901960784309</v>
      </c>
      <c r="S31" s="389">
        <f t="shared" si="7"/>
        <v>5.8908571428571428E-2</v>
      </c>
      <c r="T31" s="390">
        <f t="shared" si="8"/>
        <v>1.9269158878504673E-2</v>
      </c>
      <c r="U31" s="391" t="s">
        <v>53</v>
      </c>
      <c r="V31" s="382">
        <v>0.424043</v>
      </c>
    </row>
    <row r="35" spans="1:10" x14ac:dyDescent="0.3">
      <c r="A35" s="34" t="s">
        <v>36</v>
      </c>
    </row>
    <row r="36" spans="1:10" ht="15" thickBot="1" x14ac:dyDescent="0.35"/>
    <row r="37" spans="1:10" ht="15" thickBot="1" x14ac:dyDescent="0.35">
      <c r="A37" s="21"/>
      <c r="B37" t="s">
        <v>119</v>
      </c>
    </row>
    <row r="38" spans="1:10" ht="15" thickBot="1" x14ac:dyDescent="0.35">
      <c r="A38" s="193"/>
      <c r="B38" t="s">
        <v>37</v>
      </c>
    </row>
    <row r="39" spans="1:10" x14ac:dyDescent="0.3">
      <c r="A39" s="363"/>
      <c r="B39" s="363"/>
    </row>
    <row r="40" spans="1:10" ht="15" thickBot="1" x14ac:dyDescent="0.35">
      <c r="A40" t="s">
        <v>123</v>
      </c>
    </row>
    <row r="41" spans="1:10" ht="15" thickBot="1" x14ac:dyDescent="0.35">
      <c r="A41" s="278"/>
      <c r="B41" s="277" t="s">
        <v>120</v>
      </c>
    </row>
    <row r="42" spans="1:10" ht="15" thickBot="1" x14ac:dyDescent="0.35">
      <c r="A42" s="279"/>
      <c r="B42" t="s">
        <v>121</v>
      </c>
    </row>
    <row r="43" spans="1:10" ht="15" thickBot="1" x14ac:dyDescent="0.35">
      <c r="A43" s="280"/>
      <c r="B43" t="s">
        <v>122</v>
      </c>
    </row>
    <row r="44" spans="1:10" ht="15" thickBot="1" x14ac:dyDescent="0.35">
      <c r="A44" s="25"/>
      <c r="B44" t="s">
        <v>124</v>
      </c>
    </row>
    <row r="46" spans="1:10" x14ac:dyDescent="0.3">
      <c r="A46" s="35" t="s">
        <v>136</v>
      </c>
      <c r="B46" s="265"/>
      <c r="C46" s="265"/>
      <c r="D46" s="265"/>
      <c r="E46" s="265"/>
      <c r="F46" s="265"/>
      <c r="G46" s="265"/>
      <c r="H46" s="265"/>
      <c r="I46" s="265"/>
      <c r="J46" s="265"/>
    </row>
    <row r="47" spans="1:10" x14ac:dyDescent="0.3">
      <c r="A47" s="64" t="s">
        <v>99</v>
      </c>
      <c r="I47" s="265"/>
      <c r="J47" s="265"/>
    </row>
    <row r="48" spans="1:10" x14ac:dyDescent="0.3">
      <c r="A48" s="35" t="s">
        <v>102</v>
      </c>
      <c r="B48" s="265"/>
      <c r="C48" s="265"/>
      <c r="D48" s="265"/>
      <c r="E48" s="265"/>
      <c r="F48" s="265"/>
      <c r="G48" s="265"/>
      <c r="H48" s="265"/>
      <c r="I48" s="265"/>
      <c r="J48" s="265"/>
    </row>
  </sheetData>
  <mergeCells count="12">
    <mergeCell ref="A1:A3"/>
    <mergeCell ref="R1:T1"/>
    <mergeCell ref="R2:T2"/>
    <mergeCell ref="U1:U3"/>
    <mergeCell ref="H2:K2"/>
    <mergeCell ref="B1:G1"/>
    <mergeCell ref="H1:K1"/>
    <mergeCell ref="L1:Q1"/>
    <mergeCell ref="L3:M3"/>
    <mergeCell ref="N3:O3"/>
    <mergeCell ref="P3:Q3"/>
    <mergeCell ref="B2:G2"/>
  </mergeCells>
  <conditionalFormatting sqref="M21">
    <cfRule type="cellIs" dxfId="1548" priority="136" operator="between">
      <formula>0.15</formula>
      <formula>1000</formula>
    </cfRule>
    <cfRule type="cellIs" dxfId="1547" priority="137" operator="between">
      <formula>-0.15</formula>
      <formula>0.15</formula>
    </cfRule>
    <cfRule type="cellIs" dxfId="1546" priority="138" operator="lessThan">
      <formula>-0.15</formula>
    </cfRule>
  </conditionalFormatting>
  <conditionalFormatting sqref="O21">
    <cfRule type="cellIs" dxfId="1545" priority="133" operator="between">
      <formula>0.15</formula>
      <formula>1000</formula>
    </cfRule>
    <cfRule type="cellIs" dxfId="1544" priority="134" operator="between">
      <formula>-0.15</formula>
      <formula>0.15</formula>
    </cfRule>
    <cfRule type="cellIs" dxfId="1543" priority="135" operator="lessThan">
      <formula>-0.15</formula>
    </cfRule>
  </conditionalFormatting>
  <conditionalFormatting sqref="Q21">
    <cfRule type="cellIs" dxfId="1542" priority="130" operator="between">
      <formula>0.15</formula>
      <formula>1000</formula>
    </cfRule>
    <cfRule type="cellIs" dxfId="1541" priority="131" operator="between">
      <formula>-0.15</formula>
      <formula>0.15</formula>
    </cfRule>
    <cfRule type="cellIs" dxfId="1540" priority="132" operator="lessThan">
      <formula>-0.15</formula>
    </cfRule>
  </conditionalFormatting>
  <conditionalFormatting sqref="O12">
    <cfRule type="cellIs" dxfId="1539" priority="124" operator="between">
      <formula>0.15</formula>
      <formula>1000</formula>
    </cfRule>
    <cfRule type="cellIs" dxfId="1538" priority="125" operator="between">
      <formula>-0.15</formula>
      <formula>0.15</formula>
    </cfRule>
    <cfRule type="cellIs" dxfId="1537" priority="126" operator="lessThan">
      <formula>-0.15</formula>
    </cfRule>
  </conditionalFormatting>
  <conditionalFormatting sqref="Q12">
    <cfRule type="cellIs" dxfId="1536" priority="121" operator="between">
      <formula>0.15</formula>
      <formula>1000</formula>
    </cfRule>
    <cfRule type="cellIs" dxfId="1535" priority="122" operator="between">
      <formula>-0.15</formula>
      <formula>0.15</formula>
    </cfRule>
    <cfRule type="cellIs" dxfId="1534" priority="123" operator="lessThan">
      <formula>-0.15</formula>
    </cfRule>
  </conditionalFormatting>
  <conditionalFormatting sqref="M7">
    <cfRule type="cellIs" dxfId="1533" priority="118" operator="between">
      <formula>0.15</formula>
      <formula>1000</formula>
    </cfRule>
    <cfRule type="cellIs" dxfId="1532" priority="119" operator="between">
      <formula>-0.15</formula>
      <formula>0.15</formula>
    </cfRule>
    <cfRule type="cellIs" dxfId="1531" priority="120" operator="lessThan">
      <formula>-0.15</formula>
    </cfRule>
  </conditionalFormatting>
  <conditionalFormatting sqref="O7">
    <cfRule type="cellIs" dxfId="1530" priority="115" operator="between">
      <formula>0.15</formula>
      <formula>1000</formula>
    </cfRule>
    <cfRule type="cellIs" dxfId="1529" priority="116" operator="between">
      <formula>-0.15</formula>
      <formula>0.15</formula>
    </cfRule>
    <cfRule type="cellIs" dxfId="1528" priority="117" operator="lessThan">
      <formula>-0.15</formula>
    </cfRule>
  </conditionalFormatting>
  <conditionalFormatting sqref="Q7">
    <cfRule type="cellIs" dxfId="1527" priority="112" operator="between">
      <formula>0.15</formula>
      <formula>1000</formula>
    </cfRule>
    <cfRule type="cellIs" dxfId="1526" priority="113" operator="between">
      <formula>-0.15</formula>
      <formula>0.15</formula>
    </cfRule>
    <cfRule type="cellIs" dxfId="1525" priority="114" operator="lessThan">
      <formula>-0.15</formula>
    </cfRule>
  </conditionalFormatting>
  <conditionalFormatting sqref="M8">
    <cfRule type="cellIs" dxfId="1524" priority="109" operator="between">
      <formula>0.15</formula>
      <formula>1000</formula>
    </cfRule>
    <cfRule type="cellIs" dxfId="1523" priority="110" operator="between">
      <formula>-0.15</formula>
      <formula>0.15</formula>
    </cfRule>
    <cfRule type="cellIs" dxfId="1522" priority="111" operator="lessThan">
      <formula>-0.15</formula>
    </cfRule>
  </conditionalFormatting>
  <conditionalFormatting sqref="O8">
    <cfRule type="cellIs" dxfId="1521" priority="106" operator="between">
      <formula>0.15</formula>
      <formula>1000</formula>
    </cfRule>
    <cfRule type="cellIs" dxfId="1520" priority="107" operator="between">
      <formula>-0.15</formula>
      <formula>0.15</formula>
    </cfRule>
    <cfRule type="cellIs" dxfId="1519" priority="108" operator="lessThan">
      <formula>-0.15</formula>
    </cfRule>
  </conditionalFormatting>
  <conditionalFormatting sqref="Q8">
    <cfRule type="cellIs" dxfId="1518" priority="103" operator="between">
      <formula>0.15</formula>
      <formula>1000</formula>
    </cfRule>
    <cfRule type="cellIs" dxfId="1517" priority="104" operator="between">
      <formula>-0.15</formula>
      <formula>0.15</formula>
    </cfRule>
    <cfRule type="cellIs" dxfId="1516" priority="105" operator="lessThan">
      <formula>-0.15</formula>
    </cfRule>
  </conditionalFormatting>
  <conditionalFormatting sqref="M23">
    <cfRule type="cellIs" dxfId="1515" priority="100" operator="between">
      <formula>0.15</formula>
      <formula>1000</formula>
    </cfRule>
    <cfRule type="cellIs" dxfId="1514" priority="101" operator="between">
      <formula>-0.15</formula>
      <formula>0.15</formula>
    </cfRule>
    <cfRule type="cellIs" dxfId="1513" priority="102" operator="lessThan">
      <formula>-0.15</formula>
    </cfRule>
  </conditionalFormatting>
  <conditionalFormatting sqref="O23">
    <cfRule type="cellIs" dxfId="1512" priority="97" operator="between">
      <formula>0.15</formula>
      <formula>1000</formula>
    </cfRule>
    <cfRule type="cellIs" dxfId="1511" priority="98" operator="between">
      <formula>-0.15</formula>
      <formula>0.15</formula>
    </cfRule>
    <cfRule type="cellIs" dxfId="1510" priority="99" operator="lessThan">
      <formula>-0.15</formula>
    </cfRule>
  </conditionalFormatting>
  <conditionalFormatting sqref="Q23">
    <cfRule type="cellIs" dxfId="1509" priority="94" operator="between">
      <formula>0.15</formula>
      <formula>1000</formula>
    </cfRule>
    <cfRule type="cellIs" dxfId="1508" priority="95" operator="between">
      <formula>-0.15</formula>
      <formula>0.15</formula>
    </cfRule>
    <cfRule type="cellIs" dxfId="1507" priority="96" operator="lessThan">
      <formula>-0.15</formula>
    </cfRule>
  </conditionalFormatting>
  <conditionalFormatting sqref="M30">
    <cfRule type="cellIs" dxfId="1506" priority="91" operator="between">
      <formula>0.15</formula>
      <formula>1000</formula>
    </cfRule>
    <cfRule type="cellIs" dxfId="1505" priority="92" operator="between">
      <formula>-0.15</formula>
      <formula>0.15</formula>
    </cfRule>
    <cfRule type="cellIs" dxfId="1504" priority="93" operator="lessThan">
      <formula>-0.15</formula>
    </cfRule>
  </conditionalFormatting>
  <conditionalFormatting sqref="O30">
    <cfRule type="cellIs" dxfId="1503" priority="88" operator="between">
      <formula>0.15</formula>
      <formula>1000</formula>
    </cfRule>
    <cfRule type="cellIs" dxfId="1502" priority="89" operator="between">
      <formula>-0.15</formula>
      <formula>0.15</formula>
    </cfRule>
    <cfRule type="cellIs" dxfId="1501" priority="90" operator="lessThan">
      <formula>-0.15</formula>
    </cfRule>
  </conditionalFormatting>
  <conditionalFormatting sqref="Q30">
    <cfRule type="cellIs" dxfId="1500" priority="85" operator="between">
      <formula>0.15</formula>
      <formula>1000</formula>
    </cfRule>
    <cfRule type="cellIs" dxfId="1499" priority="86" operator="between">
      <formula>-0.15</formula>
      <formula>0.15</formula>
    </cfRule>
    <cfRule type="cellIs" dxfId="1498" priority="87" operator="lessThan">
      <formula>-0.15</formula>
    </cfRule>
  </conditionalFormatting>
  <conditionalFormatting sqref="Q4">
    <cfRule type="cellIs" dxfId="1497" priority="58" operator="between">
      <formula>0.15</formula>
      <formula>1000</formula>
    </cfRule>
    <cfRule type="cellIs" dxfId="1496" priority="59" operator="between">
      <formula>-0.15</formula>
      <formula>0.15</formula>
    </cfRule>
    <cfRule type="cellIs" dxfId="1495" priority="60" operator="lessThan">
      <formula>-0.15</formula>
    </cfRule>
  </conditionalFormatting>
  <conditionalFormatting sqref="M4">
    <cfRule type="cellIs" dxfId="1494" priority="64" operator="between">
      <formula>0.15</formula>
      <formula>1000</formula>
    </cfRule>
    <cfRule type="cellIs" dxfId="1493" priority="65" operator="between">
      <formula>-0.15</formula>
      <formula>0.15</formula>
    </cfRule>
    <cfRule type="cellIs" dxfId="1492" priority="66" operator="lessThan">
      <formula>-0.15</formula>
    </cfRule>
  </conditionalFormatting>
  <conditionalFormatting sqref="O4">
    <cfRule type="cellIs" dxfId="1491" priority="61" operator="between">
      <formula>0.15</formula>
      <formula>1000</formula>
    </cfRule>
    <cfRule type="cellIs" dxfId="1490" priority="62" operator="between">
      <formula>-0.15</formula>
      <formula>0.15</formula>
    </cfRule>
    <cfRule type="cellIs" dxfId="1489" priority="63" operator="lessThan">
      <formula>-0.15</formula>
    </cfRule>
  </conditionalFormatting>
  <conditionalFormatting sqref="M22 M17:M20 M10:M14 M5:M6 M24 M26:M29">
    <cfRule type="cellIs" dxfId="1488" priority="145" operator="between">
      <formula>0.15</formula>
      <formula>1000</formula>
    </cfRule>
    <cfRule type="cellIs" dxfId="1487" priority="146" operator="between">
      <formula>-0.15</formula>
      <formula>0.15</formula>
    </cfRule>
    <cfRule type="cellIs" dxfId="1486" priority="147" operator="lessThan">
      <formula>-0.15</formula>
    </cfRule>
  </conditionalFormatting>
  <conditionalFormatting sqref="O5:O6 O22 O13:O14 O10:O11 O17:O20 O24 O26:O29">
    <cfRule type="cellIs" dxfId="1485" priority="142" operator="between">
      <formula>0.15</formula>
      <formula>1000</formula>
    </cfRule>
    <cfRule type="cellIs" dxfId="1484" priority="143" operator="between">
      <formula>-0.15</formula>
      <formula>0.15</formula>
    </cfRule>
    <cfRule type="cellIs" dxfId="1483" priority="144" operator="lessThan">
      <formula>-0.15</formula>
    </cfRule>
  </conditionalFormatting>
  <conditionalFormatting sqref="Q5:Q6 Q22 Q13:Q14 Q10:Q11 Q17:Q20 Q24 Q26:Q29">
    <cfRule type="cellIs" dxfId="1482" priority="139" operator="between">
      <formula>0.15</formula>
      <formula>1000</formula>
    </cfRule>
    <cfRule type="cellIs" dxfId="1481" priority="140" operator="between">
      <formula>-0.15</formula>
      <formula>0.15</formula>
    </cfRule>
    <cfRule type="cellIs" dxfId="1480" priority="141" operator="lessThan">
      <formula>-0.15</formula>
    </cfRule>
  </conditionalFormatting>
  <conditionalFormatting sqref="M9">
    <cfRule type="cellIs" dxfId="1479" priority="82" operator="between">
      <formula>0.15</formula>
      <formula>1000</formula>
    </cfRule>
    <cfRule type="cellIs" dxfId="1478" priority="83" operator="between">
      <formula>-0.15</formula>
      <formula>0.15</formula>
    </cfRule>
    <cfRule type="cellIs" dxfId="1477" priority="84" operator="lessThan">
      <formula>-0.15</formula>
    </cfRule>
  </conditionalFormatting>
  <conditionalFormatting sqref="O9">
    <cfRule type="cellIs" dxfId="1476" priority="79" operator="between">
      <formula>0.15</formula>
      <formula>1000</formula>
    </cfRule>
    <cfRule type="cellIs" dxfId="1475" priority="80" operator="between">
      <formula>-0.15</formula>
      <formula>0.15</formula>
    </cfRule>
    <cfRule type="cellIs" dxfId="1474" priority="81" operator="lessThan">
      <formula>-0.15</formula>
    </cfRule>
  </conditionalFormatting>
  <conditionalFormatting sqref="Q9">
    <cfRule type="cellIs" dxfId="1473" priority="76" operator="between">
      <formula>0.15</formula>
      <formula>1000</formula>
    </cfRule>
    <cfRule type="cellIs" dxfId="1472" priority="77" operator="between">
      <formula>-0.15</formula>
      <formula>0.15</formula>
    </cfRule>
    <cfRule type="cellIs" dxfId="1471" priority="78" operator="lessThan">
      <formula>-0.15</formula>
    </cfRule>
  </conditionalFormatting>
  <conditionalFormatting sqref="M16">
    <cfRule type="cellIs" dxfId="1470" priority="73" operator="between">
      <formula>0.15</formula>
      <formula>1000</formula>
    </cfRule>
    <cfRule type="cellIs" dxfId="1469" priority="74" operator="between">
      <formula>-0.15</formula>
      <formula>0.15</formula>
    </cfRule>
    <cfRule type="cellIs" dxfId="1468" priority="75" operator="lessThan">
      <formula>-0.15</formula>
    </cfRule>
  </conditionalFormatting>
  <conditionalFormatting sqref="O16">
    <cfRule type="cellIs" dxfId="1467" priority="70" operator="between">
      <formula>0.15</formula>
      <formula>1000</formula>
    </cfRule>
    <cfRule type="cellIs" dxfId="1466" priority="71" operator="between">
      <formula>-0.15</formula>
      <formula>0.15</formula>
    </cfRule>
    <cfRule type="cellIs" dxfId="1465" priority="72" operator="lessThan">
      <formula>-0.15</formula>
    </cfRule>
  </conditionalFormatting>
  <conditionalFormatting sqref="Q16">
    <cfRule type="cellIs" dxfId="1464" priority="67" operator="between">
      <formula>0.15</formula>
      <formula>1000</formula>
    </cfRule>
    <cfRule type="cellIs" dxfId="1463" priority="68" operator="between">
      <formula>-0.15</formula>
      <formula>0.15</formula>
    </cfRule>
    <cfRule type="cellIs" dxfId="1462" priority="69" operator="lessThan">
      <formula>-0.15</formula>
    </cfRule>
  </conditionalFormatting>
  <conditionalFormatting sqref="M15">
    <cfRule type="cellIs" dxfId="1461" priority="31" operator="between">
      <formula>0.15</formula>
      <formula>1000</formula>
    </cfRule>
    <cfRule type="cellIs" dxfId="1460" priority="32" operator="between">
      <formula>-0.15</formula>
      <formula>0.15</formula>
    </cfRule>
    <cfRule type="cellIs" dxfId="1459" priority="33" operator="lessThan">
      <formula>-0.15</formula>
    </cfRule>
  </conditionalFormatting>
  <conditionalFormatting sqref="O15">
    <cfRule type="cellIs" dxfId="1458" priority="24" operator="between">
      <formula>0.15</formula>
      <formula>1000</formula>
    </cfRule>
    <cfRule type="cellIs" dxfId="1457" priority="25" operator="between">
      <formula>-0.15</formula>
      <formula>0.15</formula>
    </cfRule>
    <cfRule type="cellIs" dxfId="1456" priority="26" operator="lessThan">
      <formula>-0.15</formula>
    </cfRule>
  </conditionalFormatting>
  <conditionalFormatting sqref="Q15">
    <cfRule type="cellIs" dxfId="1455" priority="21" operator="between">
      <formula>0.15</formula>
      <formula>1000</formula>
    </cfRule>
    <cfRule type="cellIs" dxfId="1454" priority="22" operator="between">
      <formula>-0.15</formula>
      <formula>0.15</formula>
    </cfRule>
    <cfRule type="cellIs" dxfId="1453" priority="23" operator="lessThan">
      <formula>-0.15</formula>
    </cfRule>
  </conditionalFormatting>
  <conditionalFormatting sqref="M25">
    <cfRule type="cellIs" dxfId="1452" priority="18" operator="between">
      <formula>0.15</formula>
      <formula>1000</formula>
    </cfRule>
    <cfRule type="cellIs" dxfId="1451" priority="19" operator="between">
      <formula>-0.15</formula>
      <formula>0.15</formula>
    </cfRule>
    <cfRule type="cellIs" dxfId="1450" priority="20" operator="lessThan">
      <formula>-0.15</formula>
    </cfRule>
  </conditionalFormatting>
  <conditionalFormatting sqref="M31">
    <cfRule type="cellIs" dxfId="1449" priority="11" operator="between">
      <formula>0.15</formula>
      <formula>1000</formula>
    </cfRule>
    <cfRule type="cellIs" dxfId="1448" priority="12" operator="between">
      <formula>-0.15</formula>
      <formula>0.15</formula>
    </cfRule>
    <cfRule type="cellIs" dxfId="1447" priority="13" operator="lessThan">
      <formula>-0.15</formula>
    </cfRule>
  </conditionalFormatting>
  <conditionalFormatting sqref="O31">
    <cfRule type="cellIs" dxfId="1446" priority="8" operator="between">
      <formula>0.15</formula>
      <formula>1000</formula>
    </cfRule>
    <cfRule type="cellIs" dxfId="1445" priority="9" operator="between">
      <formula>-0.15</formula>
      <formula>0.15</formula>
    </cfRule>
    <cfRule type="cellIs" dxfId="1444" priority="10" operator="lessThan">
      <formula>-0.15</formula>
    </cfRule>
  </conditionalFormatting>
  <conditionalFormatting sqref="Q31">
    <cfRule type="cellIs" dxfId="1443" priority="5" operator="between">
      <formula>0.15</formula>
      <formula>1000</formula>
    </cfRule>
    <cfRule type="cellIs" dxfId="1442" priority="6" operator="between">
      <formula>-0.15</formula>
      <formula>0.15</formula>
    </cfRule>
    <cfRule type="cellIs" dxfId="1441" priority="7" operator="lessThan">
      <formula>-0.15</formula>
    </cfRule>
  </conditionalFormatting>
  <pageMargins left="0.7" right="0.7" top="0.75" bottom="0.75" header="0.3" footer="0.3"/>
  <pageSetup paperSize="9" orientation="portrait" verticalDpi="9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W48"/>
  <sheetViews>
    <sheetView tabSelected="1" zoomScale="86" zoomScaleNormal="86" workbookViewId="0">
      <pane xSplit="1" ySplit="3" topLeftCell="B4" activePane="bottomRight" state="frozen"/>
      <selection pane="topRight" activeCell="B1" sqref="B1"/>
      <selection pane="bottomLeft" activeCell="A4" sqref="A4"/>
      <selection pane="bottomRight" activeCell="A46" sqref="A46"/>
    </sheetView>
  </sheetViews>
  <sheetFormatPr defaultRowHeight="14.4" x14ac:dyDescent="0.3"/>
  <cols>
    <col min="1" max="1" width="14.44140625" customWidth="1"/>
    <col min="3" max="3" width="9.5546875" customWidth="1"/>
    <col min="4" max="4" width="10.44140625" customWidth="1"/>
    <col min="5" max="5" width="12" customWidth="1"/>
    <col min="6" max="6" width="10.44140625" customWidth="1"/>
    <col min="7" max="7" width="12" customWidth="1"/>
    <col min="9" max="9" width="11.109375" customWidth="1"/>
    <col min="10" max="10" width="15.109375" customWidth="1"/>
    <col min="11" max="11" width="11.44140625" customWidth="1"/>
    <col min="12" max="12" width="10.6640625" customWidth="1"/>
    <col min="16" max="16" width="11.44140625" customWidth="1"/>
    <col min="21" max="21" width="13.44140625" style="52" customWidth="1"/>
    <col min="22" max="22" width="23.88671875" customWidth="1"/>
  </cols>
  <sheetData>
    <row r="1" spans="1:23" ht="15" customHeight="1" thickBot="1" x14ac:dyDescent="0.35">
      <c r="A1" s="532" t="s">
        <v>38</v>
      </c>
      <c r="B1" s="525" t="s">
        <v>29</v>
      </c>
      <c r="C1" s="526"/>
      <c r="D1" s="526"/>
      <c r="E1" s="526"/>
      <c r="F1" s="526"/>
      <c r="G1" s="526"/>
      <c r="H1" s="525" t="s">
        <v>0</v>
      </c>
      <c r="I1" s="526"/>
      <c r="J1" s="526"/>
      <c r="K1" s="527"/>
      <c r="L1" s="521" t="s">
        <v>30</v>
      </c>
      <c r="M1" s="522"/>
      <c r="N1" s="522"/>
      <c r="O1" s="522"/>
      <c r="P1" s="522"/>
      <c r="Q1" s="528"/>
      <c r="R1" s="521" t="s">
        <v>33</v>
      </c>
      <c r="S1" s="522"/>
      <c r="T1" s="522"/>
      <c r="U1" s="523" t="s">
        <v>34</v>
      </c>
      <c r="V1" s="261" t="s">
        <v>35</v>
      </c>
      <c r="W1" s="18"/>
    </row>
    <row r="2" spans="1:23" ht="15" customHeight="1" thickBot="1" x14ac:dyDescent="0.35">
      <c r="A2" s="532"/>
      <c r="B2" s="525"/>
      <c r="C2" s="526"/>
      <c r="D2" s="526"/>
      <c r="E2" s="526"/>
      <c r="F2" s="526"/>
      <c r="G2" s="527"/>
      <c r="H2" s="525"/>
      <c r="I2" s="526"/>
      <c r="J2" s="526"/>
      <c r="K2" s="527"/>
      <c r="L2" s="10" t="s">
        <v>31</v>
      </c>
      <c r="M2" s="78" t="s">
        <v>32</v>
      </c>
      <c r="N2" s="10" t="s">
        <v>31</v>
      </c>
      <c r="O2" s="78" t="s">
        <v>32</v>
      </c>
      <c r="P2" s="10" t="s">
        <v>31</v>
      </c>
      <c r="Q2" s="78" t="s">
        <v>32</v>
      </c>
      <c r="R2" s="521" t="s">
        <v>32</v>
      </c>
      <c r="S2" s="522"/>
      <c r="T2" s="522"/>
      <c r="U2" s="524"/>
      <c r="V2" s="262" t="s">
        <v>32</v>
      </c>
    </row>
    <row r="3" spans="1:23" ht="36.75" customHeight="1" thickBot="1" x14ac:dyDescent="0.35">
      <c r="A3" s="533"/>
      <c r="B3" s="90">
        <v>2016</v>
      </c>
      <c r="C3" s="77">
        <v>2017</v>
      </c>
      <c r="D3" s="45">
        <v>2018</v>
      </c>
      <c r="E3" s="46">
        <v>2020</v>
      </c>
      <c r="F3" s="47">
        <v>2025</v>
      </c>
      <c r="G3" s="46">
        <v>2030</v>
      </c>
      <c r="H3" s="48">
        <v>2016</v>
      </c>
      <c r="I3" s="49">
        <v>2020</v>
      </c>
      <c r="J3" s="47">
        <v>2025</v>
      </c>
      <c r="K3" s="50">
        <v>2030</v>
      </c>
      <c r="L3" s="531">
        <v>2020</v>
      </c>
      <c r="M3" s="530"/>
      <c r="N3" s="531">
        <v>2025</v>
      </c>
      <c r="O3" s="530"/>
      <c r="P3" s="531">
        <v>2030</v>
      </c>
      <c r="Q3" s="530"/>
      <c r="R3" s="75">
        <v>2020</v>
      </c>
      <c r="S3" s="20">
        <v>2025</v>
      </c>
      <c r="T3" s="102">
        <v>2030</v>
      </c>
      <c r="U3" s="524"/>
      <c r="V3" s="266"/>
    </row>
    <row r="4" spans="1:23" ht="21" x14ac:dyDescent="0.4">
      <c r="A4" s="1" t="s">
        <v>2</v>
      </c>
      <c r="B4" s="115">
        <v>16283</v>
      </c>
      <c r="C4" s="116">
        <v>30684</v>
      </c>
      <c r="D4" s="117">
        <v>43599</v>
      </c>
      <c r="E4" s="115">
        <v>83669</v>
      </c>
      <c r="F4" s="116">
        <v>359402</v>
      </c>
      <c r="G4" s="123">
        <v>1446286</v>
      </c>
      <c r="H4" s="121">
        <v>11335</v>
      </c>
      <c r="I4" s="81">
        <v>86641</v>
      </c>
      <c r="J4" s="81"/>
      <c r="K4" s="107"/>
      <c r="L4" s="284">
        <f>IFERROR(IF(AND(E4&lt;&gt;0,I4&lt;&gt;0),E4-I4," "),"")</f>
        <v>-2972</v>
      </c>
      <c r="M4" s="285">
        <f>IFERROR(IF(AND(E4&lt;&gt;0,I4&lt;&gt;0),(E4-I4)/I4, " ")," ")</f>
        <v>-3.4302466499694137E-2</v>
      </c>
      <c r="N4" s="364" t="str">
        <f>IFERROR(IF(AND(F4&lt;&gt;0,J4&lt;&gt;0),F4-J4," "),"")</f>
        <v xml:space="preserve"> </v>
      </c>
      <c r="O4" s="365" t="str">
        <f>IFERROR(IF(AND(F4&lt;&gt;0,J4&lt;&gt;0),(F4-J4)/J4, " ")," ")</f>
        <v xml:space="preserve"> </v>
      </c>
      <c r="P4" s="364" t="str">
        <f>IFERROR(IF(AND(G4&lt;&gt;0,K4&lt;&gt;0),G4-K4," "),"")</f>
        <v xml:space="preserve"> </v>
      </c>
      <c r="Q4" s="414" t="str">
        <f>IFERROR(IF(AND(G4&lt;&gt;0,K4&lt;&gt;0),(G4-K4)/K4, " ")," ")</f>
        <v xml:space="preserve"> </v>
      </c>
      <c r="R4" s="288">
        <f>IFERROR(D4/E4,"")</f>
        <v>0.52108905329333444</v>
      </c>
      <c r="S4" s="289">
        <f>IFERROR(D4/F4,"")</f>
        <v>0.12130984246053166</v>
      </c>
      <c r="T4" s="290">
        <f>IFERROR(D4/G4,"")</f>
        <v>3.0145489896189273E-2</v>
      </c>
      <c r="U4" s="108" t="s">
        <v>53</v>
      </c>
      <c r="V4" s="367">
        <v>0.37</v>
      </c>
      <c r="W4" s="198"/>
    </row>
    <row r="5" spans="1:23" ht="21" x14ac:dyDescent="0.4">
      <c r="A5" s="3" t="s">
        <v>3</v>
      </c>
      <c r="B5" s="118">
        <v>3728</v>
      </c>
      <c r="C5" s="93">
        <v>4458</v>
      </c>
      <c r="D5" s="119">
        <v>7034</v>
      </c>
      <c r="E5" s="118">
        <v>7629</v>
      </c>
      <c r="F5" s="93">
        <v>25550</v>
      </c>
      <c r="G5" s="120">
        <v>66200</v>
      </c>
      <c r="H5" s="122">
        <v>2565</v>
      </c>
      <c r="I5" s="93">
        <v>35000</v>
      </c>
      <c r="J5" s="93">
        <v>70000</v>
      </c>
      <c r="K5" s="120">
        <v>130000</v>
      </c>
      <c r="L5" s="292">
        <f t="shared" ref="L5:L31" si="0">IFERROR(IF(AND(E5&lt;&gt;0,I5&lt;&gt;0),E5-I5," "),"")</f>
        <v>-27371</v>
      </c>
      <c r="M5" s="293">
        <f t="shared" ref="M5:M31" si="1">IFERROR(IF(AND(E5&lt;&gt;0,I5&lt;&gt;0),(E5-I5)/I5, " ")," ")</f>
        <v>-0.78202857142857141</v>
      </c>
      <c r="N5" s="294">
        <f t="shared" ref="N5:N31" si="2">IFERROR(IF(AND(F5&lt;&gt;0,J5&lt;&gt;0),F5-J5," "),"")</f>
        <v>-44450</v>
      </c>
      <c r="O5" s="293">
        <f t="shared" ref="O5:O31" si="3">IFERROR(IF(AND(F5&lt;&gt;0,J5&lt;&gt;0),(F5-J5)/J5, " ")," ")</f>
        <v>-0.63500000000000001</v>
      </c>
      <c r="P5" s="294">
        <f t="shared" ref="P5:P31" si="4">IFERROR(IF(AND(G5&lt;&gt;0,K5&lt;&gt;0),G5-K5," "),"")</f>
        <v>-63800</v>
      </c>
      <c r="Q5" s="295">
        <f t="shared" ref="Q5:Q31" si="5">IFERROR(IF(AND(G5&lt;&gt;0,K5&lt;&gt;0),(G5-K5)/K5, " ")," ")</f>
        <v>-0.49076923076923079</v>
      </c>
      <c r="R5" s="296">
        <f t="shared" ref="R5:R31" si="6">IFERROR(D5/E5,"")</f>
        <v>0.92200812688425748</v>
      </c>
      <c r="S5" s="297">
        <f t="shared" ref="S5:S31" si="7">IFERROR(D5/F5,"")</f>
        <v>0.27530332681017611</v>
      </c>
      <c r="T5" s="298">
        <f t="shared" ref="T5:T31" si="8">IFERROR(D5/G5,"")</f>
        <v>0.10625377643504531</v>
      </c>
      <c r="U5" s="109" t="s">
        <v>53</v>
      </c>
      <c r="V5" s="370">
        <v>0.23318468741384746</v>
      </c>
    </row>
    <row r="6" spans="1:23" ht="21" x14ac:dyDescent="0.4">
      <c r="A6" s="3" t="s">
        <v>5</v>
      </c>
      <c r="B6" s="118">
        <v>1386</v>
      </c>
      <c r="C6" s="93"/>
      <c r="D6" s="119">
        <v>3169</v>
      </c>
      <c r="E6" s="118">
        <v>9877</v>
      </c>
      <c r="F6" s="93">
        <v>76833</v>
      </c>
      <c r="G6" s="120">
        <v>217179</v>
      </c>
      <c r="H6" s="97"/>
      <c r="I6" s="93">
        <v>17000</v>
      </c>
      <c r="J6" s="93">
        <v>101000</v>
      </c>
      <c r="K6" s="120">
        <v>250000</v>
      </c>
      <c r="L6" s="292">
        <f t="shared" si="0"/>
        <v>-7123</v>
      </c>
      <c r="M6" s="293">
        <f t="shared" si="1"/>
        <v>-0.41899999999999998</v>
      </c>
      <c r="N6" s="294">
        <f t="shared" si="2"/>
        <v>-24167</v>
      </c>
      <c r="O6" s="293">
        <f t="shared" si="3"/>
        <v>-0.23927722772277227</v>
      </c>
      <c r="P6" s="294">
        <f t="shared" si="4"/>
        <v>-32821</v>
      </c>
      <c r="Q6" s="295">
        <f t="shared" si="5"/>
        <v>-0.13128400000000001</v>
      </c>
      <c r="R6" s="296">
        <f t="shared" si="6"/>
        <v>0.32084641085349802</v>
      </c>
      <c r="S6" s="297">
        <f t="shared" si="7"/>
        <v>4.1245298244244007E-2</v>
      </c>
      <c r="T6" s="298">
        <f t="shared" si="8"/>
        <v>1.459165020559078E-2</v>
      </c>
      <c r="U6" s="109" t="s">
        <v>53</v>
      </c>
      <c r="V6" s="370">
        <v>0.4386425566456631</v>
      </c>
    </row>
    <row r="7" spans="1:23" ht="21" x14ac:dyDescent="0.4">
      <c r="A7" s="3" t="s">
        <v>7</v>
      </c>
      <c r="B7" s="118">
        <v>10573</v>
      </c>
      <c r="C7" s="93">
        <v>11260</v>
      </c>
      <c r="D7" s="119">
        <v>16118</v>
      </c>
      <c r="E7" s="118">
        <v>35674.5</v>
      </c>
      <c r="F7" s="93">
        <v>109804.5</v>
      </c>
      <c r="G7" s="120">
        <v>331749</v>
      </c>
      <c r="H7" s="122">
        <v>8664</v>
      </c>
      <c r="I7" s="93">
        <v>30621</v>
      </c>
      <c r="J7" s="93">
        <v>65621</v>
      </c>
      <c r="K7" s="120"/>
      <c r="L7" s="292">
        <f t="shared" si="0"/>
        <v>5053.5</v>
      </c>
      <c r="M7" s="293">
        <f t="shared" si="1"/>
        <v>0.16503380033310472</v>
      </c>
      <c r="N7" s="294">
        <f t="shared" si="2"/>
        <v>44183.5</v>
      </c>
      <c r="O7" s="293">
        <f t="shared" si="3"/>
        <v>0.67331342100851865</v>
      </c>
      <c r="P7" s="302" t="str">
        <f t="shared" si="4"/>
        <v xml:space="preserve"> </v>
      </c>
      <c r="Q7" s="303" t="str">
        <f t="shared" si="5"/>
        <v xml:space="preserve"> </v>
      </c>
      <c r="R7" s="296">
        <f t="shared" si="6"/>
        <v>0.45180731334706864</v>
      </c>
      <c r="S7" s="297">
        <f t="shared" si="7"/>
        <v>0.14678815531239611</v>
      </c>
      <c r="T7" s="298">
        <f t="shared" si="8"/>
        <v>4.8584924144458613E-2</v>
      </c>
      <c r="U7" s="372" t="s">
        <v>83</v>
      </c>
      <c r="V7" s="370">
        <v>0.27494112363117829</v>
      </c>
    </row>
    <row r="8" spans="1:23" ht="21" x14ac:dyDescent="0.4">
      <c r="A8" s="3" t="s">
        <v>6</v>
      </c>
      <c r="B8" s="118">
        <v>58477</v>
      </c>
      <c r="C8" s="93">
        <v>106982</v>
      </c>
      <c r="D8" s="119">
        <v>164566</v>
      </c>
      <c r="E8" s="118">
        <v>1000000</v>
      </c>
      <c r="F8" s="93"/>
      <c r="G8" s="120">
        <v>8500000</v>
      </c>
      <c r="H8" s="122">
        <v>40809</v>
      </c>
      <c r="I8" s="93">
        <v>1000000</v>
      </c>
      <c r="J8" s="93"/>
      <c r="K8" s="120"/>
      <c r="L8" s="292">
        <f t="shared" si="0"/>
        <v>0</v>
      </c>
      <c r="M8" s="293">
        <f t="shared" si="1"/>
        <v>0</v>
      </c>
      <c r="N8" s="294" t="str">
        <f t="shared" si="2"/>
        <v xml:space="preserve"> </v>
      </c>
      <c r="O8" s="293" t="str">
        <f t="shared" si="3"/>
        <v xml:space="preserve"> </v>
      </c>
      <c r="P8" s="302" t="str">
        <f t="shared" si="4"/>
        <v xml:space="preserve"> </v>
      </c>
      <c r="Q8" s="303" t="str">
        <f t="shared" si="5"/>
        <v xml:space="preserve"> </v>
      </c>
      <c r="R8" s="296">
        <f t="shared" si="6"/>
        <v>0.16456599999999999</v>
      </c>
      <c r="S8" s="297" t="str">
        <f t="shared" si="7"/>
        <v/>
      </c>
      <c r="T8" s="298">
        <f t="shared" si="8"/>
        <v>1.936070588235294E-2</v>
      </c>
      <c r="U8" s="109" t="s">
        <v>53</v>
      </c>
      <c r="V8" s="370">
        <v>0.42717933023528176</v>
      </c>
    </row>
    <row r="9" spans="1:23" ht="21" x14ac:dyDescent="0.4">
      <c r="A9" s="3" t="s">
        <v>8</v>
      </c>
      <c r="B9" s="118">
        <v>1257</v>
      </c>
      <c r="C9" s="93"/>
      <c r="D9" s="119">
        <v>1434</v>
      </c>
      <c r="E9" s="118"/>
      <c r="F9" s="93"/>
      <c r="G9" s="120"/>
      <c r="H9" s="122"/>
      <c r="I9" s="93"/>
      <c r="J9" s="93"/>
      <c r="K9" s="120"/>
      <c r="L9" s="292" t="str">
        <f t="shared" si="0"/>
        <v xml:space="preserve"> </v>
      </c>
      <c r="M9" s="293" t="str">
        <f t="shared" si="1"/>
        <v xml:space="preserve"> </v>
      </c>
      <c r="N9" s="294" t="str">
        <f t="shared" si="2"/>
        <v xml:space="preserve"> </v>
      </c>
      <c r="O9" s="293" t="str">
        <f t="shared" si="3"/>
        <v xml:space="preserve"> </v>
      </c>
      <c r="P9" s="294" t="str">
        <f t="shared" si="4"/>
        <v xml:space="preserve"> </v>
      </c>
      <c r="Q9" s="295" t="str">
        <f t="shared" si="5"/>
        <v xml:space="preserve"> </v>
      </c>
      <c r="R9" s="296" t="str">
        <f t="shared" si="6"/>
        <v/>
      </c>
      <c r="S9" s="297" t="str">
        <f t="shared" si="7"/>
        <v/>
      </c>
      <c r="T9" s="298" t="str">
        <f t="shared" si="8"/>
        <v/>
      </c>
      <c r="U9" s="370"/>
      <c r="V9" s="370"/>
    </row>
    <row r="10" spans="1:23" ht="21" x14ac:dyDescent="0.4">
      <c r="A10" s="3" t="s">
        <v>15</v>
      </c>
      <c r="B10" s="67">
        <v>2176</v>
      </c>
      <c r="C10" s="93">
        <v>3580</v>
      </c>
      <c r="D10" s="119">
        <v>7464</v>
      </c>
      <c r="E10" s="118">
        <v>59219</v>
      </c>
      <c r="F10" s="93">
        <v>181266</v>
      </c>
      <c r="G10" s="120">
        <v>936363</v>
      </c>
      <c r="H10" s="122">
        <v>2176</v>
      </c>
      <c r="I10" s="93">
        <v>25005</v>
      </c>
      <c r="J10" s="93">
        <v>262600</v>
      </c>
      <c r="K10" s="120">
        <v>823455</v>
      </c>
      <c r="L10" s="292">
        <f t="shared" si="0"/>
        <v>34214</v>
      </c>
      <c r="M10" s="293">
        <f t="shared" si="1"/>
        <v>1.3682863427314538</v>
      </c>
      <c r="N10" s="294">
        <f t="shared" si="2"/>
        <v>-81334</v>
      </c>
      <c r="O10" s="293">
        <f t="shared" si="3"/>
        <v>-0.30972581873571975</v>
      </c>
      <c r="P10" s="294">
        <f t="shared" si="4"/>
        <v>112908</v>
      </c>
      <c r="Q10" s="295">
        <f t="shared" si="5"/>
        <v>0.13711496074466728</v>
      </c>
      <c r="R10" s="296">
        <f t="shared" si="6"/>
        <v>0.12604062885222647</v>
      </c>
      <c r="S10" s="297">
        <f t="shared" si="7"/>
        <v>4.117705471516997E-2</v>
      </c>
      <c r="T10" s="298">
        <f t="shared" si="8"/>
        <v>7.9712675532886291E-3</v>
      </c>
      <c r="U10" s="136" t="s">
        <v>53</v>
      </c>
      <c r="V10" s="370">
        <v>0.49900266954080652</v>
      </c>
    </row>
    <row r="11" spans="1:23" ht="21" x14ac:dyDescent="0.4">
      <c r="A11" s="3" t="s">
        <v>9</v>
      </c>
      <c r="B11" s="118">
        <v>166</v>
      </c>
      <c r="C11" s="93">
        <v>230</v>
      </c>
      <c r="D11" s="119">
        <v>345</v>
      </c>
      <c r="E11" s="118">
        <v>3500</v>
      </c>
      <c r="F11" s="93">
        <v>8000</v>
      </c>
      <c r="G11" s="120">
        <v>15000</v>
      </c>
      <c r="H11" s="122">
        <v>160</v>
      </c>
      <c r="I11" s="93">
        <v>3500</v>
      </c>
      <c r="J11" s="93">
        <v>8000</v>
      </c>
      <c r="K11" s="120">
        <v>15000</v>
      </c>
      <c r="L11" s="292">
        <f t="shared" si="0"/>
        <v>0</v>
      </c>
      <c r="M11" s="293">
        <f t="shared" si="1"/>
        <v>0</v>
      </c>
      <c r="N11" s="294">
        <f t="shared" si="2"/>
        <v>0</v>
      </c>
      <c r="O11" s="293">
        <f t="shared" si="3"/>
        <v>0</v>
      </c>
      <c r="P11" s="294">
        <f t="shared" si="4"/>
        <v>0</v>
      </c>
      <c r="Q11" s="295">
        <f t="shared" si="5"/>
        <v>0</v>
      </c>
      <c r="R11" s="296">
        <f t="shared" si="6"/>
        <v>9.8571428571428574E-2</v>
      </c>
      <c r="S11" s="297">
        <f t="shared" si="7"/>
        <v>4.3124999999999997E-2</v>
      </c>
      <c r="T11" s="298">
        <f t="shared" si="8"/>
        <v>2.3E-2</v>
      </c>
      <c r="U11" s="415" t="s">
        <v>53</v>
      </c>
      <c r="V11" s="370">
        <v>0.3470270784363505</v>
      </c>
    </row>
    <row r="12" spans="1:23" ht="21" x14ac:dyDescent="0.4">
      <c r="A12" s="3" t="s">
        <v>10</v>
      </c>
      <c r="B12" s="118">
        <v>10667</v>
      </c>
      <c r="C12" s="93">
        <v>18902</v>
      </c>
      <c r="D12" s="119">
        <v>32508</v>
      </c>
      <c r="E12" s="118">
        <v>150000</v>
      </c>
      <c r="F12" s="93">
        <v>800000</v>
      </c>
      <c r="G12" s="120">
        <v>5000000</v>
      </c>
      <c r="H12" s="122">
        <v>10940</v>
      </c>
      <c r="I12" s="93">
        <v>94000</v>
      </c>
      <c r="J12" s="93"/>
      <c r="K12" s="120">
        <v>2600000</v>
      </c>
      <c r="L12" s="292">
        <f t="shared" si="0"/>
        <v>56000</v>
      </c>
      <c r="M12" s="293">
        <f t="shared" si="1"/>
        <v>0.5957446808510638</v>
      </c>
      <c r="N12" s="302" t="str">
        <f t="shared" si="2"/>
        <v xml:space="preserve"> </v>
      </c>
      <c r="O12" s="301" t="str">
        <f t="shared" si="3"/>
        <v xml:space="preserve"> </v>
      </c>
      <c r="P12" s="294">
        <f t="shared" si="4"/>
        <v>2400000</v>
      </c>
      <c r="Q12" s="295">
        <f t="shared" si="5"/>
        <v>0.92307692307692313</v>
      </c>
      <c r="R12" s="296">
        <f t="shared" si="6"/>
        <v>0.21672</v>
      </c>
      <c r="S12" s="297">
        <f t="shared" si="7"/>
        <v>4.0634999999999998E-2</v>
      </c>
      <c r="T12" s="298">
        <f t="shared" si="8"/>
        <v>6.5015999999999997E-3</v>
      </c>
      <c r="U12" s="109" t="s">
        <v>53</v>
      </c>
      <c r="V12" s="370">
        <v>0.52913161136216602</v>
      </c>
    </row>
    <row r="13" spans="1:23" ht="21" x14ac:dyDescent="0.4">
      <c r="A13" s="3" t="s">
        <v>12</v>
      </c>
      <c r="B13" s="118">
        <v>103989</v>
      </c>
      <c r="C13" s="93">
        <v>149739</v>
      </c>
      <c r="D13" s="119">
        <v>200250</v>
      </c>
      <c r="E13" s="118">
        <v>616465</v>
      </c>
      <c r="F13" s="93">
        <v>2433250</v>
      </c>
      <c r="G13" s="120">
        <v>6929700</v>
      </c>
      <c r="H13" s="122">
        <v>78088</v>
      </c>
      <c r="I13" s="93">
        <v>960000</v>
      </c>
      <c r="J13" s="93"/>
      <c r="K13" s="120"/>
      <c r="L13" s="292">
        <f t="shared" si="0"/>
        <v>-343535</v>
      </c>
      <c r="M13" s="293">
        <f t="shared" si="1"/>
        <v>-0.35784895833333336</v>
      </c>
      <c r="N13" s="302" t="str">
        <f t="shared" si="2"/>
        <v xml:space="preserve"> </v>
      </c>
      <c r="O13" s="301" t="str">
        <f t="shared" si="3"/>
        <v xml:space="preserve"> </v>
      </c>
      <c r="P13" s="302" t="str">
        <f t="shared" si="4"/>
        <v xml:space="preserve"> </v>
      </c>
      <c r="Q13" s="303" t="str">
        <f t="shared" si="5"/>
        <v xml:space="preserve"> </v>
      </c>
      <c r="R13" s="296">
        <f t="shared" si="6"/>
        <v>0.32483595986795682</v>
      </c>
      <c r="S13" s="297">
        <f t="shared" si="7"/>
        <v>8.2297338949964036E-2</v>
      </c>
      <c r="T13" s="298">
        <f t="shared" si="8"/>
        <v>2.8897354863846921E-2</v>
      </c>
      <c r="U13" s="109" t="s">
        <v>53</v>
      </c>
      <c r="V13" s="370">
        <v>0.34285776027527604</v>
      </c>
    </row>
    <row r="14" spans="1:23" ht="21.6" customHeight="1" x14ac:dyDescent="0.4">
      <c r="A14" s="3" t="s">
        <v>13</v>
      </c>
      <c r="B14" s="118">
        <v>389</v>
      </c>
      <c r="C14" s="93">
        <v>492</v>
      </c>
      <c r="D14" s="119">
        <v>792</v>
      </c>
      <c r="E14" s="118"/>
      <c r="F14" s="93"/>
      <c r="G14" s="120"/>
      <c r="H14" s="122">
        <v>357</v>
      </c>
      <c r="I14" s="93"/>
      <c r="J14" s="93"/>
      <c r="K14" s="120"/>
      <c r="L14" s="292" t="str">
        <f t="shared" si="0"/>
        <v xml:space="preserve"> </v>
      </c>
      <c r="M14" s="293" t="str">
        <f t="shared" si="1"/>
        <v xml:space="preserve"> </v>
      </c>
      <c r="N14" s="294" t="str">
        <f t="shared" si="2"/>
        <v xml:space="preserve"> </v>
      </c>
      <c r="O14" s="293" t="str">
        <f t="shared" si="3"/>
        <v xml:space="preserve"> </v>
      </c>
      <c r="P14" s="294" t="str">
        <f t="shared" si="4"/>
        <v xml:space="preserve"> </v>
      </c>
      <c r="Q14" s="295" t="str">
        <f t="shared" si="5"/>
        <v xml:space="preserve"> </v>
      </c>
      <c r="R14" s="296" t="str">
        <f t="shared" si="6"/>
        <v/>
      </c>
      <c r="S14" s="297" t="str">
        <f>IFERROR(D14/F14,"")</f>
        <v/>
      </c>
      <c r="T14" s="298" t="str">
        <f t="shared" si="8"/>
        <v/>
      </c>
      <c r="U14" s="370"/>
      <c r="V14" s="370"/>
    </row>
    <row r="15" spans="1:23" ht="21" x14ac:dyDescent="0.4">
      <c r="A15" s="3" t="s">
        <v>16</v>
      </c>
      <c r="B15" s="100">
        <v>11663</v>
      </c>
      <c r="C15" s="95"/>
      <c r="D15" s="101">
        <v>26160</v>
      </c>
      <c r="E15" s="96">
        <v>87500</v>
      </c>
      <c r="F15" s="95"/>
      <c r="G15" s="101">
        <v>6000000</v>
      </c>
      <c r="H15" s="100">
        <v>11663</v>
      </c>
      <c r="I15" s="95">
        <f>AVERAGE(45000,130000)</f>
        <v>87500</v>
      </c>
      <c r="J15" s="95"/>
      <c r="K15" s="101"/>
      <c r="L15" s="292">
        <f t="shared" si="0"/>
        <v>0</v>
      </c>
      <c r="M15" s="304">
        <f t="shared" si="1"/>
        <v>0</v>
      </c>
      <c r="N15" s="294" t="str">
        <f t="shared" si="2"/>
        <v xml:space="preserve"> </v>
      </c>
      <c r="O15" s="293" t="str">
        <f t="shared" si="3"/>
        <v xml:space="preserve"> </v>
      </c>
      <c r="P15" s="302" t="str">
        <f t="shared" si="4"/>
        <v xml:space="preserve"> </v>
      </c>
      <c r="Q15" s="303" t="str">
        <f t="shared" si="5"/>
        <v xml:space="preserve"> </v>
      </c>
      <c r="R15" s="296">
        <f t="shared" si="6"/>
        <v>0.29897142857142855</v>
      </c>
      <c r="S15" s="297" t="str">
        <f t="shared" ref="S15" si="9">IFERROR(D15/F15,"")</f>
        <v/>
      </c>
      <c r="T15" s="298">
        <f t="shared" si="8"/>
        <v>4.3600000000000002E-3</v>
      </c>
      <c r="U15" s="416" t="s">
        <v>83</v>
      </c>
      <c r="V15" s="370">
        <v>0.55503999999999998</v>
      </c>
    </row>
    <row r="16" spans="1:23" ht="21" x14ac:dyDescent="0.4">
      <c r="A16" s="3" t="s">
        <v>4</v>
      </c>
      <c r="B16" s="118">
        <v>20</v>
      </c>
      <c r="C16" s="93">
        <v>44</v>
      </c>
      <c r="D16" s="119">
        <v>28</v>
      </c>
      <c r="E16" s="118">
        <v>71</v>
      </c>
      <c r="F16" s="93">
        <v>140</v>
      </c>
      <c r="G16" s="120">
        <v>700</v>
      </c>
      <c r="H16" s="122">
        <v>35</v>
      </c>
      <c r="I16" s="92">
        <v>100</v>
      </c>
      <c r="J16" s="93"/>
      <c r="K16" s="120"/>
      <c r="L16" s="292">
        <f t="shared" si="0"/>
        <v>-29</v>
      </c>
      <c r="M16" s="293">
        <f t="shared" si="1"/>
        <v>-0.28999999999999998</v>
      </c>
      <c r="N16" s="302" t="str">
        <f t="shared" si="2"/>
        <v xml:space="preserve"> </v>
      </c>
      <c r="O16" s="301" t="str">
        <f t="shared" si="3"/>
        <v xml:space="preserve"> </v>
      </c>
      <c r="P16" s="302" t="str">
        <f t="shared" si="4"/>
        <v xml:space="preserve"> </v>
      </c>
      <c r="Q16" s="303" t="str">
        <f t="shared" si="5"/>
        <v xml:space="preserve"> </v>
      </c>
      <c r="R16" s="296">
        <f t="shared" si="6"/>
        <v>0.39436619718309857</v>
      </c>
      <c r="S16" s="297">
        <f t="shared" si="7"/>
        <v>0.2</v>
      </c>
      <c r="T16" s="298">
        <f t="shared" si="8"/>
        <v>0.04</v>
      </c>
      <c r="U16" s="372" t="s">
        <v>83</v>
      </c>
      <c r="V16" s="370">
        <v>0.27226655654989163</v>
      </c>
    </row>
    <row r="17" spans="1:22" ht="21" x14ac:dyDescent="0.4">
      <c r="A17" s="3" t="s">
        <v>19</v>
      </c>
      <c r="B17" s="118">
        <v>279</v>
      </c>
      <c r="C17" s="93">
        <v>383</v>
      </c>
      <c r="D17" s="119">
        <v>549</v>
      </c>
      <c r="E17" s="118">
        <v>980</v>
      </c>
      <c r="F17" s="93">
        <v>2650</v>
      </c>
      <c r="G17" s="120">
        <v>7200</v>
      </c>
      <c r="H17" s="122">
        <v>279</v>
      </c>
      <c r="I17" s="93">
        <v>747</v>
      </c>
      <c r="J17" s="93"/>
      <c r="K17" s="120"/>
      <c r="L17" s="292">
        <f t="shared" si="0"/>
        <v>233</v>
      </c>
      <c r="M17" s="293">
        <f t="shared" si="1"/>
        <v>0.31191432396251673</v>
      </c>
      <c r="N17" s="302" t="str">
        <f t="shared" si="2"/>
        <v xml:space="preserve"> </v>
      </c>
      <c r="O17" s="301" t="str">
        <f t="shared" si="3"/>
        <v xml:space="preserve"> </v>
      </c>
      <c r="P17" s="302" t="str">
        <f t="shared" si="4"/>
        <v xml:space="preserve"> </v>
      </c>
      <c r="Q17" s="303" t="str">
        <f t="shared" si="5"/>
        <v xml:space="preserve"> </v>
      </c>
      <c r="R17" s="296">
        <f t="shared" si="6"/>
        <v>0.56020408163265301</v>
      </c>
      <c r="S17" s="297">
        <f t="shared" si="7"/>
        <v>0.20716981132075471</v>
      </c>
      <c r="T17" s="298">
        <f t="shared" si="8"/>
        <v>7.6249999999999998E-2</v>
      </c>
      <c r="U17" s="417" t="s">
        <v>53</v>
      </c>
      <c r="V17" s="370">
        <v>0.25520637337365271</v>
      </c>
    </row>
    <row r="18" spans="1:22" ht="21" x14ac:dyDescent="0.4">
      <c r="A18" s="3" t="s">
        <v>17</v>
      </c>
      <c r="B18" s="118">
        <v>364</v>
      </c>
      <c r="C18" s="93">
        <v>633</v>
      </c>
      <c r="D18" s="119">
        <v>1556</v>
      </c>
      <c r="E18" s="118">
        <v>3011</v>
      </c>
      <c r="F18" s="93">
        <v>51535</v>
      </c>
      <c r="G18" s="120">
        <v>248563</v>
      </c>
      <c r="H18" s="122">
        <v>0</v>
      </c>
      <c r="I18" s="88">
        <v>1200</v>
      </c>
      <c r="J18" s="88"/>
      <c r="K18" s="103"/>
      <c r="L18" s="292">
        <f t="shared" si="0"/>
        <v>1811</v>
      </c>
      <c r="M18" s="293">
        <f t="shared" si="1"/>
        <v>1.5091666666666668</v>
      </c>
      <c r="N18" s="302" t="str">
        <f t="shared" si="2"/>
        <v xml:space="preserve"> </v>
      </c>
      <c r="O18" s="301" t="str">
        <f t="shared" si="3"/>
        <v xml:space="preserve"> </v>
      </c>
      <c r="P18" s="302" t="str">
        <f t="shared" si="4"/>
        <v xml:space="preserve"> </v>
      </c>
      <c r="Q18" s="303" t="str">
        <f t="shared" si="5"/>
        <v xml:space="preserve"> </v>
      </c>
      <c r="R18" s="296">
        <f t="shared" si="6"/>
        <v>0.5167718365991365</v>
      </c>
      <c r="S18" s="297">
        <f t="shared" si="7"/>
        <v>3.0193072669059861E-2</v>
      </c>
      <c r="T18" s="298">
        <f t="shared" si="8"/>
        <v>6.2599823787128413E-3</v>
      </c>
      <c r="U18" s="110" t="s">
        <v>53</v>
      </c>
      <c r="V18" s="370">
        <v>0.60897929550472707</v>
      </c>
    </row>
    <row r="19" spans="1:22" ht="21" x14ac:dyDescent="0.4">
      <c r="A19" s="3" t="s">
        <v>18</v>
      </c>
      <c r="B19" s="118">
        <v>1118</v>
      </c>
      <c r="C19" s="93">
        <v>2278</v>
      </c>
      <c r="D19" s="119">
        <v>3373</v>
      </c>
      <c r="E19" s="118">
        <v>10465</v>
      </c>
      <c r="F19" s="93">
        <v>101300</v>
      </c>
      <c r="G19" s="120">
        <v>202600</v>
      </c>
      <c r="H19" s="122">
        <v>942</v>
      </c>
      <c r="I19" s="93">
        <v>40000</v>
      </c>
      <c r="J19" s="93">
        <v>44000</v>
      </c>
      <c r="K19" s="120">
        <v>48000</v>
      </c>
      <c r="L19" s="292">
        <f t="shared" si="0"/>
        <v>-29535</v>
      </c>
      <c r="M19" s="293">
        <f t="shared" si="1"/>
        <v>-0.738375</v>
      </c>
      <c r="N19" s="294">
        <f t="shared" si="2"/>
        <v>57300</v>
      </c>
      <c r="O19" s="293">
        <f t="shared" si="3"/>
        <v>1.3022727272727272</v>
      </c>
      <c r="P19" s="294">
        <f t="shared" si="4"/>
        <v>154600</v>
      </c>
      <c r="Q19" s="295">
        <f t="shared" si="5"/>
        <v>3.2208333333333332</v>
      </c>
      <c r="R19" s="296">
        <f t="shared" si="6"/>
        <v>0.32231247013855707</v>
      </c>
      <c r="S19" s="297">
        <f t="shared" si="7"/>
        <v>3.3297137216189536E-2</v>
      </c>
      <c r="T19" s="298">
        <f t="shared" si="8"/>
        <v>1.6648568608094768E-2</v>
      </c>
      <c r="U19" s="109" t="s">
        <v>53</v>
      </c>
      <c r="V19" s="370">
        <v>0.45702982915590229</v>
      </c>
    </row>
    <row r="20" spans="1:22" ht="21" x14ac:dyDescent="0.4">
      <c r="A20" s="3" t="s">
        <v>14</v>
      </c>
      <c r="B20" s="118">
        <v>1696</v>
      </c>
      <c r="C20" s="93">
        <v>4477</v>
      </c>
      <c r="D20" s="119">
        <v>9240</v>
      </c>
      <c r="E20" s="118">
        <v>23260</v>
      </c>
      <c r="F20" s="93">
        <v>193700</v>
      </c>
      <c r="G20" s="120">
        <v>389800</v>
      </c>
      <c r="H20" s="122">
        <v>395</v>
      </c>
      <c r="I20" s="93">
        <v>21200</v>
      </c>
      <c r="J20" s="93">
        <v>81600</v>
      </c>
      <c r="K20" s="120">
        <v>181900</v>
      </c>
      <c r="L20" s="292">
        <f t="shared" si="0"/>
        <v>2060</v>
      </c>
      <c r="M20" s="293">
        <f t="shared" si="1"/>
        <v>9.7169811320754723E-2</v>
      </c>
      <c r="N20" s="294">
        <f t="shared" si="2"/>
        <v>112100</v>
      </c>
      <c r="O20" s="293">
        <f t="shared" si="3"/>
        <v>1.3737745098039216</v>
      </c>
      <c r="P20" s="294">
        <f t="shared" si="4"/>
        <v>207900</v>
      </c>
      <c r="Q20" s="295">
        <f t="shared" si="5"/>
        <v>1.1429356789444749</v>
      </c>
      <c r="R20" s="296">
        <f t="shared" si="6"/>
        <v>0.39724849527085127</v>
      </c>
      <c r="S20" s="297">
        <f t="shared" si="7"/>
        <v>4.7702632937532269E-2</v>
      </c>
      <c r="T20" s="298">
        <f t="shared" si="8"/>
        <v>2.3704463827603901E-2</v>
      </c>
      <c r="U20" s="109" t="s">
        <v>53</v>
      </c>
      <c r="V20" s="370">
        <v>0.47285103202448342</v>
      </c>
    </row>
    <row r="21" spans="1:22" ht="21" x14ac:dyDescent="0.4">
      <c r="A21" s="3" t="s">
        <v>20</v>
      </c>
      <c r="B21" s="118">
        <v>313</v>
      </c>
      <c r="C21" s="93">
        <v>388</v>
      </c>
      <c r="D21" s="119">
        <v>926</v>
      </c>
      <c r="E21" s="118">
        <v>2161</v>
      </c>
      <c r="F21" s="93">
        <v>12350</v>
      </c>
      <c r="G21" s="120">
        <v>47488</v>
      </c>
      <c r="H21" s="122">
        <v>248</v>
      </c>
      <c r="I21" s="93"/>
      <c r="J21" s="93"/>
      <c r="K21" s="120"/>
      <c r="L21" s="300" t="str">
        <f t="shared" si="0"/>
        <v xml:space="preserve"> </v>
      </c>
      <c r="M21" s="301" t="str">
        <f t="shared" si="1"/>
        <v xml:space="preserve"> </v>
      </c>
      <c r="N21" s="302" t="str">
        <f t="shared" si="2"/>
        <v xml:space="preserve"> </v>
      </c>
      <c r="O21" s="301" t="str">
        <f t="shared" si="3"/>
        <v xml:space="preserve"> </v>
      </c>
      <c r="P21" s="302" t="str">
        <f t="shared" si="4"/>
        <v xml:space="preserve"> </v>
      </c>
      <c r="Q21" s="303" t="str">
        <f t="shared" si="5"/>
        <v xml:space="preserve"> </v>
      </c>
      <c r="R21" s="296">
        <f t="shared" si="6"/>
        <v>0.42850532161036559</v>
      </c>
      <c r="S21" s="297">
        <f t="shared" si="7"/>
        <v>7.4979757085020249E-2</v>
      </c>
      <c r="T21" s="298">
        <f t="shared" si="8"/>
        <v>1.9499663072776282E-2</v>
      </c>
      <c r="U21" s="109" t="s">
        <v>53</v>
      </c>
      <c r="V21" s="370">
        <v>0.42675124065285908</v>
      </c>
    </row>
    <row r="22" spans="1:22" ht="21" x14ac:dyDescent="0.4">
      <c r="A22" s="3" t="s">
        <v>21</v>
      </c>
      <c r="B22" s="118">
        <v>113893</v>
      </c>
      <c r="C22" s="93">
        <v>121956</v>
      </c>
      <c r="D22" s="119">
        <v>146447</v>
      </c>
      <c r="E22" s="118">
        <v>157815.09999999998</v>
      </c>
      <c r="F22" s="93">
        <v>741058</v>
      </c>
      <c r="G22" s="120">
        <v>1453300</v>
      </c>
      <c r="H22" s="122">
        <v>90000</v>
      </c>
      <c r="I22" s="93">
        <v>140000</v>
      </c>
      <c r="J22" s="93"/>
      <c r="K22" s="120"/>
      <c r="L22" s="292">
        <f t="shared" si="0"/>
        <v>17815.099999999977</v>
      </c>
      <c r="M22" s="293">
        <f t="shared" si="1"/>
        <v>0.12725071428571411</v>
      </c>
      <c r="N22" s="302" t="str">
        <f t="shared" si="2"/>
        <v xml:space="preserve"> </v>
      </c>
      <c r="O22" s="301" t="str">
        <f t="shared" si="3"/>
        <v xml:space="preserve"> </v>
      </c>
      <c r="P22" s="302" t="str">
        <f t="shared" si="4"/>
        <v xml:space="preserve"> </v>
      </c>
      <c r="Q22" s="303" t="str">
        <f t="shared" si="5"/>
        <v xml:space="preserve"> </v>
      </c>
      <c r="R22" s="296">
        <f t="shared" si="6"/>
        <v>0.92796570163438108</v>
      </c>
      <c r="S22" s="297">
        <f t="shared" si="7"/>
        <v>0.19761880986373537</v>
      </c>
      <c r="T22" s="298">
        <f t="shared" si="8"/>
        <v>0.10076859560999106</v>
      </c>
      <c r="U22" s="109" t="s">
        <v>53</v>
      </c>
      <c r="V22" s="370">
        <v>0.40860520714015158</v>
      </c>
    </row>
    <row r="23" spans="1:22" ht="21" x14ac:dyDescent="0.4">
      <c r="A23" s="3" t="s">
        <v>1</v>
      </c>
      <c r="B23" s="118">
        <v>12977</v>
      </c>
      <c r="C23" s="93">
        <v>20421</v>
      </c>
      <c r="D23" s="119">
        <v>28847</v>
      </c>
      <c r="E23" s="118">
        <v>89774</v>
      </c>
      <c r="F23" s="93">
        <v>405402</v>
      </c>
      <c r="G23" s="120">
        <v>960395</v>
      </c>
      <c r="H23" s="122">
        <v>10551</v>
      </c>
      <c r="I23" s="93">
        <v>119500</v>
      </c>
      <c r="J23" s="93"/>
      <c r="K23" s="120">
        <v>1315000</v>
      </c>
      <c r="L23" s="292">
        <f t="shared" si="0"/>
        <v>-29726</v>
      </c>
      <c r="M23" s="293">
        <f t="shared" si="1"/>
        <v>-0.2487531380753138</v>
      </c>
      <c r="N23" s="302" t="str">
        <f t="shared" si="2"/>
        <v xml:space="preserve"> </v>
      </c>
      <c r="O23" s="301" t="str">
        <f t="shared" si="3"/>
        <v xml:space="preserve"> </v>
      </c>
      <c r="P23" s="294">
        <f t="shared" si="4"/>
        <v>-354605</v>
      </c>
      <c r="Q23" s="295">
        <f t="shared" si="5"/>
        <v>-0.26966159695817493</v>
      </c>
      <c r="R23" s="296">
        <f t="shared" si="6"/>
        <v>0.32132911533406111</v>
      </c>
      <c r="S23" s="297">
        <f t="shared" si="7"/>
        <v>7.1156531048194138E-2</v>
      </c>
      <c r="T23" s="298">
        <f t="shared" si="8"/>
        <v>3.0036599524154124E-2</v>
      </c>
      <c r="U23" s="109" t="s">
        <v>53</v>
      </c>
      <c r="V23" s="370">
        <v>0.35486253635385401</v>
      </c>
    </row>
    <row r="24" spans="1:22" ht="21" x14ac:dyDescent="0.4">
      <c r="A24" s="3" t="s">
        <v>22</v>
      </c>
      <c r="B24" s="118">
        <v>1010</v>
      </c>
      <c r="C24" s="93"/>
      <c r="D24" s="119">
        <v>3338</v>
      </c>
      <c r="E24" s="118">
        <v>76898</v>
      </c>
      <c r="F24" s="93">
        <v>1029470</v>
      </c>
      <c r="G24" s="120">
        <v>1900000</v>
      </c>
      <c r="H24" s="122"/>
      <c r="I24" s="93">
        <v>76898</v>
      </c>
      <c r="J24" s="93">
        <v>1029470</v>
      </c>
      <c r="K24" s="120"/>
      <c r="L24" s="292">
        <f t="shared" si="0"/>
        <v>0</v>
      </c>
      <c r="M24" s="293">
        <f t="shared" si="1"/>
        <v>0</v>
      </c>
      <c r="N24" s="294">
        <f t="shared" si="2"/>
        <v>0</v>
      </c>
      <c r="O24" s="293">
        <f t="shared" si="3"/>
        <v>0</v>
      </c>
      <c r="P24" s="302" t="str">
        <f t="shared" si="4"/>
        <v xml:space="preserve"> </v>
      </c>
      <c r="Q24" s="303" t="str">
        <f t="shared" si="5"/>
        <v xml:space="preserve"> </v>
      </c>
      <c r="R24" s="296">
        <f t="shared" si="6"/>
        <v>4.3408151057244659E-2</v>
      </c>
      <c r="S24" s="297">
        <f t="shared" si="7"/>
        <v>3.2424451416748425E-3</v>
      </c>
      <c r="T24" s="298">
        <f t="shared" si="8"/>
        <v>1.756842105263158E-3</v>
      </c>
      <c r="U24" s="418" t="s">
        <v>53</v>
      </c>
      <c r="V24" s="370">
        <v>0.69333507251916426</v>
      </c>
    </row>
    <row r="25" spans="1:22" ht="21" x14ac:dyDescent="0.4">
      <c r="A25" s="3" t="s">
        <v>23</v>
      </c>
      <c r="B25" s="118">
        <v>4352</v>
      </c>
      <c r="C25" s="93">
        <v>9691</v>
      </c>
      <c r="D25" s="119">
        <v>20692</v>
      </c>
      <c r="E25" s="118">
        <v>59208</v>
      </c>
      <c r="F25" s="93">
        <v>277300</v>
      </c>
      <c r="G25" s="120">
        <v>896160</v>
      </c>
      <c r="H25" s="122">
        <v>2258</v>
      </c>
      <c r="I25" s="93">
        <v>14000</v>
      </c>
      <c r="J25" s="93">
        <v>45000</v>
      </c>
      <c r="K25" s="120">
        <v>80000</v>
      </c>
      <c r="L25" s="292">
        <f t="shared" si="0"/>
        <v>45208</v>
      </c>
      <c r="M25" s="304">
        <f t="shared" si="1"/>
        <v>3.2291428571428571</v>
      </c>
      <c r="N25" s="294">
        <f t="shared" si="2"/>
        <v>232300</v>
      </c>
      <c r="O25" s="304">
        <f t="shared" si="3"/>
        <v>5.1622222222222218</v>
      </c>
      <c r="P25" s="294">
        <f t="shared" si="4"/>
        <v>816160</v>
      </c>
      <c r="Q25" s="305">
        <f t="shared" si="5"/>
        <v>10.202</v>
      </c>
      <c r="R25" s="296">
        <f t="shared" si="6"/>
        <v>0.34947980002702339</v>
      </c>
      <c r="S25" s="297">
        <f t="shared" si="7"/>
        <v>7.4619545618463762E-2</v>
      </c>
      <c r="T25" s="298">
        <f t="shared" si="8"/>
        <v>2.3089626852347795E-2</v>
      </c>
      <c r="U25" s="419" t="s">
        <v>53</v>
      </c>
      <c r="V25" s="370">
        <v>0.45</v>
      </c>
    </row>
    <row r="26" spans="1:22" ht="21" x14ac:dyDescent="0.4">
      <c r="A26" s="3" t="s">
        <v>24</v>
      </c>
      <c r="B26" s="118">
        <v>337</v>
      </c>
      <c r="C26" s="93"/>
      <c r="D26" s="119">
        <v>1448</v>
      </c>
      <c r="E26" s="118">
        <v>21074</v>
      </c>
      <c r="F26" s="93">
        <v>31611</v>
      </c>
      <c r="G26" s="120">
        <v>42148</v>
      </c>
      <c r="H26" s="122">
        <v>251</v>
      </c>
      <c r="I26" s="93"/>
      <c r="J26" s="93"/>
      <c r="K26" s="120"/>
      <c r="L26" s="300" t="str">
        <f t="shared" si="0"/>
        <v xml:space="preserve"> </v>
      </c>
      <c r="M26" s="301" t="str">
        <f t="shared" si="1"/>
        <v xml:space="preserve"> </v>
      </c>
      <c r="N26" s="302" t="str">
        <f t="shared" si="2"/>
        <v xml:space="preserve"> </v>
      </c>
      <c r="O26" s="301" t="str">
        <f t="shared" si="3"/>
        <v xml:space="preserve"> </v>
      </c>
      <c r="P26" s="302" t="str">
        <f t="shared" si="4"/>
        <v xml:space="preserve"> </v>
      </c>
      <c r="Q26" s="303" t="str">
        <f t="shared" si="5"/>
        <v xml:space="preserve"> </v>
      </c>
      <c r="R26" s="296">
        <f>IFERROR(18067/E26,"")</f>
        <v>0.85731232798709311</v>
      </c>
      <c r="S26" s="297">
        <f>IFERROR(18067/F26,"")</f>
        <v>0.57154155199139545</v>
      </c>
      <c r="T26" s="298">
        <f>IFERROR(18067/G26,"")</f>
        <v>0.42865616399354656</v>
      </c>
      <c r="U26" s="250" t="s">
        <v>54</v>
      </c>
      <c r="V26" s="370">
        <v>0.13428216828302508</v>
      </c>
    </row>
    <row r="27" spans="1:22" ht="21" x14ac:dyDescent="0.4">
      <c r="A27" s="3" t="s">
        <v>26</v>
      </c>
      <c r="B27" s="118">
        <v>626</v>
      </c>
      <c r="C27" s="93">
        <v>1156</v>
      </c>
      <c r="D27" s="119">
        <v>1902</v>
      </c>
      <c r="E27" s="118">
        <v>11750</v>
      </c>
      <c r="F27" s="93">
        <v>69972</v>
      </c>
      <c r="G27" s="120">
        <v>213007</v>
      </c>
      <c r="H27" s="122">
        <v>624</v>
      </c>
      <c r="I27" s="93">
        <v>11750</v>
      </c>
      <c r="J27" s="93">
        <v>69972</v>
      </c>
      <c r="K27" s="120">
        <v>213007</v>
      </c>
      <c r="L27" s="292">
        <f t="shared" si="0"/>
        <v>0</v>
      </c>
      <c r="M27" s="293">
        <f t="shared" si="1"/>
        <v>0</v>
      </c>
      <c r="N27" s="294">
        <f t="shared" si="2"/>
        <v>0</v>
      </c>
      <c r="O27" s="293">
        <f t="shared" si="3"/>
        <v>0</v>
      </c>
      <c r="P27" s="294">
        <f t="shared" si="4"/>
        <v>0</v>
      </c>
      <c r="Q27" s="295">
        <f t="shared" si="5"/>
        <v>0</v>
      </c>
      <c r="R27" s="296">
        <f t="shared" si="6"/>
        <v>0.16187234042553192</v>
      </c>
      <c r="S27" s="297">
        <f t="shared" si="7"/>
        <v>2.7182301492025381E-2</v>
      </c>
      <c r="T27" s="298">
        <f t="shared" si="8"/>
        <v>8.9292840141403807E-3</v>
      </c>
      <c r="U27" s="109" t="s">
        <v>53</v>
      </c>
      <c r="V27" s="370">
        <v>0.5</v>
      </c>
    </row>
    <row r="28" spans="1:22" ht="21" x14ac:dyDescent="0.4">
      <c r="A28" s="3" t="s">
        <v>27</v>
      </c>
      <c r="B28" s="118">
        <v>557</v>
      </c>
      <c r="C28" s="93">
        <v>1185</v>
      </c>
      <c r="D28" s="119">
        <v>1691</v>
      </c>
      <c r="E28" s="118">
        <v>10000</v>
      </c>
      <c r="F28" s="93">
        <v>19950</v>
      </c>
      <c r="G28" s="120">
        <v>34900</v>
      </c>
      <c r="H28" s="122">
        <v>586</v>
      </c>
      <c r="I28" s="93">
        <v>10000</v>
      </c>
      <c r="J28" s="93">
        <v>20000</v>
      </c>
      <c r="K28" s="120">
        <v>35000</v>
      </c>
      <c r="L28" s="292">
        <f t="shared" si="0"/>
        <v>0</v>
      </c>
      <c r="M28" s="293">
        <f t="shared" si="1"/>
        <v>0</v>
      </c>
      <c r="N28" s="294">
        <f t="shared" si="2"/>
        <v>-50</v>
      </c>
      <c r="O28" s="293">
        <f t="shared" si="3"/>
        <v>-2.5000000000000001E-3</v>
      </c>
      <c r="P28" s="294">
        <f t="shared" si="4"/>
        <v>-100</v>
      </c>
      <c r="Q28" s="295">
        <f t="shared" si="5"/>
        <v>-2.8571428571428571E-3</v>
      </c>
      <c r="R28" s="296">
        <f t="shared" si="6"/>
        <v>0.1691</v>
      </c>
      <c r="S28" s="297">
        <f t="shared" si="7"/>
        <v>8.4761904761904761E-2</v>
      </c>
      <c r="T28" s="298">
        <f t="shared" si="8"/>
        <v>4.8452722063037253E-2</v>
      </c>
      <c r="U28" s="109" t="s">
        <v>53</v>
      </c>
      <c r="V28" s="370">
        <v>0.31245574917369345</v>
      </c>
    </row>
    <row r="29" spans="1:22" ht="21" x14ac:dyDescent="0.4">
      <c r="A29" s="3" t="s">
        <v>11</v>
      </c>
      <c r="B29" s="118">
        <v>3472</v>
      </c>
      <c r="C29" s="93">
        <v>7415</v>
      </c>
      <c r="D29" s="119">
        <v>15807</v>
      </c>
      <c r="E29" s="118"/>
      <c r="F29" s="93">
        <v>160738.44873151544</v>
      </c>
      <c r="G29" s="120">
        <v>382789.74664790207</v>
      </c>
      <c r="H29" s="122">
        <v>2410</v>
      </c>
      <c r="I29" s="93">
        <v>22000</v>
      </c>
      <c r="J29" s="93">
        <v>106000</v>
      </c>
      <c r="K29" s="120">
        <v>263000</v>
      </c>
      <c r="L29" s="292" t="str">
        <f t="shared" si="0"/>
        <v xml:space="preserve"> </v>
      </c>
      <c r="M29" s="293" t="str">
        <f t="shared" si="1"/>
        <v xml:space="preserve"> </v>
      </c>
      <c r="N29" s="294">
        <f t="shared" si="2"/>
        <v>54738.44873151544</v>
      </c>
      <c r="O29" s="293">
        <f t="shared" si="3"/>
        <v>0.51640045973127768</v>
      </c>
      <c r="P29" s="294">
        <f t="shared" si="4"/>
        <v>119789.74664790207</v>
      </c>
      <c r="Q29" s="295">
        <f t="shared" si="5"/>
        <v>0.45547432185514092</v>
      </c>
      <c r="R29" s="296" t="str">
        <f t="shared" si="6"/>
        <v/>
      </c>
      <c r="S29" s="297">
        <f t="shared" si="7"/>
        <v>9.8339881495327477E-2</v>
      </c>
      <c r="T29" s="298">
        <f t="shared" si="8"/>
        <v>4.1294209519513611E-2</v>
      </c>
      <c r="U29" s="109" t="s">
        <v>53</v>
      </c>
      <c r="V29" s="370">
        <v>0.41439234401320402</v>
      </c>
    </row>
    <row r="30" spans="1:22" ht="21" x14ac:dyDescent="0.4">
      <c r="A30" s="3" t="s">
        <v>25</v>
      </c>
      <c r="B30" s="118">
        <v>27935</v>
      </c>
      <c r="C30" s="93">
        <v>45243</v>
      </c>
      <c r="D30" s="119">
        <v>68728</v>
      </c>
      <c r="E30" s="118">
        <v>142211</v>
      </c>
      <c r="F30" s="93">
        <v>370617</v>
      </c>
      <c r="G30" s="120">
        <v>644148</v>
      </c>
      <c r="H30" s="122">
        <v>26000</v>
      </c>
      <c r="I30" s="93">
        <v>159704</v>
      </c>
      <c r="J30" s="93"/>
      <c r="K30" s="120"/>
      <c r="L30" s="292">
        <f t="shared" si="0"/>
        <v>-17493</v>
      </c>
      <c r="M30" s="293">
        <f t="shared" si="1"/>
        <v>-0.10953388769223063</v>
      </c>
      <c r="N30" s="302" t="str">
        <f t="shared" si="2"/>
        <v xml:space="preserve"> </v>
      </c>
      <c r="O30" s="301" t="str">
        <f t="shared" si="3"/>
        <v xml:space="preserve"> </v>
      </c>
      <c r="P30" s="302" t="str">
        <f t="shared" si="4"/>
        <v xml:space="preserve"> </v>
      </c>
      <c r="Q30" s="303" t="str">
        <f t="shared" si="5"/>
        <v xml:space="preserve"> </v>
      </c>
      <c r="R30" s="296">
        <f t="shared" si="6"/>
        <v>0.48328188396115629</v>
      </c>
      <c r="S30" s="297">
        <f t="shared" si="7"/>
        <v>0.18544211409622333</v>
      </c>
      <c r="T30" s="298">
        <f t="shared" si="8"/>
        <v>0.1066959767010066</v>
      </c>
      <c r="U30" s="109" t="s">
        <v>53</v>
      </c>
      <c r="V30" s="370">
        <v>0.24296542950773103</v>
      </c>
    </row>
    <row r="31" spans="1:22" ht="21.6" thickBot="1" x14ac:dyDescent="0.45">
      <c r="A31" s="243" t="s">
        <v>28</v>
      </c>
      <c r="B31" s="404">
        <v>91321</v>
      </c>
      <c r="C31" s="405">
        <v>136655</v>
      </c>
      <c r="D31" s="406">
        <v>191726</v>
      </c>
      <c r="E31" s="404">
        <f>AVERAGE(396000,431000)</f>
        <v>413500</v>
      </c>
      <c r="F31" s="405">
        <f>AVERAGE(490000,660000)</f>
        <v>575000</v>
      </c>
      <c r="G31" s="407">
        <f>AVERAGE(560000,1300000)</f>
        <v>930000</v>
      </c>
      <c r="H31" s="408">
        <v>89977</v>
      </c>
      <c r="I31" s="405">
        <v>413500</v>
      </c>
      <c r="J31" s="405"/>
      <c r="K31" s="407"/>
      <c r="L31" s="420">
        <f t="shared" si="0"/>
        <v>0</v>
      </c>
      <c r="M31" s="309">
        <f t="shared" si="1"/>
        <v>0</v>
      </c>
      <c r="N31" s="386" t="str">
        <f t="shared" si="2"/>
        <v xml:space="preserve"> </v>
      </c>
      <c r="O31" s="387" t="str">
        <f t="shared" si="3"/>
        <v xml:space="preserve"> </v>
      </c>
      <c r="P31" s="386" t="str">
        <f t="shared" si="4"/>
        <v xml:space="preserve"> </v>
      </c>
      <c r="Q31" s="421" t="str">
        <f t="shared" si="5"/>
        <v xml:space="preserve"> </v>
      </c>
      <c r="R31" s="422">
        <f t="shared" si="6"/>
        <v>0.46366626360338575</v>
      </c>
      <c r="S31" s="423">
        <f t="shared" si="7"/>
        <v>0.33343652173913041</v>
      </c>
      <c r="T31" s="424">
        <f t="shared" si="8"/>
        <v>0.20615698924731182</v>
      </c>
      <c r="U31" s="425" t="s">
        <v>53</v>
      </c>
      <c r="V31" s="382">
        <v>0.16389999999999999</v>
      </c>
    </row>
    <row r="35" spans="1:10" x14ac:dyDescent="0.3">
      <c r="A35" s="34" t="s">
        <v>36</v>
      </c>
    </row>
    <row r="36" spans="1:10" ht="15" thickBot="1" x14ac:dyDescent="0.35"/>
    <row r="37" spans="1:10" ht="15" thickBot="1" x14ac:dyDescent="0.35">
      <c r="A37" s="21"/>
      <c r="B37" t="s">
        <v>119</v>
      </c>
    </row>
    <row r="38" spans="1:10" ht="15" thickBot="1" x14ac:dyDescent="0.35">
      <c r="A38" s="193"/>
      <c r="B38" t="s">
        <v>37</v>
      </c>
    </row>
    <row r="39" spans="1:10" x14ac:dyDescent="0.3">
      <c r="A39" s="363"/>
      <c r="B39" s="363"/>
    </row>
    <row r="40" spans="1:10" ht="15" thickBot="1" x14ac:dyDescent="0.35">
      <c r="A40" t="s">
        <v>123</v>
      </c>
    </row>
    <row r="41" spans="1:10" ht="15" thickBot="1" x14ac:dyDescent="0.35">
      <c r="A41" s="278"/>
      <c r="B41" s="277" t="s">
        <v>120</v>
      </c>
    </row>
    <row r="42" spans="1:10" ht="15" thickBot="1" x14ac:dyDescent="0.35">
      <c r="A42" s="279"/>
      <c r="B42" t="s">
        <v>121</v>
      </c>
    </row>
    <row r="43" spans="1:10" ht="15" thickBot="1" x14ac:dyDescent="0.35">
      <c r="A43" s="280"/>
      <c r="B43" t="s">
        <v>122</v>
      </c>
    </row>
    <row r="44" spans="1:10" ht="15" thickBot="1" x14ac:dyDescent="0.35">
      <c r="A44" s="25"/>
      <c r="B44" t="s">
        <v>124</v>
      </c>
    </row>
    <row r="46" spans="1:10" x14ac:dyDescent="0.3">
      <c r="A46" s="35" t="s">
        <v>136</v>
      </c>
      <c r="B46" s="265"/>
      <c r="C46" s="265"/>
      <c r="D46" s="265"/>
      <c r="E46" s="265"/>
      <c r="F46" s="265"/>
      <c r="G46" s="265"/>
      <c r="H46" s="265"/>
      <c r="I46" s="265"/>
      <c r="J46" s="265"/>
    </row>
    <row r="47" spans="1:10" x14ac:dyDescent="0.3">
      <c r="A47" s="64" t="s">
        <v>99</v>
      </c>
      <c r="I47" s="265"/>
      <c r="J47" s="265"/>
    </row>
    <row r="48" spans="1:10" x14ac:dyDescent="0.3">
      <c r="A48" s="35" t="s">
        <v>102</v>
      </c>
      <c r="B48" s="265"/>
      <c r="C48" s="265"/>
      <c r="D48" s="265"/>
      <c r="E48" s="265"/>
      <c r="F48" s="265"/>
      <c r="G48" s="265"/>
      <c r="H48" s="265"/>
      <c r="I48" s="265"/>
      <c r="J48" s="265"/>
    </row>
  </sheetData>
  <mergeCells count="12">
    <mergeCell ref="A1:A3"/>
    <mergeCell ref="B1:G1"/>
    <mergeCell ref="H1:K1"/>
    <mergeCell ref="L1:Q1"/>
    <mergeCell ref="R1:T1"/>
    <mergeCell ref="U1:U3"/>
    <mergeCell ref="B2:G2"/>
    <mergeCell ref="H2:K2"/>
    <mergeCell ref="R2:T2"/>
    <mergeCell ref="L3:M3"/>
    <mergeCell ref="N3:O3"/>
    <mergeCell ref="P3:Q3"/>
  </mergeCells>
  <conditionalFormatting sqref="M5:M6 M11:M14 M22 M24 M17:M20 M26:M29">
    <cfRule type="cellIs" dxfId="1440" priority="150" operator="between">
      <formula>0.15</formula>
      <formula>1000</formula>
    </cfRule>
    <cfRule type="cellIs" dxfId="1439" priority="151" operator="between">
      <formula>-0.15</formula>
      <formula>0.15</formula>
    </cfRule>
    <cfRule type="cellIs" dxfId="1438" priority="152" operator="lessThan">
      <formula>-0.15</formula>
    </cfRule>
  </conditionalFormatting>
  <conditionalFormatting sqref="O5:O6 O11:O14 O22 O24 O17:O20 O26:O29">
    <cfRule type="cellIs" dxfId="1437" priority="147" operator="between">
      <formula>0.15</formula>
      <formula>1000</formula>
    </cfRule>
    <cfRule type="cellIs" dxfId="1436" priority="148" operator="between">
      <formula>-0.15</formula>
      <formula>0.15</formula>
    </cfRule>
    <cfRule type="cellIs" dxfId="1435" priority="149" operator="lessThan">
      <formula>-0.15</formula>
    </cfRule>
  </conditionalFormatting>
  <conditionalFormatting sqref="Q5:Q6 Q11:Q14 Q22 Q24 Q17:Q20 Q26:Q29">
    <cfRule type="cellIs" dxfId="1434" priority="144" operator="between">
      <formula>0.15</formula>
      <formula>1000</formula>
    </cfRule>
    <cfRule type="cellIs" dxfId="1433" priority="145" operator="between">
      <formula>-0.15</formula>
      <formula>0.15</formula>
    </cfRule>
    <cfRule type="cellIs" dxfId="1432" priority="146" operator="lessThan">
      <formula>-0.15</formula>
    </cfRule>
  </conditionalFormatting>
  <conditionalFormatting sqref="M10">
    <cfRule type="cellIs" dxfId="1431" priority="141" operator="between">
      <formula>0.15</formula>
      <formula>1000</formula>
    </cfRule>
    <cfRule type="cellIs" dxfId="1430" priority="142" operator="between">
      <formula>-0.15</formula>
      <formula>0.15</formula>
    </cfRule>
    <cfRule type="cellIs" dxfId="1429" priority="143" operator="lessThan">
      <formula>-0.15</formula>
    </cfRule>
  </conditionalFormatting>
  <conditionalFormatting sqref="O10">
    <cfRule type="cellIs" dxfId="1428" priority="138" operator="between">
      <formula>0.15</formula>
      <formula>1000</formula>
    </cfRule>
    <cfRule type="cellIs" dxfId="1427" priority="139" operator="between">
      <formula>-0.15</formula>
      <formula>0.15</formula>
    </cfRule>
    <cfRule type="cellIs" dxfId="1426" priority="140" operator="lessThan">
      <formula>-0.15</formula>
    </cfRule>
  </conditionalFormatting>
  <conditionalFormatting sqref="Q10">
    <cfRule type="cellIs" dxfId="1425" priority="135" operator="between">
      <formula>0.15</formula>
      <formula>1000</formula>
    </cfRule>
    <cfRule type="cellIs" dxfId="1424" priority="136" operator="between">
      <formula>-0.15</formula>
      <formula>0.15</formula>
    </cfRule>
    <cfRule type="cellIs" dxfId="1423" priority="137" operator="lessThan">
      <formula>-0.15</formula>
    </cfRule>
  </conditionalFormatting>
  <conditionalFormatting sqref="M4">
    <cfRule type="cellIs" dxfId="1422" priority="69" operator="between">
      <formula>0.15</formula>
      <formula>1000</formula>
    </cfRule>
    <cfRule type="cellIs" dxfId="1421" priority="70" operator="between">
      <formula>-0.15</formula>
      <formula>0.15</formula>
    </cfRule>
    <cfRule type="cellIs" dxfId="1420" priority="71" operator="lessThan">
      <formula>-0.15</formula>
    </cfRule>
  </conditionalFormatting>
  <conditionalFormatting sqref="O4">
    <cfRule type="cellIs" dxfId="1419" priority="66" operator="between">
      <formula>0.15</formula>
      <formula>1000</formula>
    </cfRule>
    <cfRule type="cellIs" dxfId="1418" priority="67" operator="between">
      <formula>-0.15</formula>
      <formula>0.15</formula>
    </cfRule>
    <cfRule type="cellIs" dxfId="1417" priority="68" operator="lessThan">
      <formula>-0.15</formula>
    </cfRule>
  </conditionalFormatting>
  <conditionalFormatting sqref="Q4">
    <cfRule type="cellIs" dxfId="1416" priority="63" operator="between">
      <formula>0.15</formula>
      <formula>1000</formula>
    </cfRule>
    <cfRule type="cellIs" dxfId="1415" priority="64" operator="between">
      <formula>-0.15</formula>
      <formula>0.15</formula>
    </cfRule>
    <cfRule type="cellIs" dxfId="1414" priority="65" operator="lessThan">
      <formula>-0.15</formula>
    </cfRule>
  </conditionalFormatting>
  <conditionalFormatting sqref="M21">
    <cfRule type="cellIs" dxfId="1413" priority="132" operator="between">
      <formula>0.15</formula>
      <formula>1000</formula>
    </cfRule>
    <cfRule type="cellIs" dxfId="1412" priority="133" operator="between">
      <formula>-0.15</formula>
      <formula>0.15</formula>
    </cfRule>
    <cfRule type="cellIs" dxfId="1411" priority="134" operator="lessThan">
      <formula>-0.15</formula>
    </cfRule>
  </conditionalFormatting>
  <conditionalFormatting sqref="O21">
    <cfRule type="cellIs" dxfId="1410" priority="129" operator="between">
      <formula>0.15</formula>
      <formula>1000</formula>
    </cfRule>
    <cfRule type="cellIs" dxfId="1409" priority="130" operator="between">
      <formula>-0.15</formula>
      <formula>0.15</formula>
    </cfRule>
    <cfRule type="cellIs" dxfId="1408" priority="131" operator="lessThan">
      <formula>-0.15</formula>
    </cfRule>
  </conditionalFormatting>
  <conditionalFormatting sqref="Q21">
    <cfRule type="cellIs" dxfId="1407" priority="126" operator="between">
      <formula>0.15</formula>
      <formula>1000</formula>
    </cfRule>
    <cfRule type="cellIs" dxfId="1406" priority="127" operator="between">
      <formula>-0.15</formula>
      <formula>0.15</formula>
    </cfRule>
    <cfRule type="cellIs" dxfId="1405" priority="128" operator="lessThan">
      <formula>-0.15</formula>
    </cfRule>
  </conditionalFormatting>
  <conditionalFormatting sqref="M7">
    <cfRule type="cellIs" dxfId="1404" priority="123" operator="between">
      <formula>0.15</formula>
      <formula>1000</formula>
    </cfRule>
    <cfRule type="cellIs" dxfId="1403" priority="124" operator="between">
      <formula>-0.15</formula>
      <formula>0.15</formula>
    </cfRule>
    <cfRule type="cellIs" dxfId="1402" priority="125" operator="lessThan">
      <formula>-0.15</formula>
    </cfRule>
  </conditionalFormatting>
  <conditionalFormatting sqref="O7">
    <cfRule type="cellIs" dxfId="1401" priority="120" operator="between">
      <formula>0.15</formula>
      <formula>1000</formula>
    </cfRule>
    <cfRule type="cellIs" dxfId="1400" priority="121" operator="between">
      <formula>-0.15</formula>
      <formula>0.15</formula>
    </cfRule>
    <cfRule type="cellIs" dxfId="1399" priority="122" operator="lessThan">
      <formula>-0.15</formula>
    </cfRule>
  </conditionalFormatting>
  <conditionalFormatting sqref="Q7">
    <cfRule type="cellIs" dxfId="1398" priority="117" operator="between">
      <formula>0.15</formula>
      <formula>1000</formula>
    </cfRule>
    <cfRule type="cellIs" dxfId="1397" priority="118" operator="between">
      <formula>-0.15</formula>
      <formula>0.15</formula>
    </cfRule>
    <cfRule type="cellIs" dxfId="1396" priority="119" operator="lessThan">
      <formula>-0.15</formula>
    </cfRule>
  </conditionalFormatting>
  <conditionalFormatting sqref="M8">
    <cfRule type="cellIs" dxfId="1395" priority="114" operator="between">
      <formula>0.15</formula>
      <formula>1000</formula>
    </cfRule>
    <cfRule type="cellIs" dxfId="1394" priority="115" operator="between">
      <formula>-0.15</formula>
      <formula>0.15</formula>
    </cfRule>
    <cfRule type="cellIs" dxfId="1393" priority="116" operator="lessThan">
      <formula>-0.15</formula>
    </cfRule>
  </conditionalFormatting>
  <conditionalFormatting sqref="O8">
    <cfRule type="cellIs" dxfId="1392" priority="111" operator="between">
      <formula>0.15</formula>
      <formula>1000</formula>
    </cfRule>
    <cfRule type="cellIs" dxfId="1391" priority="112" operator="between">
      <formula>-0.15</formula>
      <formula>0.15</formula>
    </cfRule>
    <cfRule type="cellIs" dxfId="1390" priority="113" operator="lessThan">
      <formula>-0.15</formula>
    </cfRule>
  </conditionalFormatting>
  <conditionalFormatting sqref="Q8">
    <cfRule type="cellIs" dxfId="1389" priority="108" operator="between">
      <formula>0.15</formula>
      <formula>1000</formula>
    </cfRule>
    <cfRule type="cellIs" dxfId="1388" priority="109" operator="between">
      <formula>-0.15</formula>
      <formula>0.15</formula>
    </cfRule>
    <cfRule type="cellIs" dxfId="1387" priority="110" operator="lessThan">
      <formula>-0.15</formula>
    </cfRule>
  </conditionalFormatting>
  <conditionalFormatting sqref="M23">
    <cfRule type="cellIs" dxfId="1386" priority="105" operator="between">
      <formula>0.15</formula>
      <formula>1000</formula>
    </cfRule>
    <cfRule type="cellIs" dxfId="1385" priority="106" operator="between">
      <formula>-0.15</formula>
      <formula>0.15</formula>
    </cfRule>
    <cfRule type="cellIs" dxfId="1384" priority="107" operator="lessThan">
      <formula>-0.15</formula>
    </cfRule>
  </conditionalFormatting>
  <conditionalFormatting sqref="O23">
    <cfRule type="cellIs" dxfId="1383" priority="102" operator="between">
      <formula>0.15</formula>
      <formula>1000</formula>
    </cfRule>
    <cfRule type="cellIs" dxfId="1382" priority="103" operator="between">
      <formula>-0.15</formula>
      <formula>0.15</formula>
    </cfRule>
    <cfRule type="cellIs" dxfId="1381" priority="104" operator="lessThan">
      <formula>-0.15</formula>
    </cfRule>
  </conditionalFormatting>
  <conditionalFormatting sqref="Q23">
    <cfRule type="cellIs" dxfId="1380" priority="99" operator="between">
      <formula>0.15</formula>
      <formula>1000</formula>
    </cfRule>
    <cfRule type="cellIs" dxfId="1379" priority="100" operator="between">
      <formula>-0.15</formula>
      <formula>0.15</formula>
    </cfRule>
    <cfRule type="cellIs" dxfId="1378" priority="101" operator="lessThan">
      <formula>-0.15</formula>
    </cfRule>
  </conditionalFormatting>
  <conditionalFormatting sqref="M30">
    <cfRule type="cellIs" dxfId="1377" priority="96" operator="between">
      <formula>0.15</formula>
      <formula>1000</formula>
    </cfRule>
    <cfRule type="cellIs" dxfId="1376" priority="97" operator="between">
      <formula>-0.15</formula>
      <formula>0.15</formula>
    </cfRule>
    <cfRule type="cellIs" dxfId="1375" priority="98" operator="lessThan">
      <formula>-0.15</formula>
    </cfRule>
  </conditionalFormatting>
  <conditionalFormatting sqref="O30">
    <cfRule type="cellIs" dxfId="1374" priority="93" operator="between">
      <formula>0.15</formula>
      <formula>1000</formula>
    </cfRule>
    <cfRule type="cellIs" dxfId="1373" priority="94" operator="between">
      <formula>-0.15</formula>
      <formula>0.15</formula>
    </cfRule>
    <cfRule type="cellIs" dxfId="1372" priority="95" operator="lessThan">
      <formula>-0.15</formula>
    </cfRule>
  </conditionalFormatting>
  <conditionalFormatting sqref="Q30">
    <cfRule type="cellIs" dxfId="1371" priority="90" operator="between">
      <formula>0.15</formula>
      <formula>1000</formula>
    </cfRule>
    <cfRule type="cellIs" dxfId="1370" priority="91" operator="between">
      <formula>-0.15</formula>
      <formula>0.15</formula>
    </cfRule>
    <cfRule type="cellIs" dxfId="1369" priority="92" operator="lessThan">
      <formula>-0.15</formula>
    </cfRule>
  </conditionalFormatting>
  <conditionalFormatting sqref="M9">
    <cfRule type="cellIs" dxfId="1368" priority="87" operator="between">
      <formula>0.15</formula>
      <formula>1000</formula>
    </cfRule>
    <cfRule type="cellIs" dxfId="1367" priority="88" operator="between">
      <formula>-0.15</formula>
      <formula>0.15</formula>
    </cfRule>
    <cfRule type="cellIs" dxfId="1366" priority="89" operator="lessThan">
      <formula>-0.15</formula>
    </cfRule>
  </conditionalFormatting>
  <conditionalFormatting sqref="O9">
    <cfRule type="cellIs" dxfId="1365" priority="84" operator="between">
      <formula>0.15</formula>
      <formula>1000</formula>
    </cfRule>
    <cfRule type="cellIs" dxfId="1364" priority="85" operator="between">
      <formula>-0.15</formula>
      <formula>0.15</formula>
    </cfRule>
    <cfRule type="cellIs" dxfId="1363" priority="86" operator="lessThan">
      <formula>-0.15</formula>
    </cfRule>
  </conditionalFormatting>
  <conditionalFormatting sqref="Q9">
    <cfRule type="cellIs" dxfId="1362" priority="81" operator="between">
      <formula>0.15</formula>
      <formula>1000</formula>
    </cfRule>
    <cfRule type="cellIs" dxfId="1361" priority="82" operator="between">
      <formula>-0.15</formula>
      <formula>0.15</formula>
    </cfRule>
    <cfRule type="cellIs" dxfId="1360" priority="83" operator="lessThan">
      <formula>-0.15</formula>
    </cfRule>
  </conditionalFormatting>
  <conditionalFormatting sqref="M16">
    <cfRule type="cellIs" dxfId="1359" priority="78" operator="between">
      <formula>0.15</formula>
      <formula>1000</formula>
    </cfRule>
    <cfRule type="cellIs" dxfId="1358" priority="79" operator="between">
      <formula>-0.15</formula>
      <formula>0.15</formula>
    </cfRule>
    <cfRule type="cellIs" dxfId="1357" priority="80" operator="lessThan">
      <formula>-0.15</formula>
    </cfRule>
  </conditionalFormatting>
  <conditionalFormatting sqref="O16">
    <cfRule type="cellIs" dxfId="1356" priority="75" operator="between">
      <formula>0.15</formula>
      <formula>1000</formula>
    </cfRule>
    <cfRule type="cellIs" dxfId="1355" priority="76" operator="between">
      <formula>-0.15</formula>
      <formula>0.15</formula>
    </cfRule>
    <cfRule type="cellIs" dxfId="1354" priority="77" operator="lessThan">
      <formula>-0.15</formula>
    </cfRule>
  </conditionalFormatting>
  <conditionalFormatting sqref="Q16">
    <cfRule type="cellIs" dxfId="1353" priority="72" operator="between">
      <formula>0.15</formula>
      <formula>1000</formula>
    </cfRule>
    <cfRule type="cellIs" dxfId="1352" priority="73" operator="between">
      <formula>-0.15</formula>
      <formula>0.15</formula>
    </cfRule>
    <cfRule type="cellIs" dxfId="1351" priority="74" operator="lessThan">
      <formula>-0.15</formula>
    </cfRule>
  </conditionalFormatting>
  <conditionalFormatting sqref="M15">
    <cfRule type="cellIs" dxfId="1350" priority="37" operator="between">
      <formula>0.15</formula>
      <formula>1000</formula>
    </cfRule>
    <cfRule type="cellIs" dxfId="1349" priority="38" operator="between">
      <formula>-0.15</formula>
      <formula>0.15</formula>
    </cfRule>
    <cfRule type="cellIs" dxfId="1348" priority="39" operator="lessThan">
      <formula>-0.15</formula>
    </cfRule>
  </conditionalFormatting>
  <conditionalFormatting sqref="O15">
    <cfRule type="cellIs" dxfId="1347" priority="30" operator="between">
      <formula>0.15</formula>
      <formula>1000</formula>
    </cfRule>
    <cfRule type="cellIs" dxfId="1346" priority="31" operator="between">
      <formula>-0.15</formula>
      <formula>0.15</formula>
    </cfRule>
    <cfRule type="cellIs" dxfId="1345" priority="32" operator="lessThan">
      <formula>-0.15</formula>
    </cfRule>
  </conditionalFormatting>
  <conditionalFormatting sqref="Q15">
    <cfRule type="cellIs" dxfId="1344" priority="27" operator="between">
      <formula>0.15</formula>
      <formula>1000</formula>
    </cfRule>
    <cfRule type="cellIs" dxfId="1343" priority="28" operator="between">
      <formula>-0.15</formula>
      <formula>0.15</formula>
    </cfRule>
    <cfRule type="cellIs" dxfId="1342" priority="29" operator="lessThan">
      <formula>-0.15</formula>
    </cfRule>
  </conditionalFormatting>
  <conditionalFormatting sqref="M25">
    <cfRule type="cellIs" dxfId="1341" priority="24" operator="between">
      <formula>0.15</formula>
      <formula>1000</formula>
    </cfRule>
    <cfRule type="cellIs" dxfId="1340" priority="25" operator="between">
      <formula>-0.15</formula>
      <formula>0.15</formula>
    </cfRule>
    <cfRule type="cellIs" dxfId="1339" priority="26" operator="lessThan">
      <formula>-0.15</formula>
    </cfRule>
  </conditionalFormatting>
  <conditionalFormatting sqref="O25">
    <cfRule type="cellIs" dxfId="1338" priority="21" operator="between">
      <formula>0.15</formula>
      <formula>1000</formula>
    </cfRule>
    <cfRule type="cellIs" dxfId="1337" priority="22" operator="between">
      <formula>-0.15</formula>
      <formula>0.15</formula>
    </cfRule>
    <cfRule type="cellIs" dxfId="1336" priority="23" operator="lessThan">
      <formula>-0.15</formula>
    </cfRule>
  </conditionalFormatting>
  <conditionalFormatting sqref="Q25">
    <cfRule type="cellIs" dxfId="1335" priority="18" operator="between">
      <formula>0.15</formula>
      <formula>1000</formula>
    </cfRule>
    <cfRule type="cellIs" dxfId="1334" priority="19" operator="between">
      <formula>-0.15</formula>
      <formula>0.15</formula>
    </cfRule>
    <cfRule type="cellIs" dxfId="1333" priority="20" operator="lessThan">
      <formula>-0.15</formula>
    </cfRule>
  </conditionalFormatting>
  <conditionalFormatting sqref="M31">
    <cfRule type="cellIs" dxfId="1332" priority="11" operator="between">
      <formula>0.15</formula>
      <formula>1000</formula>
    </cfRule>
    <cfRule type="cellIs" dxfId="1331" priority="12" operator="between">
      <formula>-0.15</formula>
      <formula>0.15</formula>
    </cfRule>
    <cfRule type="cellIs" dxfId="1330" priority="13" operator="lessThan">
      <formula>-0.15</formula>
    </cfRule>
  </conditionalFormatting>
  <conditionalFormatting sqref="O31">
    <cfRule type="cellIs" dxfId="1329" priority="8" operator="between">
      <formula>0.15</formula>
      <formula>1000</formula>
    </cfRule>
    <cfRule type="cellIs" dxfId="1328" priority="9" operator="between">
      <formula>-0.15</formula>
      <formula>0.15</formula>
    </cfRule>
    <cfRule type="cellIs" dxfId="1327" priority="10" operator="lessThan">
      <formula>-0.15</formula>
    </cfRule>
  </conditionalFormatting>
  <conditionalFormatting sqref="Q31">
    <cfRule type="cellIs" dxfId="1326" priority="5" operator="between">
      <formula>0.15</formula>
      <formula>1000</formula>
    </cfRule>
    <cfRule type="cellIs" dxfId="1325" priority="6" operator="between">
      <formula>-0.15</formula>
      <formula>0.15</formula>
    </cfRule>
    <cfRule type="cellIs" dxfId="1324" priority="7" operator="lessThan">
      <formula>-0.15</formula>
    </cfRule>
  </conditionalFormatting>
  <pageMargins left="0.7" right="0.7" top="0.75" bottom="0.75" header="0.3" footer="0.3"/>
  <pageSetup paperSize="9" orientation="portrait" verticalDpi="9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43"/>
  <sheetViews>
    <sheetView zoomScale="106" zoomScaleNormal="106" workbookViewId="0">
      <pane xSplit="1" ySplit="3" topLeftCell="B34" activePane="bottomRight" state="frozen"/>
      <selection pane="topRight" activeCell="B1" sqref="B1"/>
      <selection pane="bottomLeft" activeCell="A4" sqref="A4"/>
      <selection pane="bottomRight" activeCell="A41" sqref="A41"/>
    </sheetView>
  </sheetViews>
  <sheetFormatPr defaultRowHeight="14.4" x14ac:dyDescent="0.3"/>
  <cols>
    <col min="1" max="1" width="16.88671875" customWidth="1"/>
    <col min="6" max="6" width="10.109375" customWidth="1"/>
    <col min="7" max="7" width="10.5546875" customWidth="1"/>
  </cols>
  <sheetData>
    <row r="1" spans="1:11" ht="15" customHeight="1" thickBot="1" x14ac:dyDescent="0.35">
      <c r="A1" s="532" t="s">
        <v>46</v>
      </c>
      <c r="B1" s="534" t="s">
        <v>29</v>
      </c>
      <c r="C1" s="535"/>
      <c r="D1" s="535"/>
      <c r="E1" s="535"/>
      <c r="F1" s="535"/>
      <c r="G1" s="535"/>
      <c r="H1" s="534" t="s">
        <v>0</v>
      </c>
      <c r="I1" s="535"/>
      <c r="J1" s="535"/>
      <c r="K1" s="536"/>
    </row>
    <row r="2" spans="1:11" ht="15" customHeight="1" thickBot="1" x14ac:dyDescent="0.35">
      <c r="A2" s="532"/>
      <c r="B2" s="534"/>
      <c r="C2" s="535"/>
      <c r="D2" s="535"/>
      <c r="E2" s="535"/>
      <c r="F2" s="535"/>
      <c r="G2" s="536"/>
      <c r="H2" s="534"/>
      <c r="I2" s="535"/>
      <c r="J2" s="535"/>
      <c r="K2" s="536"/>
    </row>
    <row r="3" spans="1:11" ht="15" customHeight="1" thickBot="1" x14ac:dyDescent="0.35">
      <c r="A3" s="533"/>
      <c r="B3" s="41">
        <v>2016</v>
      </c>
      <c r="C3" s="79">
        <v>2017</v>
      </c>
      <c r="D3" s="42">
        <v>2018</v>
      </c>
      <c r="E3" s="75">
        <v>2020</v>
      </c>
      <c r="F3" s="20">
        <v>2025</v>
      </c>
      <c r="G3" s="75">
        <v>2030</v>
      </c>
      <c r="H3" s="20">
        <v>2016</v>
      </c>
      <c r="I3" s="102">
        <v>2020</v>
      </c>
      <c r="J3" s="20">
        <v>2025</v>
      </c>
      <c r="K3" s="76">
        <v>2030</v>
      </c>
    </row>
    <row r="4" spans="1:11" ht="21" x14ac:dyDescent="0.4">
      <c r="A4" s="1" t="s">
        <v>2</v>
      </c>
      <c r="B4" s="267">
        <f>IFERROR('road el AFV'!B4/'road el AFI'!B4,"")</f>
        <v>24.485714285714284</v>
      </c>
      <c r="C4" s="268">
        <f>IFERROR('road el AFV'!C4/'road el AFI'!C4,"")</f>
        <v>15.473524962178518</v>
      </c>
      <c r="D4" s="268">
        <f>IFERROR('road el AFV'!D4/'road el AFI'!D4,"")</f>
        <v>12.350991501416431</v>
      </c>
      <c r="E4" s="268">
        <f>IFERROR('road el AFV'!E4/'road el AFI'!E4,"")</f>
        <v>11.461506849315068</v>
      </c>
      <c r="F4" s="268">
        <f>IFERROR('road el AFV'!F4/'road el AFI'!F4,"")</f>
        <v>10.152598870056497</v>
      </c>
      <c r="G4" s="268">
        <f>IFERROR('road el AFV'!G4/'road el AFI'!G4,"")</f>
        <v>15.304613756613756</v>
      </c>
      <c r="H4" s="268">
        <f>IFERROR('road el AFV'!H4/'road el AFI'!H4,"")</f>
        <v>18.704620462046204</v>
      </c>
      <c r="I4" s="268">
        <f>IFERROR('road el AFV'!I4/'road el AFI'!I4,"")</f>
        <v>10.408577606919749</v>
      </c>
      <c r="J4" s="268" t="str">
        <f>IFERROR('road el AFV'!J4/'road el AFI'!J4,"")</f>
        <v/>
      </c>
      <c r="K4" s="268" t="str">
        <f>IFERROR('road el AFV'!K4/'road el AFI'!K4,"")</f>
        <v/>
      </c>
    </row>
    <row r="5" spans="1:11" ht="21" x14ac:dyDescent="0.4">
      <c r="A5" s="3" t="s">
        <v>3</v>
      </c>
      <c r="B5" s="269">
        <f>IFERROR('road el AFV'!B5/'road el AFI'!B5,"")</f>
        <v>116.5</v>
      </c>
      <c r="C5" s="270">
        <f>IFERROR('road el AFV'!C5/'road el AFI'!C5,"")</f>
        <v>50.08988764044944</v>
      </c>
      <c r="D5" s="270">
        <f>IFERROR('road el AFV'!D5/'road el AFI'!D5,"")</f>
        <v>48.510344827586209</v>
      </c>
      <c r="E5" s="270">
        <f>IFERROR('road el AFV'!E5/'road el AFI'!E5,"")</f>
        <v>25.43</v>
      </c>
      <c r="F5" s="270">
        <f>IFERROR('road el AFV'!F5/'road el AFI'!F5,"")</f>
        <v>12.775</v>
      </c>
      <c r="G5" s="270">
        <f>IFERROR('road el AFV'!G5/'road el AFI'!G5,"")</f>
        <v>13.24</v>
      </c>
      <c r="H5" s="270">
        <f>IFERROR('road el AFV'!H5/'road el AFI'!H5,"")</f>
        <v>59.651162790697676</v>
      </c>
      <c r="I5" s="270">
        <f>IFERROR('road el AFV'!I5/'road el AFI'!I5,"")</f>
        <v>14</v>
      </c>
      <c r="J5" s="270">
        <f>IFERROR('road el AFV'!J5/'road el AFI'!J5,"")</f>
        <v>11.666666666666666</v>
      </c>
      <c r="K5" s="270">
        <f>IFERROR('road el AFV'!K5/'road el AFI'!K5,"")</f>
        <v>14.444444444444445</v>
      </c>
    </row>
    <row r="6" spans="1:11" ht="21" x14ac:dyDescent="0.4">
      <c r="A6" s="3" t="s">
        <v>5</v>
      </c>
      <c r="B6" s="269">
        <f>IFERROR('road el AFV'!B6/'road el AFI'!B6,"")</f>
        <v>3.0731707317073171</v>
      </c>
      <c r="C6" s="270" t="str">
        <f>IFERROR('road el AFV'!C6/'road el AFI'!C6,"")</f>
        <v/>
      </c>
      <c r="D6" s="270">
        <f>IFERROR('road el AFV'!D6/'road el AFI'!D6,"")</f>
        <v>4.2309746328437914</v>
      </c>
      <c r="E6" s="270">
        <f>IFERROR('road el AFV'!E6/'road el AFI'!E6,"")</f>
        <v>7.5976923076923075</v>
      </c>
      <c r="F6" s="270">
        <f>IFERROR('road el AFV'!F6/'road el AFI'!F6,"")</f>
        <v>12.39241935483871</v>
      </c>
      <c r="G6" s="270">
        <f>IFERROR('road el AFV'!G6/'road el AFI'!G6,"")</f>
        <v>11.430473684210526</v>
      </c>
      <c r="H6" s="270" t="str">
        <f>IFERROR('road el AFV'!H6/'road el AFI'!H6,"")</f>
        <v/>
      </c>
      <c r="I6" s="270">
        <f>IFERROR('road el AFV'!I6/'road el AFI'!I6,"")</f>
        <v>13.076923076923077</v>
      </c>
      <c r="J6" s="270" t="str">
        <f>IFERROR('road el AFV'!J6/'road el AFI'!J6,"")</f>
        <v/>
      </c>
      <c r="K6" s="270" t="str">
        <f>IFERROR('road el AFV'!K6/'road el AFI'!K6,"")</f>
        <v/>
      </c>
    </row>
    <row r="7" spans="1:11" ht="21" x14ac:dyDescent="0.4">
      <c r="A7" s="3" t="s">
        <v>7</v>
      </c>
      <c r="B7" s="269">
        <f>IFERROR('road el AFV'!B7/'road el AFI'!B7,"")</f>
        <v>6.0451686678101773</v>
      </c>
      <c r="C7" s="270">
        <f>IFERROR('road el AFV'!C7/'road el AFI'!C7,"")</f>
        <v>4.1726885306651846</v>
      </c>
      <c r="D7" s="270">
        <f>IFERROR('road el AFV'!D7/'road el AFI'!D7,"")</f>
        <v>4.4183114035087723</v>
      </c>
      <c r="E7" s="270">
        <f>IFERROR('road el AFV'!E7/'road el AFI'!E7,"")</f>
        <v>6.5832256873961983</v>
      </c>
      <c r="F7" s="270">
        <f>IFERROR('road el AFV'!F7/'road el AFI'!F7,"")</f>
        <v>11.149928919577579</v>
      </c>
      <c r="G7" s="270">
        <f>IFERROR('road el AFV'!G7/'road el AFI'!G7,"")</f>
        <v>11.269796514590482</v>
      </c>
      <c r="H7" s="270">
        <f>IFERROR('road el AFV'!H7/'road el AFI'!H7,"")</f>
        <v>4.9536878216123501</v>
      </c>
      <c r="I7" s="270">
        <f>IFERROR('road el AFV'!I7/'road el AFI'!I7,"")</f>
        <v>10.207000000000001</v>
      </c>
      <c r="J7" s="270" t="str">
        <f>IFERROR('road el AFV'!J7/'road el AFI'!J7,"")</f>
        <v/>
      </c>
      <c r="K7" s="270" t="str">
        <f>IFERROR('road el AFV'!K7/'road el AFI'!K7,"")</f>
        <v/>
      </c>
    </row>
    <row r="8" spans="1:11" ht="21" x14ac:dyDescent="0.4">
      <c r="A8" s="3" t="s">
        <v>6</v>
      </c>
      <c r="B8" s="269">
        <f>IFERROR('road el AFV'!B8/'road el AFI'!B8,"")</f>
        <v>9.2820634920634912</v>
      </c>
      <c r="C8" s="270">
        <f>IFERROR('road el AFV'!C8/'road el AFI'!C8,"")</f>
        <v>10.218932085203935</v>
      </c>
      <c r="D8" s="270">
        <f>IFERROR('road el AFV'!D8/'road el AFI'!D8,"")</f>
        <v>9.5428240069585382</v>
      </c>
      <c r="E8" s="270">
        <f>IFERROR('road el AFV'!E8/'road el AFI'!E8,"")</f>
        <v>23.255813953488371</v>
      </c>
      <c r="F8" s="270" t="str">
        <f>IFERROR('road el AFV'!F8/'road el AFI'!F8,"")</f>
        <v/>
      </c>
      <c r="G8" s="270">
        <f>IFERROR('road el AFV'!G8/'road el AFI'!G8,"")</f>
        <v>8.5</v>
      </c>
      <c r="H8" s="270">
        <f>IFERROR('road el AFV'!H8/'road el AFI'!H8,"")</f>
        <v>6.568324480927088</v>
      </c>
      <c r="I8" s="270">
        <f>IFERROR('road el AFV'!I8/'road el AFI'!I8,"")</f>
        <v>23.255813953488371</v>
      </c>
      <c r="J8" s="270" t="str">
        <f>IFERROR('road el AFV'!J8/'road el AFI'!J8,"")</f>
        <v/>
      </c>
      <c r="K8" s="270" t="str">
        <f>IFERROR('road el AFV'!K8/'road el AFI'!K8,"")</f>
        <v/>
      </c>
    </row>
    <row r="9" spans="1:11" ht="21" x14ac:dyDescent="0.4">
      <c r="A9" s="3" t="s">
        <v>8</v>
      </c>
      <c r="B9" s="269">
        <f>IFERROR('road el AFV'!B9/'road el AFI'!B9,"")</f>
        <v>3.2734375</v>
      </c>
      <c r="C9" s="270" t="str">
        <f>IFERROR('road el AFV'!C9/'road el AFI'!C9,"")</f>
        <v/>
      </c>
      <c r="D9" s="270">
        <f>IFERROR('road el AFV'!D9/'road el AFI'!D9,"")</f>
        <v>3.6395939086294415</v>
      </c>
      <c r="E9" s="270" t="str">
        <f>IFERROR('road el AFV'!E9/'road el AFI'!E9,"")</f>
        <v/>
      </c>
      <c r="F9" s="270" t="str">
        <f>IFERROR('road el AFV'!F9/'road el AFI'!F9,"")</f>
        <v/>
      </c>
      <c r="G9" s="270" t="str">
        <f>IFERROR('road el AFV'!G9/'road el AFI'!G9,"")</f>
        <v/>
      </c>
      <c r="H9" s="270" t="str">
        <f>IFERROR('road el AFV'!H9/'road el AFI'!H9,"")</f>
        <v/>
      </c>
      <c r="I9" s="270"/>
      <c r="J9" s="270"/>
      <c r="K9" s="270" t="str">
        <f>IFERROR('road el AFV'!K9/'road el AFI'!K9,"")</f>
        <v/>
      </c>
    </row>
    <row r="10" spans="1:11" ht="21" x14ac:dyDescent="0.4">
      <c r="A10" s="3" t="s">
        <v>15</v>
      </c>
      <c r="B10" s="269">
        <f>IFERROR('road el AFV'!B10/'road el AFI'!B10,"")</f>
        <v>2.7544303797468355</v>
      </c>
      <c r="C10" s="270">
        <f>IFERROR('road el AFV'!C10/'road el AFI'!C10,"")</f>
        <v>4.4862155388471177</v>
      </c>
      <c r="D10" s="270">
        <f>IFERROR('road el AFV'!D10/'road el AFI'!D10,"")</f>
        <v>9.2605459057071968</v>
      </c>
      <c r="E10" s="270">
        <f>IFERROR('road el AFV'!E10/'road el AFI'!E10,"")</f>
        <v>62.335789473684208</v>
      </c>
      <c r="F10" s="270">
        <f>IFERROR('road el AFV'!F10/'road el AFI'!F10,"")</f>
        <v>164.78727272727272</v>
      </c>
      <c r="G10" s="270">
        <f>IFERROR('road el AFV'!G10/'road el AFI'!G10,"")</f>
        <v>780.30250000000001</v>
      </c>
      <c r="H10" s="270">
        <f>IFERROR('road el AFV'!H10/'road el AFI'!H10,"")</f>
        <v>2.6153846153846154</v>
      </c>
      <c r="I10" s="270">
        <f>IFERROR('road el AFV'!I10/'road el AFI'!I10,"")</f>
        <v>26.321052631578947</v>
      </c>
      <c r="J10" s="270">
        <f>IFERROR('road el AFV'!J10/'road el AFI'!J10,"")</f>
        <v>238.72727272727272</v>
      </c>
      <c r="K10" s="270">
        <f>IFERROR('road el AFV'!K10/'road el AFI'!K10,"")</f>
        <v>658.76400000000001</v>
      </c>
    </row>
    <row r="11" spans="1:11" ht="21" x14ac:dyDescent="0.4">
      <c r="A11" s="3" t="s">
        <v>9</v>
      </c>
      <c r="B11" s="269">
        <f>IFERROR('road el AFV'!B11/'road el AFI'!B11,"")</f>
        <v>5.1875</v>
      </c>
      <c r="C11" s="270">
        <f>IFERROR('road el AFV'!C11/'road el AFI'!C11,"")</f>
        <v>6.2162162162162158</v>
      </c>
      <c r="D11" s="270">
        <f>IFERROR('road el AFV'!D11/'road el AFI'!D11,"")</f>
        <v>7.5</v>
      </c>
      <c r="E11" s="270">
        <f>IFERROR('road el AFV'!E11/'road el AFI'!E11,"")</f>
        <v>5</v>
      </c>
      <c r="F11" s="270">
        <f>IFERROR('road el AFV'!F11/'road el AFI'!F11,"")</f>
        <v>2</v>
      </c>
      <c r="G11" s="270">
        <f>IFERROR('road el AFV'!G11/'road el AFI'!G11,"")</f>
        <v>1.5</v>
      </c>
      <c r="H11" s="270">
        <f>IFERROR('road el AFV'!H11/'road el AFI'!H11,"")</f>
        <v>53.333333333333336</v>
      </c>
      <c r="I11" s="270">
        <f>IFERROR('road el AFV'!I11/'road el AFI'!I11,"")</f>
        <v>5</v>
      </c>
      <c r="J11" s="270">
        <f>IFERROR('road el AFV'!J11/'road el AFI'!J11,"")</f>
        <v>2</v>
      </c>
      <c r="K11" s="270">
        <f>IFERROR('road el AFV'!K11/'road el AFI'!K11,"")</f>
        <v>1.5</v>
      </c>
    </row>
    <row r="12" spans="1:11" ht="21" x14ac:dyDescent="0.4">
      <c r="A12" s="3" t="s">
        <v>10</v>
      </c>
      <c r="B12" s="269">
        <f>IFERROR('road el AFV'!B12/'road el AFI'!B12,"")</f>
        <v>2.3459423795909391</v>
      </c>
      <c r="C12" s="270">
        <f>IFERROR('road el AFV'!C12/'road el AFI'!C12,"")</f>
        <v>4.0217021276595748</v>
      </c>
      <c r="D12" s="270">
        <f>IFERROR('road el AFV'!D12/'road el AFI'!D12,"")</f>
        <v>6.2672064777327936</v>
      </c>
      <c r="E12" s="270">
        <f>IFERROR('road el AFV'!E12/'road el AFI'!E12,"")</f>
        <v>15</v>
      </c>
      <c r="F12" s="270">
        <f>IFERROR('road el AFV'!F12/'road el AFI'!F12,"")</f>
        <v>47.058823529411768</v>
      </c>
      <c r="G12" s="270" t="str">
        <f>IFERROR('road el AFV'!G12/'road el AFI'!G12,"")</f>
        <v/>
      </c>
      <c r="H12" s="270">
        <f>IFERROR('road el AFV'!H12/'road el AFI'!H12,"")</f>
        <v>2.4059819661315154</v>
      </c>
      <c r="I12" s="270" t="str">
        <f>IFERROR('road el AFV'!I12/'road el AFI'!I12,"")</f>
        <v/>
      </c>
      <c r="J12" s="270" t="str">
        <f>IFERROR('road el AFV'!J12/'road el AFI'!J12,"")</f>
        <v/>
      </c>
      <c r="K12" s="270" t="str">
        <f>IFERROR('road el AFV'!K12/'road el AFI'!K12,"")</f>
        <v/>
      </c>
    </row>
    <row r="13" spans="1:11" ht="21" x14ac:dyDescent="0.4">
      <c r="A13" s="3" t="s">
        <v>12</v>
      </c>
      <c r="B13" s="269">
        <f>IFERROR('road el AFV'!B13/'road el AFI'!B13,"")</f>
        <v>6.7525324675324674</v>
      </c>
      <c r="C13" s="270">
        <f>IFERROR('road el AFV'!C13/'road el AFI'!C13,"")</f>
        <v>6.9323611111111108</v>
      </c>
      <c r="D13" s="270">
        <f>IFERROR('road el AFV'!D13/'road el AFI'!D13,"")</f>
        <v>8.074596774193548</v>
      </c>
      <c r="E13" s="270">
        <f>IFERROR('road el AFV'!E13/'road el AFI'!E13,"")</f>
        <v>17.613285714285713</v>
      </c>
      <c r="F13" s="270"/>
      <c r="G13" s="270" t="str">
        <f>IFERROR('road el AFV'!G13/'road el AFI'!G13,"")</f>
        <v/>
      </c>
      <c r="H13" s="270">
        <f>IFERROR('road el AFV'!H13/'road el AFI'!H13,"")</f>
        <v>6.6463528810962638</v>
      </c>
      <c r="I13" s="270">
        <f>IFERROR('road el AFV'!I13/'road el AFI'!I13,"")</f>
        <v>27.428571428571427</v>
      </c>
      <c r="J13" s="270" t="str">
        <f>IFERROR('road el AFV'!J13/'road el AFI'!J13,"")</f>
        <v/>
      </c>
      <c r="K13" s="270" t="str">
        <f>IFERROR('road el AFV'!K13/'road el AFI'!K13,"")</f>
        <v/>
      </c>
    </row>
    <row r="14" spans="1:11" ht="21" x14ac:dyDescent="0.4">
      <c r="A14" s="3" t="s">
        <v>13</v>
      </c>
      <c r="B14" s="269">
        <f>IFERROR('road el AFV'!B14/'road el AFI'!B14,"")</f>
        <v>4.2282608695652177</v>
      </c>
      <c r="C14" s="270">
        <f>IFERROR('road el AFV'!C14/'road el AFI'!C14,"")</f>
        <v>2.9461077844311379</v>
      </c>
      <c r="D14" s="270">
        <f>IFERROR('road el AFV'!D14/'road el AFI'!D14,"")</f>
        <v>2.5142857142857142</v>
      </c>
      <c r="E14" s="270"/>
      <c r="F14" s="270" t="str">
        <f>IFERROR('road el AFV'!F14/'road el AFI'!F14,"")</f>
        <v/>
      </c>
      <c r="G14" s="270" t="str">
        <f>IFERROR('road el AFV'!G14/'road el AFI'!G14,"")</f>
        <v/>
      </c>
      <c r="H14" s="270">
        <f>IFERROR('road el AFV'!H14/'road el AFI'!H14,"")</f>
        <v>2.8333333333333335</v>
      </c>
      <c r="I14" s="270"/>
      <c r="J14" s="270"/>
      <c r="K14" s="270"/>
    </row>
    <row r="15" spans="1:11" ht="21" x14ac:dyDescent="0.4">
      <c r="A15" s="3" t="s">
        <v>16</v>
      </c>
      <c r="B15" s="269">
        <f>IFERROR('road el AFV'!B15/'road el AFI'!B15,"")</f>
        <v>5.289342403628118</v>
      </c>
      <c r="C15" s="270" t="str">
        <f>IFERROR('road el AFV'!C15/'road el AFI'!C15,"")</f>
        <v/>
      </c>
      <c r="D15" s="270">
        <f>IFERROR('road el AFV'!D15/'road el AFI'!D15,"")</f>
        <v>7.6201572968249343</v>
      </c>
      <c r="E15" s="270">
        <f>IFERROR('road el AFV'!E15/'road el AFI'!E15,"")</f>
        <v>6.3775510204081636</v>
      </c>
      <c r="F15" s="270" t="str">
        <f>IFERROR('road el AFV'!F15/'road el AFI'!F15,"")</f>
        <v/>
      </c>
      <c r="G15" s="270">
        <f>IFERROR('road el AFV'!G15/'road el AFI'!G15,"")</f>
        <v>51.282051282051285</v>
      </c>
      <c r="H15" s="270">
        <f>IFERROR('road el AFV'!H15/'road el AFI'!H15,"")</f>
        <v>5.289342403628118</v>
      </c>
      <c r="I15" s="270">
        <f>IFERROR('road el AFV'!I15/'road el AFI'!I15,"")</f>
        <v>6.8627450980392153</v>
      </c>
      <c r="J15" s="270" t="str">
        <f>IFERROR('road el AFV'!J15/'road el AFI'!J15,"")</f>
        <v/>
      </c>
      <c r="K15" s="270" t="str">
        <f>IFERROR('road el AFV'!K15/'road el AFI'!K15,"")</f>
        <v/>
      </c>
    </row>
    <row r="16" spans="1:11" ht="21" x14ac:dyDescent="0.4">
      <c r="A16" s="3" t="s">
        <v>4</v>
      </c>
      <c r="B16" s="269">
        <f>IFERROR('road el AFV'!B16/'road el AFI'!B16,"")</f>
        <v>0.625</v>
      </c>
      <c r="C16" s="270">
        <f>IFERROR('road el AFV'!C16/'road el AFI'!C16,"")</f>
        <v>1.375</v>
      </c>
      <c r="D16" s="270">
        <f>IFERROR('road el AFV'!D16/'road el AFI'!D16,"")</f>
        <v>0.77777777777777779</v>
      </c>
      <c r="E16" s="270">
        <f>IFERROR('road el AFV'!E16/'road el AFI'!E16,"")</f>
        <v>1.6904761904761905</v>
      </c>
      <c r="F16" s="270">
        <f>IFERROR('road el AFV'!F16/'road el AFI'!F16,"")</f>
        <v>1.728395061728395</v>
      </c>
      <c r="G16" s="270">
        <f>IFERROR('road el AFV'!G16/'road el AFI'!G16,"")</f>
        <v>7</v>
      </c>
      <c r="H16" s="270">
        <f>IFERROR('road el AFV'!H16/'road el AFI'!H16,"")</f>
        <v>1.09375</v>
      </c>
      <c r="I16" s="270">
        <f>IFERROR('road el AFV'!I16/'road el AFI'!I16,"")</f>
        <v>1</v>
      </c>
      <c r="J16" s="270"/>
      <c r="K16" s="270"/>
    </row>
    <row r="17" spans="1:11" ht="21" x14ac:dyDescent="0.4">
      <c r="A17" s="3" t="s">
        <v>19</v>
      </c>
      <c r="B17" s="269">
        <f>IFERROR('road el AFV'!B17/'road el AFI'!B17,"")</f>
        <v>15.5</v>
      </c>
      <c r="C17" s="270">
        <f>IFERROR('road el AFV'!C17/'road el AFI'!C17,"")</f>
        <v>18.238095238095237</v>
      </c>
      <c r="D17" s="270">
        <f>IFERROR('road el AFV'!D17/'road el AFI'!D17,"")</f>
        <v>2.3766233766233764</v>
      </c>
      <c r="E17" s="270">
        <f>IFERROR('road el AFV'!E17/'road el AFI'!E17,"")</f>
        <v>2.5857519788918206</v>
      </c>
      <c r="F17" s="270">
        <f>IFERROR('road el AFV'!F17/'road el AFI'!F17,"")</f>
        <v>5.6866952789699567</v>
      </c>
      <c r="G17" s="270">
        <f>IFERROR('road el AFV'!G17/'road el AFI'!G17,"")</f>
        <v>15.450643776824034</v>
      </c>
      <c r="H17" s="270">
        <f>IFERROR('road el AFV'!H17/'road el AFI'!H17,"")</f>
        <v>23.25</v>
      </c>
      <c r="I17" s="270">
        <f>IFERROR('road el AFV'!I17/'road el AFI'!I17,"")</f>
        <v>4.9800000000000004</v>
      </c>
      <c r="J17" s="270" t="str">
        <f>IFERROR('road el AFV'!J17/'road el AFI'!J17,"")</f>
        <v/>
      </c>
      <c r="K17" s="270" t="str">
        <f>IFERROR('road el AFV'!K17/'road el AFI'!K17,"")</f>
        <v/>
      </c>
    </row>
    <row r="18" spans="1:11" ht="21" x14ac:dyDescent="0.4">
      <c r="A18" s="3" t="s">
        <v>17</v>
      </c>
      <c r="B18" s="269">
        <f>IFERROR('road el AFV'!B18/'road el AFI'!B18,"")</f>
        <v>72.8</v>
      </c>
      <c r="C18" s="270">
        <f>IFERROR('road el AFV'!C18/'road el AFI'!C18,"")</f>
        <v>21.827586206896552</v>
      </c>
      <c r="D18" s="270">
        <f>IFERROR('road el AFV'!D18/'road el AFI'!D18,"")</f>
        <v>7.3396226415094343</v>
      </c>
      <c r="E18" s="270">
        <f>IFERROR('road el AFV'!E18/'road el AFI'!E18,"")</f>
        <v>10.104026845637584</v>
      </c>
      <c r="F18" s="270">
        <f>IFERROR('road el AFV'!F18/'road el AFI'!F18,"")</f>
        <v>166.24193548387098</v>
      </c>
      <c r="G18" s="270">
        <f>IFERROR('road el AFV'!G18/'road el AFI'!G18,"")</f>
        <v>16.51032879442046</v>
      </c>
      <c r="H18" s="270" t="str">
        <f>IFERROR('road el AFV'!H18/'road el AFI'!H18,"")</f>
        <v/>
      </c>
      <c r="I18" s="270">
        <f>IFERROR('road el AFV'!I18/'road el AFI'!I18,"")</f>
        <v>12</v>
      </c>
      <c r="J18" s="270"/>
      <c r="K18" s="270" t="str">
        <f>IFERROR('road el AFV'!K18/'road el AFI'!K18,"")</f>
        <v/>
      </c>
    </row>
    <row r="19" spans="1:11" ht="21" x14ac:dyDescent="0.4">
      <c r="A19" s="3" t="s">
        <v>18</v>
      </c>
      <c r="B19" s="269">
        <f>IFERROR('road el AFV'!B19/'road el AFI'!B19,"")</f>
        <v>5.2735849056603774</v>
      </c>
      <c r="C19" s="270">
        <f>IFERROR('road el AFV'!C19/'road el AFI'!C19,"")</f>
        <v>6.7596439169139462</v>
      </c>
      <c r="D19" s="270">
        <f>IFERROR('road el AFV'!D19/'road el AFI'!D19,"")</f>
        <v>4.0107015457788346</v>
      </c>
      <c r="E19" s="270">
        <f>IFERROR('road el AFV'!E19/'road el AFI'!E19,"")</f>
        <v>6.4006116207951074</v>
      </c>
      <c r="F19" s="270">
        <f>IFERROR('road el AFV'!F19/'road el AFI'!F19,"")</f>
        <v>19.631782945736433</v>
      </c>
      <c r="G19" s="270">
        <f>IFERROR('road el AFV'!G19/'road el AFI'!G19,"")</f>
        <v>19.631782945736433</v>
      </c>
      <c r="H19" s="270">
        <f>IFERROR('road el AFV'!H19/'road el AFI'!H19,"")</f>
        <v>6.0774193548387094</v>
      </c>
      <c r="I19" s="270">
        <f>IFERROR('road el AFV'!I19/'road el AFI'!I19,"")</f>
        <v>22.753128555176335</v>
      </c>
      <c r="J19" s="270">
        <f>IFERROR('road el AFV'!J19/'road el AFI'!J19,"")</f>
        <v>22.426095820591232</v>
      </c>
      <c r="K19" s="270">
        <f>IFERROR('road el AFV'!K19/'road el AFI'!K19,"")</f>
        <v>22.119815668202765</v>
      </c>
    </row>
    <row r="20" spans="1:11" ht="21" x14ac:dyDescent="0.4">
      <c r="A20" s="3" t="s">
        <v>14</v>
      </c>
      <c r="B20" s="269">
        <f>IFERROR('road el AFV'!B20/'road el AFI'!B20,"")</f>
        <v>13.25</v>
      </c>
      <c r="C20" s="270">
        <f>IFERROR('road el AFV'!C20/'road el AFI'!C20,"")</f>
        <v>93.270833333333329</v>
      </c>
      <c r="D20" s="270">
        <f>IFERROR('road el AFV'!D20/'road el AFI'!D20,"")</f>
        <v>13.770491803278688</v>
      </c>
      <c r="E20" s="270">
        <f>IFERROR('road el AFV'!E20/'road el AFI'!E20,"")</f>
        <v>15.506666666666666</v>
      </c>
      <c r="F20" s="270">
        <f>IFERROR('road el AFV'!F20/'road el AFI'!F20,"")</f>
        <v>13.267123287671232</v>
      </c>
      <c r="G20" s="270">
        <f>IFERROR('road el AFV'!G20/'road el AFI'!G20,"")</f>
        <v>11.137142857142857</v>
      </c>
      <c r="H20" s="270">
        <f>IFERROR('road el AFV'!H20/'road el AFI'!H20,"")</f>
        <v>3.0859375</v>
      </c>
      <c r="I20" s="270">
        <f>IFERROR('road el AFV'!I20/'road el AFI'!I20,"")</f>
        <v>9.4222222222222225</v>
      </c>
      <c r="J20" s="270">
        <f>IFERROR('road el AFV'!J20/'road el AFI'!J20,"")</f>
        <v>10.074074074074074</v>
      </c>
      <c r="K20" s="270">
        <f>IFERROR('road el AFV'!K20/'road el AFI'!K20,"")</f>
        <v>10.049723756906078</v>
      </c>
    </row>
    <row r="21" spans="1:11" ht="21" x14ac:dyDescent="0.4">
      <c r="A21" s="3" t="s">
        <v>20</v>
      </c>
      <c r="B21" s="269">
        <f>IFERROR('road el AFV'!B21/'road el AFI'!B21,"")</f>
        <v>3.0686274509803924</v>
      </c>
      <c r="C21" s="270">
        <f>IFERROR('road el AFV'!C21/'road el AFI'!C21,"")</f>
        <v>3.8039215686274508</v>
      </c>
      <c r="D21" s="270">
        <f>IFERROR('road el AFV'!D21/'road el AFI'!D21,"")</f>
        <v>9.0784313725490193</v>
      </c>
      <c r="E21" s="270">
        <f>IFERROR('road el AFV'!E21/'road el AFI'!E21,"")</f>
        <v>5.9696132596685079</v>
      </c>
      <c r="F21" s="270" t="str">
        <f>IFERROR('road el AFV'!F21/'road el AFI'!F21,"")</f>
        <v/>
      </c>
      <c r="G21" s="270" t="str">
        <f>IFERROR('road el AFV'!G21/'road el AFI'!G21,"")</f>
        <v/>
      </c>
      <c r="H21" s="270">
        <f>IFERROR('road el AFV'!H21/'road el AFI'!H21,"")</f>
        <v>2.4313725490196076</v>
      </c>
      <c r="I21" s="270"/>
      <c r="J21" s="270" t="str">
        <f>IFERROR('road el AFV'!J21/'road el AFI'!J21,"")</f>
        <v/>
      </c>
      <c r="K21" s="270" t="str">
        <f>IFERROR('road el AFV'!K21/'road el AFI'!K21,"")</f>
        <v/>
      </c>
    </row>
    <row r="22" spans="1:11" ht="21" x14ac:dyDescent="0.4">
      <c r="A22" s="3" t="s">
        <v>21</v>
      </c>
      <c r="B22" s="269">
        <f>IFERROR('road el AFV'!B22/'road el AFI'!B22,"")</f>
        <v>4.266774060615143</v>
      </c>
      <c r="C22" s="270">
        <f>IFERROR('road el AFV'!C22/'road el AFI'!C22,"")</f>
        <v>3.6271599797757488</v>
      </c>
      <c r="D22" s="270">
        <f>IFERROR('road el AFV'!D22/'road el AFI'!D22,"")</f>
        <v>3.7572671062421428</v>
      </c>
      <c r="E22" s="270">
        <f>IFERROR('road el AFV'!E22/'road el AFI'!E22,"")</f>
        <v>3.1563019999999997</v>
      </c>
      <c r="F22" s="270" t="str">
        <f>IFERROR('road el AFV'!F22/'road el AFI'!F22,"")</f>
        <v/>
      </c>
      <c r="G22" s="270" t="str">
        <f>IFERROR('road el AFV'!G22/'road el AFI'!G22,"")</f>
        <v/>
      </c>
      <c r="H22" s="270">
        <f>IFERROR('road el AFV'!H22/'road el AFI'!H22,"")</f>
        <v>8.6538461538461533</v>
      </c>
      <c r="I22" s="270">
        <f>IFERROR('road el AFV'!I22/'road el AFI'!I22,"")</f>
        <v>7.8457744900246578</v>
      </c>
      <c r="J22" s="270" t="str">
        <f>IFERROR('road el AFV'!J22/'road el AFI'!J22,"")</f>
        <v/>
      </c>
      <c r="K22" s="270" t="str">
        <f>IFERROR('road el AFV'!K22/'road el AFI'!K22,"")</f>
        <v/>
      </c>
    </row>
    <row r="23" spans="1:11" ht="21" x14ac:dyDescent="0.4">
      <c r="A23" s="3" t="s">
        <v>1</v>
      </c>
      <c r="B23" s="269">
        <f>IFERROR('road el AFV'!B23/'road el AFI'!B23,"")</f>
        <v>5.508064516129032</v>
      </c>
      <c r="C23" s="270">
        <f>IFERROR('road el AFV'!C23/'road el AFI'!C23,"")</f>
        <v>5.6788097886540605</v>
      </c>
      <c r="D23" s="270">
        <f>IFERROR('road el AFV'!D23/'road el AFI'!D23,"")</f>
        <v>6.9044997606510288</v>
      </c>
      <c r="E23" s="270">
        <f>IFERROR('road el AFV'!E23/'road el AFI'!E23,"")</f>
        <v>25.649714285714285</v>
      </c>
      <c r="F23" s="270" t="str">
        <f>IFERROR('road el AFV'!F23/'road el AFI'!F23,"")</f>
        <v/>
      </c>
      <c r="G23" s="270" t="str">
        <f>IFERROR('road el AFV'!G23/'road el AFI'!G23,"")</f>
        <v/>
      </c>
      <c r="H23" s="270">
        <f>IFERROR('road el AFV'!H23/'road el AFI'!H23,"")</f>
        <v>6.3945454545454545</v>
      </c>
      <c r="I23" s="270">
        <f>IFERROR('road el AFV'!I23/'road el AFI'!I23,"")</f>
        <v>29.146341463414632</v>
      </c>
      <c r="J23" s="270" t="str">
        <f>IFERROR('road el AFV'!J23/'road el AFI'!J23,"")</f>
        <v/>
      </c>
      <c r="K23" s="270" t="str">
        <f>IFERROR('road el AFV'!K23/'road el AFI'!K23,"")</f>
        <v/>
      </c>
    </row>
    <row r="24" spans="1:11" ht="21" x14ac:dyDescent="0.4">
      <c r="A24" s="3" t="s">
        <v>22</v>
      </c>
      <c r="B24" s="269">
        <f>IFERROR('road el AFV'!B24/'road el AFI'!B24,"")</f>
        <v>3.117283950617284</v>
      </c>
      <c r="C24" s="270" t="str">
        <f>IFERROR('road el AFV'!C24/'road el AFI'!C24,"")</f>
        <v/>
      </c>
      <c r="D24" s="270">
        <f>IFERROR('road el AFV'!D24/'road el AFI'!D24,"")</f>
        <v>4.3407022106631992</v>
      </c>
      <c r="E24" s="270">
        <f>IFERROR('road el AFV'!E24/'road el AFI'!E24,"")</f>
        <v>12.0153125</v>
      </c>
      <c r="F24" s="270" t="str">
        <f>IFERROR('road el AFV'!F24/'road el AFI'!F24,"")</f>
        <v/>
      </c>
      <c r="G24" s="270" t="str">
        <f>IFERROR('road el AFV'!G24/'road el AFI'!G24,"")</f>
        <v/>
      </c>
      <c r="H24" s="270" t="str">
        <f>IFERROR('road el AFV'!H24/'road el AFI'!H24,"")</f>
        <v/>
      </c>
      <c r="I24" s="270">
        <f>IFERROR('road el AFV'!I24/'road el AFI'!I24,"")</f>
        <v>11.211255285026972</v>
      </c>
      <c r="J24" s="270" t="str">
        <f>IFERROR('road el AFV'!J24/'road el AFI'!J24,"")</f>
        <v/>
      </c>
      <c r="K24" s="270" t="str">
        <f>IFERROR('road el AFV'!K24/'road el AFI'!K24,"")</f>
        <v/>
      </c>
    </row>
    <row r="25" spans="1:11" ht="21" x14ac:dyDescent="0.4">
      <c r="A25" s="3" t="s">
        <v>23</v>
      </c>
      <c r="B25" s="269">
        <f>IFERROR('road el AFV'!B25/'road el AFI'!B25,"")</f>
        <v>4.3433133732534932</v>
      </c>
      <c r="C25" s="270">
        <f>IFERROR('road el AFV'!C25/'road el AFI'!C25,"")</f>
        <v>8.5913120567375891</v>
      </c>
      <c r="D25" s="270">
        <f>IFERROR('road el AFV'!D25/'road el AFI'!D25,"")</f>
        <v>16.422222222222221</v>
      </c>
      <c r="E25" s="270">
        <f>IFERROR('road el AFV'!E25/'road el AFI'!E25,"")</f>
        <v>26.912727272727274</v>
      </c>
      <c r="F25" s="270">
        <f>IFERROR('road el AFV'!F25/'road el AFI'!F25,"")</f>
        <v>18.486666666666668</v>
      </c>
      <c r="G25" s="270">
        <f>IFERROR('road el AFV'!G25/'road el AFI'!G25,"")</f>
        <v>24.893333333333334</v>
      </c>
      <c r="H25" s="270">
        <f>IFERROR('road el AFV'!H25/'road el AFI'!H25,"")</f>
        <v>2.0053285968028418</v>
      </c>
      <c r="I25" s="270">
        <f>IFERROR('road el AFV'!I25/'road el AFI'!I25,"")</f>
        <v>5.8479532163742691</v>
      </c>
      <c r="J25" s="270" t="str">
        <f>IFERROR('road el AFV'!J25/'road el AFI'!J25,"")</f>
        <v/>
      </c>
      <c r="K25" s="270" t="str">
        <f>IFERROR('road el AFV'!K25/'road el AFI'!K25,"")</f>
        <v/>
      </c>
    </row>
    <row r="26" spans="1:11" ht="21" x14ac:dyDescent="0.4">
      <c r="A26" s="3" t="s">
        <v>24</v>
      </c>
      <c r="B26" s="269">
        <f>IFERROR('road el AFV'!B26/'road el AFI'!B26,"")</f>
        <v>2.2466666666666666</v>
      </c>
      <c r="C26" s="270" t="str">
        <f>IFERROR('road el AFV'!C26/'road el AFI'!C26,"")</f>
        <v/>
      </c>
      <c r="D26" s="270">
        <f>IFERROR('road el AFV'!D26/'road el AFI'!D26,"")</f>
        <v>4.3223880597014928</v>
      </c>
      <c r="E26" s="270"/>
      <c r="F26" s="270" t="str">
        <f>IFERROR('road el AFV'!F26/'road el AFI'!F26,"")</f>
        <v/>
      </c>
      <c r="G26" s="270"/>
      <c r="H26" s="270">
        <f>IFERROR('road el AFV'!H26/'road el AFI'!H26,"")</f>
        <v>1.6733333333333333</v>
      </c>
      <c r="I26" s="270"/>
      <c r="J26" s="270" t="str">
        <f>IFERROR('road el AFV'!J26/'road el AFI'!J26,"")</f>
        <v/>
      </c>
      <c r="K26" s="270"/>
    </row>
    <row r="27" spans="1:11" ht="21" x14ac:dyDescent="0.4">
      <c r="A27" s="3" t="s">
        <v>26</v>
      </c>
      <c r="B27" s="269">
        <f>IFERROR('road el AFV'!B27/'road el AFI'!B27,"")</f>
        <v>2.7456140350877192</v>
      </c>
      <c r="C27" s="270">
        <f>IFERROR('road el AFV'!C27/'road el AFI'!C27,"")</f>
        <v>3.9186440677966101</v>
      </c>
      <c r="D27" s="270">
        <f>IFERROR('road el AFV'!D27/'road el AFI'!D27,"")</f>
        <v>5.7987804878048781</v>
      </c>
      <c r="E27" s="270">
        <f>IFERROR('road el AFV'!E27/'road el AFI'!E27,"")</f>
        <v>9.7916666666666661</v>
      </c>
      <c r="F27" s="270">
        <f>IFERROR('road el AFV'!F27/'road el AFI'!F27,"")</f>
        <v>9.9960000000000004</v>
      </c>
      <c r="G27" s="270">
        <f>IFERROR('road el AFV'!G27/'road el AFI'!G27,"")</f>
        <v>9.551883408071749</v>
      </c>
      <c r="H27" s="270">
        <f>IFERROR('road el AFV'!H27/'road el AFI'!H27,"")</f>
        <v>4.5882352941176467</v>
      </c>
      <c r="I27" s="270">
        <f>IFERROR('road el AFV'!I27/'road el AFI'!I27,"")</f>
        <v>9.7916666666666661</v>
      </c>
      <c r="J27" s="270">
        <f>IFERROR('road el AFV'!J27/'road el AFI'!J27,"")</f>
        <v>9.9960000000000004</v>
      </c>
      <c r="K27" s="270">
        <f>IFERROR('road el AFV'!K27/'road el AFI'!K27,"")</f>
        <v>9.551883408071749</v>
      </c>
    </row>
    <row r="28" spans="1:11" ht="21" x14ac:dyDescent="0.4">
      <c r="A28" s="3" t="s">
        <v>27</v>
      </c>
      <c r="B28" s="269">
        <f>IFERROR('road el AFV'!B28/'road el AFI'!B28,"")</f>
        <v>4.8434782608695652</v>
      </c>
      <c r="C28" s="270">
        <f>IFERROR('road el AFV'!C28/'road el AFI'!C28,"")</f>
        <v>7.9</v>
      </c>
      <c r="D28" s="270">
        <f>IFERROR('road el AFV'!D28/'road el AFI'!D28,"")</f>
        <v>7.1350210970464136</v>
      </c>
      <c r="E28" s="270">
        <f>IFERROR('road el AFV'!E28/'road el AFI'!E28,"")</f>
        <v>13.333333333333334</v>
      </c>
      <c r="F28" s="270">
        <f>IFERROR('road el AFV'!F28/'road el AFI'!F28,"")</f>
        <v>13.3</v>
      </c>
      <c r="G28" s="270">
        <f>IFERROR('road el AFV'!G28/'road el AFI'!G28,"")</f>
        <v>11.633333333333333</v>
      </c>
      <c r="H28" s="270">
        <f>IFERROR('road el AFV'!H28/'road el AFI'!H28,"")</f>
        <v>1.3318181818181818</v>
      </c>
      <c r="I28" s="270">
        <f>IFERROR('road el AFV'!I28/'road el AFI'!I28,"")</f>
        <v>13.333333333333334</v>
      </c>
      <c r="J28" s="270">
        <f>IFERROR('road el AFV'!J28/'road el AFI'!J28,"")</f>
        <v>13.333333333333334</v>
      </c>
      <c r="K28" s="270" t="str">
        <f>IFERROR('road el AFV'!K28/'road el AFI'!K28,"")</f>
        <v/>
      </c>
    </row>
    <row r="29" spans="1:11" ht="21" x14ac:dyDescent="0.4">
      <c r="A29" s="3" t="s">
        <v>11</v>
      </c>
      <c r="B29" s="269">
        <f>IFERROR('road el AFV'!B29/'road el AFI'!B29,"")</f>
        <v>5.0760233918128659</v>
      </c>
      <c r="C29" s="270">
        <f>IFERROR('road el AFV'!C29/'road el AFI'!C29,"")</f>
        <v>5.6089258698941</v>
      </c>
      <c r="D29" s="270">
        <f>IFERROR('road el AFV'!D29/'road el AFI'!D29,"")</f>
        <v>6.5889954147561483</v>
      </c>
      <c r="E29" s="270"/>
      <c r="F29" s="270" t="str">
        <f>IFERROR('road el AFV'!F29/'road el AFI'!F29,"")</f>
        <v/>
      </c>
      <c r="G29" s="270">
        <f>IFERROR('road el AFV'!G29/'road el AFI'!G29,"")</f>
        <v>15.311589865916083</v>
      </c>
      <c r="H29" s="270">
        <f>IFERROR('road el AFV'!H29/'road el AFI'!H29,"")</f>
        <v>3.8253968253968256</v>
      </c>
      <c r="I29" s="270">
        <f>IFERROR('road el AFV'!I29/'road el AFI'!I29,"")</f>
        <v>11</v>
      </c>
      <c r="J29" s="270" t="str">
        <f>IFERROR('road el AFV'!J29/'road el AFI'!J29,"")</f>
        <v/>
      </c>
      <c r="K29" s="270">
        <f>IFERROR('road el AFV'!K29/'road el AFI'!K29,"")</f>
        <v>10.52</v>
      </c>
    </row>
    <row r="30" spans="1:11" ht="21" x14ac:dyDescent="0.4">
      <c r="A30" s="3" t="s">
        <v>25</v>
      </c>
      <c r="B30" s="269">
        <f>IFERROR('road el AFV'!B30/'road el AFI'!B30,"")</f>
        <v>10.74423076923077</v>
      </c>
      <c r="C30" s="270">
        <f>IFERROR('road el AFV'!C30/'road el AFI'!C30,"")</f>
        <v>9.6261702127659579</v>
      </c>
      <c r="D30" s="270">
        <f>IFERROR('road el AFV'!D30/'road el AFI'!D30,"")</f>
        <v>10.257910447761194</v>
      </c>
      <c r="E30" s="270">
        <f>IFERROR('road el AFV'!E30/'road el AFI'!E30,"")</f>
        <v>15.801222222222222</v>
      </c>
      <c r="F30" s="270" t="str">
        <f>IFERROR('road el AFV'!F30/'road el AFI'!F30,"")</f>
        <v/>
      </c>
      <c r="G30" s="270" t="str">
        <f>IFERROR('road el AFV'!G30/'road el AFI'!G30,"")</f>
        <v/>
      </c>
      <c r="H30" s="270">
        <f>IFERROR('road el AFV'!H30/'road el AFI'!H30,"")</f>
        <v>10.454362685967029</v>
      </c>
      <c r="I30" s="270">
        <f>IFERROR('road el AFV'!I30/'road el AFI'!I30,"")</f>
        <v>17.744888888888887</v>
      </c>
      <c r="J30" s="270" t="str">
        <f>IFERROR('road el AFV'!J30/'road el AFI'!J30,"")</f>
        <v/>
      </c>
      <c r="K30" s="270" t="str">
        <f>IFERROR('road el AFV'!K30/'road el AFI'!K30,"")</f>
        <v/>
      </c>
    </row>
    <row r="31" spans="1:11" ht="21.6" thickBot="1" x14ac:dyDescent="0.45">
      <c r="A31" s="243" t="s">
        <v>28</v>
      </c>
      <c r="B31" s="426">
        <f>IFERROR('road el AFV'!B31/'road el AFI'!B31,"")</f>
        <v>17.867540598708668</v>
      </c>
      <c r="C31" s="427">
        <f>IFERROR('road el AFV'!C31/'road el AFI'!C31,"")</f>
        <v>18.950908334488975</v>
      </c>
      <c r="D31" s="427">
        <f>IFERROR('road el AFV'!D31/'road el AFI'!D31,"")</f>
        <v>18.597924143951886</v>
      </c>
      <c r="E31" s="427">
        <f>IFERROR('road el AFV'!E31/'road el AFI'!E31,"")</f>
        <v>32.431372549019606</v>
      </c>
      <c r="F31" s="427">
        <f>IFERROR('road el AFV'!F31/'road el AFI'!F31,"")</f>
        <v>3.2857142857142856</v>
      </c>
      <c r="G31" s="427">
        <f>IFERROR('road el AFV'!G31/'road el AFI'!G31,"")</f>
        <v>1.7383177570093458</v>
      </c>
      <c r="H31" s="427">
        <f>IFERROR('road el AFV'!H31/'road el AFI'!H31,"")</f>
        <v>9.6283574103798824</v>
      </c>
      <c r="I31" s="427">
        <f>IFERROR('road el AFV'!I31/'road el AFI'!I31,"")</f>
        <v>32.431372549019606</v>
      </c>
      <c r="J31" s="427" t="str">
        <f>IFERROR('road el AFV'!J31/'road el AFI'!J31,"")</f>
        <v/>
      </c>
      <c r="K31" s="427" t="str">
        <f>IFERROR('road el AFV'!K31/'road el AFI'!K31,"")</f>
        <v/>
      </c>
    </row>
    <row r="35" spans="1:11" x14ac:dyDescent="0.3">
      <c r="A35" s="34" t="s">
        <v>36</v>
      </c>
    </row>
    <row r="36" spans="1:11" ht="15" thickBot="1" x14ac:dyDescent="0.35"/>
    <row r="37" spans="1:11" ht="15" thickBot="1" x14ac:dyDescent="0.35">
      <c r="A37" s="21"/>
      <c r="B37" t="s">
        <v>119</v>
      </c>
      <c r="G37" s="40"/>
      <c r="H37" s="40"/>
      <c r="I37" s="40"/>
    </row>
    <row r="38" spans="1:11" ht="15" thickBot="1" x14ac:dyDescent="0.35">
      <c r="A38" s="193"/>
      <c r="B38" t="s">
        <v>37</v>
      </c>
      <c r="G38" s="40"/>
      <c r="H38" s="40"/>
      <c r="I38" s="40"/>
      <c r="J38" s="38"/>
      <c r="K38" s="36"/>
    </row>
    <row r="39" spans="1:11" x14ac:dyDescent="0.3">
      <c r="A39" s="363"/>
      <c r="B39" s="363"/>
      <c r="J39" s="38"/>
      <c r="K39" s="36"/>
    </row>
    <row r="40" spans="1:11" x14ac:dyDescent="0.3">
      <c r="J40" s="38"/>
      <c r="K40" s="36"/>
    </row>
    <row r="41" spans="1:11" x14ac:dyDescent="0.3">
      <c r="A41" s="35" t="s">
        <v>136</v>
      </c>
      <c r="B41" s="40"/>
      <c r="C41" s="40"/>
    </row>
    <row r="42" spans="1:11" x14ac:dyDescent="0.3">
      <c r="A42" s="64" t="s">
        <v>103</v>
      </c>
    </row>
    <row r="43" spans="1:11" x14ac:dyDescent="0.3">
      <c r="A43" s="35" t="s">
        <v>102</v>
      </c>
    </row>
  </sheetData>
  <mergeCells count="5">
    <mergeCell ref="A1:A3"/>
    <mergeCell ref="B1:G1"/>
    <mergeCell ref="H1:K1"/>
    <mergeCell ref="B2:G2"/>
    <mergeCell ref="H2:K2"/>
  </mergeCells>
  <pageMargins left="0.7" right="0.7" top="0.75" bottom="0.75" header="0.3" footer="0.3"/>
  <pageSetup paperSize="9" orientation="portrait" verticalDpi="9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W48"/>
  <sheetViews>
    <sheetView zoomScale="62" zoomScaleNormal="62" workbookViewId="0">
      <pane xSplit="1" ySplit="3" topLeftCell="B34" activePane="bottomRight" state="frozen"/>
      <selection pane="topRight" activeCell="B1" sqref="B1"/>
      <selection pane="bottomLeft" activeCell="A4" sqref="A4"/>
      <selection pane="bottomRight" activeCell="A46" sqref="A46"/>
    </sheetView>
  </sheetViews>
  <sheetFormatPr defaultRowHeight="14.4" x14ac:dyDescent="0.3"/>
  <cols>
    <col min="1" max="1" width="14.5546875" customWidth="1"/>
    <col min="12" max="12" width="11.44140625" customWidth="1"/>
    <col min="21" max="21" width="15.5546875" customWidth="1"/>
    <col min="22" max="22" width="23.88671875" customWidth="1"/>
  </cols>
  <sheetData>
    <row r="1" spans="1:23" ht="15" customHeight="1" thickBot="1" x14ac:dyDescent="0.35">
      <c r="A1" s="537" t="s">
        <v>115</v>
      </c>
      <c r="B1" s="525" t="s">
        <v>29</v>
      </c>
      <c r="C1" s="526"/>
      <c r="D1" s="526"/>
      <c r="E1" s="526"/>
      <c r="F1" s="526"/>
      <c r="G1" s="526"/>
      <c r="H1" s="525" t="s">
        <v>0</v>
      </c>
      <c r="I1" s="526"/>
      <c r="J1" s="526"/>
      <c r="K1" s="527"/>
      <c r="L1" s="521" t="s">
        <v>30</v>
      </c>
      <c r="M1" s="522"/>
      <c r="N1" s="522"/>
      <c r="O1" s="522"/>
      <c r="P1" s="522"/>
      <c r="Q1" s="528"/>
      <c r="R1" s="521" t="s">
        <v>33</v>
      </c>
      <c r="S1" s="522"/>
      <c r="T1" s="522"/>
      <c r="U1" s="523" t="s">
        <v>34</v>
      </c>
      <c r="V1" s="261" t="s">
        <v>35</v>
      </c>
      <c r="W1" s="18"/>
    </row>
    <row r="2" spans="1:23" ht="15" customHeight="1" thickBot="1" x14ac:dyDescent="0.35">
      <c r="A2" s="537"/>
      <c r="B2" s="525"/>
      <c r="C2" s="526"/>
      <c r="D2" s="526"/>
      <c r="E2" s="526"/>
      <c r="F2" s="526"/>
      <c r="G2" s="527"/>
      <c r="H2" s="525"/>
      <c r="I2" s="526"/>
      <c r="J2" s="526"/>
      <c r="K2" s="527"/>
      <c r="L2" s="10" t="s">
        <v>31</v>
      </c>
      <c r="M2" s="78" t="s">
        <v>32</v>
      </c>
      <c r="N2" s="10" t="s">
        <v>31</v>
      </c>
      <c r="O2" s="78" t="s">
        <v>32</v>
      </c>
      <c r="P2" s="10" t="s">
        <v>31</v>
      </c>
      <c r="Q2" s="78" t="s">
        <v>32</v>
      </c>
      <c r="R2" s="521" t="s">
        <v>32</v>
      </c>
      <c r="S2" s="522"/>
      <c r="T2" s="522"/>
      <c r="U2" s="524"/>
      <c r="V2" s="262" t="s">
        <v>32</v>
      </c>
    </row>
    <row r="3" spans="1:23" ht="15" thickBot="1" x14ac:dyDescent="0.35">
      <c r="A3" s="538"/>
      <c r="B3" s="90">
        <v>2016</v>
      </c>
      <c r="C3" s="77">
        <v>2017</v>
      </c>
      <c r="D3" s="45">
        <v>2018</v>
      </c>
      <c r="E3" s="46">
        <v>2020</v>
      </c>
      <c r="F3" s="47">
        <v>2025</v>
      </c>
      <c r="G3" s="46">
        <v>2030</v>
      </c>
      <c r="H3" s="48">
        <v>2016</v>
      </c>
      <c r="I3" s="49">
        <v>2020</v>
      </c>
      <c r="J3" s="47">
        <v>2025</v>
      </c>
      <c r="K3" s="50">
        <v>2030</v>
      </c>
      <c r="L3" s="531">
        <v>2020</v>
      </c>
      <c r="M3" s="530"/>
      <c r="N3" s="531">
        <v>2025</v>
      </c>
      <c r="O3" s="530"/>
      <c r="P3" s="531">
        <v>2030</v>
      </c>
      <c r="Q3" s="530"/>
      <c r="R3" s="75">
        <v>2020</v>
      </c>
      <c r="S3" s="20">
        <v>2025</v>
      </c>
      <c r="T3" s="102">
        <v>2030</v>
      </c>
      <c r="U3" s="524"/>
      <c r="V3" s="266"/>
    </row>
    <row r="4" spans="1:23" ht="21" x14ac:dyDescent="0.4">
      <c r="A4" s="251" t="s">
        <v>2</v>
      </c>
      <c r="B4" s="124">
        <v>73</v>
      </c>
      <c r="C4" s="125">
        <v>98</v>
      </c>
      <c r="D4" s="126">
        <v>126</v>
      </c>
      <c r="E4" s="124"/>
      <c r="F4" s="125"/>
      <c r="G4" s="135">
        <v>593</v>
      </c>
      <c r="H4" s="121">
        <v>58</v>
      </c>
      <c r="I4" s="81">
        <v>333</v>
      </c>
      <c r="J4" s="81"/>
      <c r="K4" s="82"/>
      <c r="L4" s="310" t="str">
        <f>IF(AND(E4&lt;&gt;0,I4&lt;&gt;0),E4-I4, " ")</f>
        <v xml:space="preserve"> </v>
      </c>
      <c r="M4" s="285" t="str">
        <f>IF(AND(E4&lt;&gt;0,I4&lt;&gt;0),(E4-I4)/I4, " ")</f>
        <v xml:space="preserve"> </v>
      </c>
      <c r="N4" s="286" t="str">
        <f>IF(AND(F4&lt;&gt;0,J4&lt;&gt;0),F4-J4, " ")</f>
        <v xml:space="preserve"> </v>
      </c>
      <c r="O4" s="285" t="str">
        <f>IF(AND(F4&lt;&gt;0,J4&lt;&gt;0),(F4-J4)/J4, " ")</f>
        <v xml:space="preserve"> </v>
      </c>
      <c r="P4" s="364" t="str">
        <f>IF(AND(G4&lt;&gt;0,K4&lt;&gt;0),G4-K4, " ")</f>
        <v xml:space="preserve"> </v>
      </c>
      <c r="Q4" s="366" t="str">
        <f>IF(AND(G4&lt;&gt;0,K4&lt;&gt;0),(G4-K4)/K4, " ")</f>
        <v xml:space="preserve"> </v>
      </c>
      <c r="R4" s="127" t="str">
        <f>IFERROR(D4/E4,"")</f>
        <v/>
      </c>
      <c r="S4" s="128" t="str">
        <f>IFERROR(D4/F4,"")</f>
        <v/>
      </c>
      <c r="T4" s="129">
        <f>IFERROR(D4/G4,"")</f>
        <v>0.21247892074198987</v>
      </c>
      <c r="U4" s="108" t="s">
        <v>53</v>
      </c>
      <c r="V4" s="367">
        <v>0.17633067949889103</v>
      </c>
    </row>
    <row r="5" spans="1:23" ht="21" x14ac:dyDescent="0.4">
      <c r="A5" s="252" t="s">
        <v>3</v>
      </c>
      <c r="B5" s="100">
        <v>108</v>
      </c>
      <c r="C5" s="95"/>
      <c r="D5" s="111">
        <v>102</v>
      </c>
      <c r="E5" s="100"/>
      <c r="F5" s="95"/>
      <c r="G5" s="101"/>
      <c r="H5" s="96">
        <v>108</v>
      </c>
      <c r="I5" s="95"/>
      <c r="J5" s="95"/>
      <c r="K5" s="111"/>
      <c r="L5" s="311" t="str">
        <f t="shared" ref="L5:L31" si="0">IF(AND(E5&lt;&gt;0,I5&lt;&gt;0),E5-I5, " ")</f>
        <v xml:space="preserve"> </v>
      </c>
      <c r="M5" s="293" t="str">
        <f t="shared" ref="M5:M31" si="1">IF(AND(E5&lt;&gt;0,I5&lt;&gt;0),(E5-I5)/I5, " ")</f>
        <v xml:space="preserve"> </v>
      </c>
      <c r="N5" s="294" t="str">
        <f t="shared" ref="N5:N31" si="2">IF(AND(F5&lt;&gt;0,J5&lt;&gt;0),F5-J5, " ")</f>
        <v xml:space="preserve"> </v>
      </c>
      <c r="O5" s="293" t="str">
        <f t="shared" ref="O5:O31" si="3">IF(AND(F5&lt;&gt;0,J5&lt;&gt;0),(F5-J5)/J5, " ")</f>
        <v xml:space="preserve"> </v>
      </c>
      <c r="P5" s="294" t="str">
        <f t="shared" ref="P5:P31" si="4">IF(AND(G5&lt;&gt;0,K5&lt;&gt;0),G5-K5, " ")</f>
        <v xml:space="preserve"> </v>
      </c>
      <c r="Q5" s="368" t="str">
        <f t="shared" ref="Q5:Q31" si="5">IF(AND(G5&lt;&gt;0,K5&lt;&gt;0),(G5-K5)/K5, " ")</f>
        <v xml:space="preserve"> </v>
      </c>
      <c r="R5" s="130" t="str">
        <f t="shared" ref="R5:R31" si="6">IFERROR(D5/E5,"")</f>
        <v/>
      </c>
      <c r="S5" s="131" t="str">
        <f t="shared" ref="S5:S31" si="7">IFERROR(D5/F5,"")</f>
        <v/>
      </c>
      <c r="T5" s="132" t="str">
        <f t="shared" ref="T5:T31" si="8">IFERROR(D5/G5,"")</f>
        <v/>
      </c>
      <c r="U5" s="370"/>
      <c r="V5" s="370"/>
    </row>
    <row r="6" spans="1:23" ht="21" x14ac:dyDescent="0.4">
      <c r="A6" s="252" t="s">
        <v>5</v>
      </c>
      <c r="B6" s="100">
        <v>117</v>
      </c>
      <c r="C6" s="95">
        <v>149</v>
      </c>
      <c r="D6" s="111">
        <v>185</v>
      </c>
      <c r="E6" s="100">
        <v>186</v>
      </c>
      <c r="F6" s="95">
        <v>300</v>
      </c>
      <c r="G6" s="101">
        <v>600</v>
      </c>
      <c r="H6" s="97"/>
      <c r="I6" s="95">
        <v>200</v>
      </c>
      <c r="J6" s="95">
        <v>300</v>
      </c>
      <c r="K6" s="111">
        <v>340</v>
      </c>
      <c r="L6" s="311">
        <f t="shared" si="0"/>
        <v>-14</v>
      </c>
      <c r="M6" s="293">
        <f t="shared" si="1"/>
        <v>-7.0000000000000007E-2</v>
      </c>
      <c r="N6" s="294">
        <f t="shared" si="2"/>
        <v>0</v>
      </c>
      <c r="O6" s="293">
        <f t="shared" si="3"/>
        <v>0</v>
      </c>
      <c r="P6" s="294">
        <f t="shared" si="4"/>
        <v>260</v>
      </c>
      <c r="Q6" s="368">
        <f t="shared" si="5"/>
        <v>0.76470588235294112</v>
      </c>
      <c r="R6" s="130">
        <f t="shared" si="6"/>
        <v>0.9946236559139785</v>
      </c>
      <c r="S6" s="131">
        <f t="shared" si="7"/>
        <v>0.6166666666666667</v>
      </c>
      <c r="T6" s="132">
        <f t="shared" si="8"/>
        <v>0.30833333333333335</v>
      </c>
      <c r="U6" s="109" t="s">
        <v>53</v>
      </c>
      <c r="V6" s="370">
        <v>0.12142477793481921</v>
      </c>
    </row>
    <row r="7" spans="1:23" ht="21" x14ac:dyDescent="0.4">
      <c r="A7" s="252" t="s">
        <v>7</v>
      </c>
      <c r="B7" s="100">
        <v>14</v>
      </c>
      <c r="C7" s="95">
        <v>17</v>
      </c>
      <c r="D7" s="111">
        <v>17</v>
      </c>
      <c r="E7" s="100">
        <v>17</v>
      </c>
      <c r="F7" s="95">
        <v>17</v>
      </c>
      <c r="G7" s="101">
        <v>17</v>
      </c>
      <c r="H7" s="96">
        <v>14</v>
      </c>
      <c r="I7" s="95">
        <v>20</v>
      </c>
      <c r="J7" s="95"/>
      <c r="K7" s="111"/>
      <c r="L7" s="311">
        <f t="shared" si="0"/>
        <v>-3</v>
      </c>
      <c r="M7" s="293">
        <f>IF(AND(E7&lt;&gt;0,I7&lt;&gt;0),(E7-I7)/I7, " ")</f>
        <v>-0.15</v>
      </c>
      <c r="N7" s="302" t="str">
        <f t="shared" si="2"/>
        <v xml:space="preserve"> </v>
      </c>
      <c r="O7" s="301" t="str">
        <f t="shared" si="3"/>
        <v xml:space="preserve"> </v>
      </c>
      <c r="P7" s="302" t="str">
        <f t="shared" si="4"/>
        <v xml:space="preserve"> </v>
      </c>
      <c r="Q7" s="371" t="str">
        <f t="shared" si="5"/>
        <v xml:space="preserve"> </v>
      </c>
      <c r="R7" s="130">
        <f t="shared" si="6"/>
        <v>1</v>
      </c>
      <c r="S7" s="131">
        <f t="shared" si="7"/>
        <v>1</v>
      </c>
      <c r="T7" s="132">
        <f t="shared" si="8"/>
        <v>1</v>
      </c>
      <c r="U7" s="428" t="s">
        <v>54</v>
      </c>
      <c r="V7" s="370">
        <v>1.399705416292174E-2</v>
      </c>
    </row>
    <row r="8" spans="1:23" ht="21" x14ac:dyDescent="0.4">
      <c r="A8" s="252" t="s">
        <v>6</v>
      </c>
      <c r="B8" s="100">
        <v>911</v>
      </c>
      <c r="C8" s="95">
        <v>883</v>
      </c>
      <c r="D8" s="111">
        <v>862</v>
      </c>
      <c r="E8" s="100"/>
      <c r="F8" s="95"/>
      <c r="G8" s="101"/>
      <c r="H8" s="96">
        <v>900</v>
      </c>
      <c r="I8" s="95"/>
      <c r="J8" s="95"/>
      <c r="K8" s="111"/>
      <c r="L8" s="311" t="str">
        <f t="shared" si="0"/>
        <v xml:space="preserve"> </v>
      </c>
      <c r="M8" s="293" t="str">
        <f t="shared" si="1"/>
        <v xml:space="preserve"> </v>
      </c>
      <c r="N8" s="294" t="str">
        <f t="shared" si="2"/>
        <v xml:space="preserve"> </v>
      </c>
      <c r="O8" s="293" t="str">
        <f t="shared" si="3"/>
        <v xml:space="preserve"> </v>
      </c>
      <c r="P8" s="294" t="str">
        <f t="shared" si="4"/>
        <v xml:space="preserve"> </v>
      </c>
      <c r="Q8" s="368" t="str">
        <f t="shared" si="5"/>
        <v xml:space="preserve"> </v>
      </c>
      <c r="R8" s="130" t="str">
        <f t="shared" si="6"/>
        <v/>
      </c>
      <c r="S8" s="131" t="str">
        <f t="shared" si="7"/>
        <v/>
      </c>
      <c r="T8" s="132" t="str">
        <f t="shared" si="8"/>
        <v/>
      </c>
      <c r="U8" s="370"/>
      <c r="V8" s="370"/>
    </row>
    <row r="9" spans="1:23" ht="21" x14ac:dyDescent="0.4">
      <c r="A9" s="252" t="s">
        <v>8</v>
      </c>
      <c r="B9" s="100">
        <v>6</v>
      </c>
      <c r="C9" s="95"/>
      <c r="D9" s="111">
        <v>10</v>
      </c>
      <c r="E9" s="100">
        <v>19</v>
      </c>
      <c r="F9" s="95">
        <v>19</v>
      </c>
      <c r="G9" s="101">
        <v>19</v>
      </c>
      <c r="H9" s="96">
        <v>6</v>
      </c>
      <c r="I9" s="95">
        <v>16</v>
      </c>
      <c r="J9" s="95"/>
      <c r="K9" s="111"/>
      <c r="L9" s="311">
        <f t="shared" si="0"/>
        <v>3</v>
      </c>
      <c r="M9" s="293">
        <f t="shared" si="1"/>
        <v>0.1875</v>
      </c>
      <c r="N9" s="302" t="str">
        <f t="shared" si="2"/>
        <v xml:space="preserve"> </v>
      </c>
      <c r="O9" s="301" t="str">
        <f t="shared" si="3"/>
        <v xml:space="preserve"> </v>
      </c>
      <c r="P9" s="302" t="str">
        <f t="shared" si="4"/>
        <v xml:space="preserve"> </v>
      </c>
      <c r="Q9" s="371" t="str">
        <f t="shared" si="5"/>
        <v xml:space="preserve"> </v>
      </c>
      <c r="R9" s="130">
        <f t="shared" si="6"/>
        <v>0.52631578947368418</v>
      </c>
      <c r="S9" s="131">
        <f t="shared" si="7"/>
        <v>0.52631578947368418</v>
      </c>
      <c r="T9" s="132">
        <f t="shared" si="8"/>
        <v>0.52631578947368418</v>
      </c>
      <c r="U9" s="428" t="s">
        <v>54</v>
      </c>
      <c r="V9" s="370">
        <v>7.282998197628765E-2</v>
      </c>
    </row>
    <row r="10" spans="1:23" ht="21" x14ac:dyDescent="0.4">
      <c r="A10" s="252" t="s">
        <v>15</v>
      </c>
      <c r="B10" s="100">
        <v>0</v>
      </c>
      <c r="C10" s="95">
        <v>0</v>
      </c>
      <c r="D10" s="111">
        <v>1</v>
      </c>
      <c r="E10" s="100">
        <v>1</v>
      </c>
      <c r="F10" s="95">
        <v>23</v>
      </c>
      <c r="G10" s="101">
        <v>42</v>
      </c>
      <c r="H10" s="96">
        <v>1</v>
      </c>
      <c r="I10" s="95">
        <v>13</v>
      </c>
      <c r="J10" s="95">
        <v>27</v>
      </c>
      <c r="K10" s="111">
        <v>49</v>
      </c>
      <c r="L10" s="311">
        <f t="shared" si="0"/>
        <v>-12</v>
      </c>
      <c r="M10" s="293">
        <f t="shared" si="1"/>
        <v>-0.92307692307692313</v>
      </c>
      <c r="N10" s="294">
        <f t="shared" si="2"/>
        <v>-4</v>
      </c>
      <c r="O10" s="293">
        <f t="shared" si="3"/>
        <v>-0.14814814814814814</v>
      </c>
      <c r="P10" s="294">
        <f t="shared" si="4"/>
        <v>-7</v>
      </c>
      <c r="Q10" s="368">
        <f t="shared" si="5"/>
        <v>-0.14285714285714285</v>
      </c>
      <c r="R10" s="130">
        <f t="shared" si="6"/>
        <v>1</v>
      </c>
      <c r="S10" s="131">
        <f t="shared" si="7"/>
        <v>4.3478260869565216E-2</v>
      </c>
      <c r="T10" s="132">
        <f t="shared" si="8"/>
        <v>2.3809523809523808E-2</v>
      </c>
      <c r="U10" s="136" t="s">
        <v>53</v>
      </c>
      <c r="V10" s="370"/>
    </row>
    <row r="11" spans="1:23" ht="21" x14ac:dyDescent="0.4">
      <c r="A11" s="252" t="s">
        <v>9</v>
      </c>
      <c r="B11" s="100">
        <v>11</v>
      </c>
      <c r="C11" s="95">
        <v>11</v>
      </c>
      <c r="D11" s="111">
        <v>13</v>
      </c>
      <c r="E11" s="100">
        <v>22</v>
      </c>
      <c r="F11" s="95">
        <v>35</v>
      </c>
      <c r="G11" s="101">
        <v>55</v>
      </c>
      <c r="H11" s="96"/>
      <c r="I11" s="95">
        <v>22</v>
      </c>
      <c r="J11" s="95">
        <v>35</v>
      </c>
      <c r="K11" s="111">
        <v>55</v>
      </c>
      <c r="L11" s="311">
        <f t="shared" si="0"/>
        <v>0</v>
      </c>
      <c r="M11" s="293">
        <f t="shared" si="1"/>
        <v>0</v>
      </c>
      <c r="N11" s="294">
        <f t="shared" si="2"/>
        <v>0</v>
      </c>
      <c r="O11" s="293">
        <f t="shared" si="3"/>
        <v>0</v>
      </c>
      <c r="P11" s="294">
        <f t="shared" si="4"/>
        <v>0</v>
      </c>
      <c r="Q11" s="368">
        <f t="shared" si="5"/>
        <v>0</v>
      </c>
      <c r="R11" s="130">
        <f t="shared" si="6"/>
        <v>0.59090909090909094</v>
      </c>
      <c r="S11" s="131">
        <f t="shared" si="7"/>
        <v>0.37142857142857144</v>
      </c>
      <c r="T11" s="132">
        <f t="shared" si="8"/>
        <v>0.23636363636363636</v>
      </c>
      <c r="U11" s="429" t="s">
        <v>83</v>
      </c>
      <c r="V11" s="370">
        <v>0.11817735711489741</v>
      </c>
    </row>
    <row r="12" spans="1:23" ht="21" x14ac:dyDescent="0.4">
      <c r="A12" s="252" t="s">
        <v>10</v>
      </c>
      <c r="B12" s="100">
        <v>34</v>
      </c>
      <c r="C12" s="95">
        <v>49</v>
      </c>
      <c r="D12" s="111">
        <v>60</v>
      </c>
      <c r="E12" s="100">
        <v>150</v>
      </c>
      <c r="F12" s="95">
        <v>200</v>
      </c>
      <c r="G12" s="101"/>
      <c r="H12" s="96">
        <v>45</v>
      </c>
      <c r="I12" s="95">
        <v>76</v>
      </c>
      <c r="J12" s="95"/>
      <c r="K12" s="111"/>
      <c r="L12" s="311">
        <f t="shared" si="0"/>
        <v>74</v>
      </c>
      <c r="M12" s="293">
        <f t="shared" si="1"/>
        <v>0.97368421052631582</v>
      </c>
      <c r="N12" s="302" t="str">
        <f t="shared" si="2"/>
        <v xml:space="preserve"> </v>
      </c>
      <c r="O12" s="301" t="str">
        <f t="shared" si="3"/>
        <v xml:space="preserve"> </v>
      </c>
      <c r="P12" s="294" t="str">
        <f t="shared" si="4"/>
        <v xml:space="preserve"> </v>
      </c>
      <c r="Q12" s="368" t="str">
        <f t="shared" si="5"/>
        <v xml:space="preserve"> </v>
      </c>
      <c r="R12" s="130">
        <f t="shared" si="6"/>
        <v>0.4</v>
      </c>
      <c r="S12" s="131">
        <f t="shared" si="7"/>
        <v>0.3</v>
      </c>
      <c r="T12" s="132" t="str">
        <f t="shared" si="8"/>
        <v/>
      </c>
      <c r="U12" s="109" t="s">
        <v>53</v>
      </c>
      <c r="V12" s="370">
        <v>0.21070156818251884</v>
      </c>
    </row>
    <row r="13" spans="1:23" ht="21" x14ac:dyDescent="0.4">
      <c r="A13" s="252" t="s">
        <v>12</v>
      </c>
      <c r="B13" s="156">
        <v>43</v>
      </c>
      <c r="C13" s="133"/>
      <c r="D13" s="89">
        <v>61</v>
      </c>
      <c r="E13" s="156">
        <v>79</v>
      </c>
      <c r="F13" s="88">
        <v>121</v>
      </c>
      <c r="G13" s="103">
        <v>285</v>
      </c>
      <c r="H13" s="96">
        <v>42</v>
      </c>
      <c r="I13" s="133">
        <v>79</v>
      </c>
      <c r="J13" s="133">
        <v>116</v>
      </c>
      <c r="K13" s="111"/>
      <c r="L13" s="311">
        <f t="shared" si="0"/>
        <v>0</v>
      </c>
      <c r="M13" s="293">
        <f t="shared" si="1"/>
        <v>0</v>
      </c>
      <c r="N13" s="294">
        <f t="shared" si="2"/>
        <v>5</v>
      </c>
      <c r="O13" s="293">
        <f t="shared" si="3"/>
        <v>4.3103448275862072E-2</v>
      </c>
      <c r="P13" s="302" t="str">
        <f t="shared" si="4"/>
        <v xml:space="preserve"> </v>
      </c>
      <c r="Q13" s="371" t="str">
        <f t="shared" si="5"/>
        <v xml:space="preserve"> </v>
      </c>
      <c r="R13" s="130">
        <f t="shared" si="6"/>
        <v>0.77215189873417722</v>
      </c>
      <c r="S13" s="131">
        <f t="shared" si="7"/>
        <v>0.50413223140495866</v>
      </c>
      <c r="T13" s="132">
        <f t="shared" si="8"/>
        <v>0.21403508771929824</v>
      </c>
      <c r="U13" s="109" t="s">
        <v>53</v>
      </c>
      <c r="V13" s="370">
        <v>0.13848678605177733</v>
      </c>
    </row>
    <row r="14" spans="1:23" ht="21" x14ac:dyDescent="0.4">
      <c r="A14" s="252" t="s">
        <v>13</v>
      </c>
      <c r="B14" s="100">
        <v>2</v>
      </c>
      <c r="C14" s="95">
        <v>2</v>
      </c>
      <c r="D14" s="111">
        <v>2</v>
      </c>
      <c r="E14" s="100">
        <v>3</v>
      </c>
      <c r="F14" s="95"/>
      <c r="G14" s="101"/>
      <c r="H14" s="96">
        <v>2</v>
      </c>
      <c r="I14" s="95">
        <v>13</v>
      </c>
      <c r="J14" s="95">
        <v>19</v>
      </c>
      <c r="K14" s="111"/>
      <c r="L14" s="311">
        <f t="shared" si="0"/>
        <v>-10</v>
      </c>
      <c r="M14" s="293">
        <f t="shared" si="1"/>
        <v>-0.76923076923076927</v>
      </c>
      <c r="N14" s="294" t="str">
        <f t="shared" si="2"/>
        <v xml:space="preserve"> </v>
      </c>
      <c r="O14" s="293" t="str">
        <f t="shared" si="3"/>
        <v xml:space="preserve"> </v>
      </c>
      <c r="P14" s="294" t="str">
        <f t="shared" si="4"/>
        <v xml:space="preserve"> </v>
      </c>
      <c r="Q14" s="368" t="str">
        <f t="shared" si="5"/>
        <v xml:space="preserve"> </v>
      </c>
      <c r="R14" s="130">
        <f t="shared" si="6"/>
        <v>0.66666666666666663</v>
      </c>
      <c r="S14" s="131" t="str">
        <f>IFERROR(D14/F14,"")</f>
        <v/>
      </c>
      <c r="T14" s="132" t="str">
        <f t="shared" si="8"/>
        <v/>
      </c>
      <c r="U14" s="370"/>
      <c r="V14" s="370">
        <v>0.1067192409340616</v>
      </c>
    </row>
    <row r="15" spans="1:23" ht="21" x14ac:dyDescent="0.4">
      <c r="A15" s="252" t="s">
        <v>16</v>
      </c>
      <c r="B15" s="100">
        <v>1100</v>
      </c>
      <c r="C15" s="95"/>
      <c r="D15" s="111">
        <v>1211</v>
      </c>
      <c r="E15" s="100">
        <v>1350</v>
      </c>
      <c r="F15" s="95">
        <v>1750</v>
      </c>
      <c r="G15" s="101">
        <v>2400</v>
      </c>
      <c r="H15" s="96">
        <v>1100</v>
      </c>
      <c r="I15" s="95">
        <v>1350</v>
      </c>
      <c r="J15" s="95">
        <f>AVERAGE(1600,1900)</f>
        <v>1750</v>
      </c>
      <c r="K15" s="111"/>
      <c r="L15" s="311">
        <f t="shared" si="0"/>
        <v>0</v>
      </c>
      <c r="M15" s="304">
        <f t="shared" si="1"/>
        <v>0</v>
      </c>
      <c r="N15" s="294">
        <f t="shared" si="2"/>
        <v>0</v>
      </c>
      <c r="O15" s="304">
        <f t="shared" si="3"/>
        <v>0</v>
      </c>
      <c r="P15" s="302" t="str">
        <f t="shared" si="4"/>
        <v xml:space="preserve"> </v>
      </c>
      <c r="Q15" s="371" t="str">
        <f t="shared" si="5"/>
        <v xml:space="preserve"> </v>
      </c>
      <c r="R15" s="130">
        <f t="shared" si="6"/>
        <v>0.89703703703703708</v>
      </c>
      <c r="S15" s="131">
        <f t="shared" ref="S15" si="9">IFERROR(D15/F15,"")</f>
        <v>0.69199999999999995</v>
      </c>
      <c r="T15" s="132">
        <f t="shared" si="8"/>
        <v>0.50458333333333338</v>
      </c>
      <c r="U15" s="372" t="s">
        <v>83</v>
      </c>
      <c r="V15" s="370">
        <v>5.6963300000000001E-2</v>
      </c>
    </row>
    <row r="16" spans="1:23" ht="21" x14ac:dyDescent="0.4">
      <c r="A16" s="252" t="s">
        <v>4</v>
      </c>
      <c r="B16" s="100">
        <v>0</v>
      </c>
      <c r="C16" s="95">
        <v>0</v>
      </c>
      <c r="D16" s="111">
        <v>0</v>
      </c>
      <c r="E16" s="100">
        <v>0</v>
      </c>
      <c r="F16" s="95">
        <v>7</v>
      </c>
      <c r="G16" s="101">
        <v>40</v>
      </c>
      <c r="H16" s="96"/>
      <c r="I16" s="95"/>
      <c r="J16" s="95"/>
      <c r="K16" s="111"/>
      <c r="L16" s="311" t="str">
        <f t="shared" si="0"/>
        <v xml:space="preserve"> </v>
      </c>
      <c r="M16" s="293" t="str">
        <f t="shared" si="1"/>
        <v xml:space="preserve"> </v>
      </c>
      <c r="N16" s="302" t="str">
        <f t="shared" si="2"/>
        <v xml:space="preserve"> </v>
      </c>
      <c r="O16" s="301" t="str">
        <f t="shared" si="3"/>
        <v xml:space="preserve"> </v>
      </c>
      <c r="P16" s="302" t="str">
        <f t="shared" si="4"/>
        <v xml:space="preserve"> </v>
      </c>
      <c r="Q16" s="371" t="str">
        <f t="shared" si="5"/>
        <v xml:space="preserve"> </v>
      </c>
      <c r="R16" s="130" t="str">
        <f t="shared" si="6"/>
        <v/>
      </c>
      <c r="S16" s="131"/>
      <c r="T16" s="132"/>
      <c r="U16" s="372" t="s">
        <v>83</v>
      </c>
      <c r="V16" s="370"/>
    </row>
    <row r="17" spans="1:22" ht="21" x14ac:dyDescent="0.4">
      <c r="A17" s="252" t="s">
        <v>19</v>
      </c>
      <c r="B17" s="100">
        <v>0</v>
      </c>
      <c r="C17" s="95">
        <v>0</v>
      </c>
      <c r="D17" s="111">
        <v>0</v>
      </c>
      <c r="E17" s="100">
        <v>2</v>
      </c>
      <c r="F17" s="95"/>
      <c r="G17" s="101"/>
      <c r="H17" s="96"/>
      <c r="I17" s="95">
        <v>5</v>
      </c>
      <c r="J17" s="95"/>
      <c r="K17" s="111"/>
      <c r="L17" s="311">
        <f t="shared" si="0"/>
        <v>-3</v>
      </c>
      <c r="M17" s="293">
        <f t="shared" si="1"/>
        <v>-0.6</v>
      </c>
      <c r="N17" s="294" t="str">
        <f t="shared" si="2"/>
        <v xml:space="preserve"> </v>
      </c>
      <c r="O17" s="293" t="str">
        <f t="shared" si="3"/>
        <v xml:space="preserve"> </v>
      </c>
      <c r="P17" s="294" t="str">
        <f t="shared" si="4"/>
        <v xml:space="preserve"> </v>
      </c>
      <c r="Q17" s="368" t="str">
        <f t="shared" si="5"/>
        <v xml:space="preserve"> </v>
      </c>
      <c r="R17" s="130"/>
      <c r="S17" s="131" t="str">
        <f t="shared" si="7"/>
        <v/>
      </c>
      <c r="T17" s="132" t="str">
        <f t="shared" si="8"/>
        <v/>
      </c>
      <c r="U17" s="430" t="s">
        <v>83</v>
      </c>
      <c r="V17" s="370"/>
    </row>
    <row r="18" spans="1:22" ht="21" x14ac:dyDescent="0.4">
      <c r="A18" s="252" t="s">
        <v>17</v>
      </c>
      <c r="B18" s="100">
        <v>4</v>
      </c>
      <c r="C18" s="95">
        <v>4</v>
      </c>
      <c r="D18" s="111">
        <v>4</v>
      </c>
      <c r="E18" s="100">
        <v>8</v>
      </c>
      <c r="F18" s="95">
        <v>13</v>
      </c>
      <c r="G18" s="101">
        <v>28</v>
      </c>
      <c r="H18" s="96"/>
      <c r="I18" s="88">
        <v>10</v>
      </c>
      <c r="J18" s="88">
        <v>10</v>
      </c>
      <c r="K18" s="89"/>
      <c r="L18" s="311">
        <f t="shared" si="0"/>
        <v>-2</v>
      </c>
      <c r="M18" s="293">
        <f t="shared" si="1"/>
        <v>-0.2</v>
      </c>
      <c r="N18" s="294">
        <f t="shared" si="2"/>
        <v>3</v>
      </c>
      <c r="O18" s="293">
        <f t="shared" si="3"/>
        <v>0.3</v>
      </c>
      <c r="P18" s="302" t="str">
        <f t="shared" si="4"/>
        <v xml:space="preserve"> </v>
      </c>
      <c r="Q18" s="371" t="str">
        <f t="shared" si="5"/>
        <v xml:space="preserve"> </v>
      </c>
      <c r="R18" s="130">
        <f t="shared" si="6"/>
        <v>0.5</v>
      </c>
      <c r="S18" s="131">
        <f t="shared" si="7"/>
        <v>0.30769230769230771</v>
      </c>
      <c r="T18" s="132">
        <f t="shared" si="8"/>
        <v>0.14285714285714285</v>
      </c>
      <c r="U18" s="372" t="s">
        <v>83</v>
      </c>
      <c r="V18" s="370">
        <v>0.14350716464376601</v>
      </c>
    </row>
    <row r="19" spans="1:22" ht="21" x14ac:dyDescent="0.4">
      <c r="A19" s="252" t="s">
        <v>18</v>
      </c>
      <c r="B19" s="100">
        <v>6</v>
      </c>
      <c r="C19" s="95">
        <v>6</v>
      </c>
      <c r="D19" s="111">
        <v>2</v>
      </c>
      <c r="E19" s="100">
        <v>2</v>
      </c>
      <c r="F19" s="95">
        <v>1</v>
      </c>
      <c r="G19" s="101">
        <v>1</v>
      </c>
      <c r="H19" s="96">
        <v>6</v>
      </c>
      <c r="I19" s="95">
        <v>1</v>
      </c>
      <c r="J19" s="95">
        <v>1</v>
      </c>
      <c r="K19" s="111"/>
      <c r="L19" s="311">
        <f t="shared" si="0"/>
        <v>1</v>
      </c>
      <c r="M19" s="293">
        <f t="shared" si="1"/>
        <v>1</v>
      </c>
      <c r="N19" s="294">
        <f t="shared" si="2"/>
        <v>0</v>
      </c>
      <c r="O19" s="293">
        <f t="shared" si="3"/>
        <v>0</v>
      </c>
      <c r="P19" s="302" t="str">
        <f t="shared" si="4"/>
        <v xml:space="preserve"> </v>
      </c>
      <c r="Q19" s="371" t="str">
        <f t="shared" si="5"/>
        <v xml:space="preserve"> </v>
      </c>
      <c r="R19" s="130">
        <f t="shared" si="6"/>
        <v>1</v>
      </c>
      <c r="S19" s="131">
        <f t="shared" si="7"/>
        <v>2</v>
      </c>
      <c r="T19" s="132">
        <f t="shared" si="8"/>
        <v>2</v>
      </c>
      <c r="U19" s="370"/>
      <c r="V19" s="370"/>
    </row>
    <row r="20" spans="1:22" ht="21" x14ac:dyDescent="0.4">
      <c r="A20" s="252" t="s">
        <v>14</v>
      </c>
      <c r="B20" s="100">
        <v>10</v>
      </c>
      <c r="C20" s="95">
        <v>10</v>
      </c>
      <c r="D20" s="111">
        <v>13</v>
      </c>
      <c r="E20" s="100">
        <v>11.711666666666666</v>
      </c>
      <c r="F20" s="95">
        <v>24.658333333333335</v>
      </c>
      <c r="G20" s="101">
        <v>65.959999999999994</v>
      </c>
      <c r="H20" s="96">
        <v>8</v>
      </c>
      <c r="I20" s="95">
        <v>62</v>
      </c>
      <c r="J20" s="95">
        <v>145</v>
      </c>
      <c r="K20" s="111">
        <v>286</v>
      </c>
      <c r="L20" s="311">
        <f t="shared" si="0"/>
        <v>-50.288333333333334</v>
      </c>
      <c r="M20" s="293">
        <f t="shared" si="1"/>
        <v>-0.81110215053763446</v>
      </c>
      <c r="N20" s="294">
        <f t="shared" si="2"/>
        <v>-120.34166666666667</v>
      </c>
      <c r="O20" s="293">
        <f t="shared" si="3"/>
        <v>-0.82994252873563223</v>
      </c>
      <c r="P20" s="294">
        <f t="shared" si="4"/>
        <v>-220.04000000000002</v>
      </c>
      <c r="Q20" s="368">
        <f t="shared" si="5"/>
        <v>-0.76937062937062939</v>
      </c>
      <c r="R20" s="130">
        <f t="shared" si="6"/>
        <v>1.1100042692471894</v>
      </c>
      <c r="S20" s="131">
        <f t="shared" si="7"/>
        <v>0.52720513687056436</v>
      </c>
      <c r="T20" s="132">
        <f t="shared" si="8"/>
        <v>0.19708914493632507</v>
      </c>
      <c r="U20" s="109" t="s">
        <v>53</v>
      </c>
      <c r="V20" s="370">
        <v>0.14786075845883762</v>
      </c>
    </row>
    <row r="21" spans="1:22" ht="21" x14ac:dyDescent="0.4">
      <c r="A21" s="252" t="s">
        <v>20</v>
      </c>
      <c r="B21" s="100"/>
      <c r="C21" s="95"/>
      <c r="D21" s="111"/>
      <c r="E21" s="100"/>
      <c r="F21" s="95"/>
      <c r="G21" s="101"/>
      <c r="H21" s="96"/>
      <c r="I21" s="95"/>
      <c r="J21" s="95"/>
      <c r="K21" s="111"/>
      <c r="L21" s="311" t="str">
        <f t="shared" si="0"/>
        <v xml:space="preserve"> </v>
      </c>
      <c r="M21" s="293" t="str">
        <f t="shared" si="1"/>
        <v xml:space="preserve"> </v>
      </c>
      <c r="N21" s="294" t="str">
        <f t="shared" si="2"/>
        <v xml:space="preserve"> </v>
      </c>
      <c r="O21" s="293" t="str">
        <f t="shared" si="3"/>
        <v xml:space="preserve"> </v>
      </c>
      <c r="P21" s="294" t="str">
        <f t="shared" si="4"/>
        <v xml:space="preserve"> </v>
      </c>
      <c r="Q21" s="368" t="str">
        <f t="shared" si="5"/>
        <v xml:space="preserve"> </v>
      </c>
      <c r="R21" s="130" t="str">
        <f t="shared" si="6"/>
        <v/>
      </c>
      <c r="S21" s="131" t="str">
        <f t="shared" si="7"/>
        <v/>
      </c>
      <c r="T21" s="132" t="str">
        <f t="shared" si="8"/>
        <v/>
      </c>
      <c r="U21" s="370"/>
      <c r="V21" s="370"/>
    </row>
    <row r="22" spans="1:22" ht="21" x14ac:dyDescent="0.4">
      <c r="A22" s="252" t="s">
        <v>21</v>
      </c>
      <c r="B22" s="100">
        <v>145</v>
      </c>
      <c r="C22" s="95"/>
      <c r="D22" s="111">
        <v>150</v>
      </c>
      <c r="E22" s="100">
        <v>170</v>
      </c>
      <c r="F22" s="95">
        <v>170</v>
      </c>
      <c r="G22" s="101">
        <v>170</v>
      </c>
      <c r="H22" s="96">
        <v>145</v>
      </c>
      <c r="I22" s="95">
        <v>145</v>
      </c>
      <c r="J22" s="95"/>
      <c r="K22" s="111"/>
      <c r="L22" s="311">
        <f t="shared" si="0"/>
        <v>25</v>
      </c>
      <c r="M22" s="293">
        <f t="shared" si="1"/>
        <v>0.17241379310344829</v>
      </c>
      <c r="N22" s="302" t="str">
        <f>IF(AND(F22&lt;&gt;0,J22&lt;&gt;0),F22-J22, " ")</f>
        <v xml:space="preserve"> </v>
      </c>
      <c r="O22" s="301" t="str">
        <f t="shared" si="3"/>
        <v xml:space="preserve"> </v>
      </c>
      <c r="P22" s="302" t="str">
        <f t="shared" si="4"/>
        <v xml:space="preserve"> </v>
      </c>
      <c r="Q22" s="371" t="str">
        <f t="shared" si="5"/>
        <v xml:space="preserve"> </v>
      </c>
      <c r="R22" s="130">
        <f t="shared" si="6"/>
        <v>0.88235294117647056</v>
      </c>
      <c r="S22" s="131">
        <f t="shared" si="7"/>
        <v>0.88235294117647056</v>
      </c>
      <c r="T22" s="132">
        <f t="shared" si="8"/>
        <v>0.88235294117647056</v>
      </c>
      <c r="U22" s="109" t="s">
        <v>53</v>
      </c>
      <c r="V22" s="370">
        <v>8.9397227567253879E-3</v>
      </c>
    </row>
    <row r="23" spans="1:22" ht="21" x14ac:dyDescent="0.4">
      <c r="A23" s="252" t="s">
        <v>1</v>
      </c>
      <c r="B23" s="100">
        <v>171</v>
      </c>
      <c r="C23" s="95">
        <v>166</v>
      </c>
      <c r="D23" s="111">
        <v>161</v>
      </c>
      <c r="E23" s="100"/>
      <c r="F23" s="95"/>
      <c r="G23" s="101"/>
      <c r="H23" s="96">
        <v>171</v>
      </c>
      <c r="I23" s="95">
        <v>171</v>
      </c>
      <c r="J23" s="95">
        <v>171</v>
      </c>
      <c r="K23" s="111">
        <v>171</v>
      </c>
      <c r="L23" s="311" t="str">
        <f t="shared" si="0"/>
        <v xml:space="preserve"> </v>
      </c>
      <c r="M23" s="293" t="str">
        <f t="shared" si="1"/>
        <v xml:space="preserve"> </v>
      </c>
      <c r="N23" s="294" t="str">
        <f t="shared" si="2"/>
        <v xml:space="preserve"> </v>
      </c>
      <c r="O23" s="293" t="str">
        <f t="shared" si="3"/>
        <v xml:space="preserve"> </v>
      </c>
      <c r="P23" s="294" t="str">
        <f t="shared" si="4"/>
        <v xml:space="preserve"> </v>
      </c>
      <c r="Q23" s="368" t="str">
        <f t="shared" si="5"/>
        <v xml:space="preserve"> </v>
      </c>
      <c r="R23" s="130" t="str">
        <f t="shared" si="6"/>
        <v/>
      </c>
      <c r="S23" s="131" t="str">
        <f t="shared" si="7"/>
        <v/>
      </c>
      <c r="T23" s="132" t="str">
        <f t="shared" si="8"/>
        <v/>
      </c>
      <c r="U23" s="370"/>
      <c r="V23" s="370"/>
    </row>
    <row r="24" spans="1:22" ht="21" x14ac:dyDescent="0.4">
      <c r="A24" s="252" t="s">
        <v>22</v>
      </c>
      <c r="B24" s="100">
        <v>26</v>
      </c>
      <c r="C24" s="95"/>
      <c r="D24" s="111">
        <v>26</v>
      </c>
      <c r="E24" s="100">
        <v>76</v>
      </c>
      <c r="F24" s="95">
        <v>102</v>
      </c>
      <c r="G24" s="101"/>
      <c r="H24" s="96"/>
      <c r="I24" s="95">
        <v>72</v>
      </c>
      <c r="J24" s="95">
        <v>32</v>
      </c>
      <c r="K24" s="111"/>
      <c r="L24" s="311">
        <f t="shared" si="0"/>
        <v>4</v>
      </c>
      <c r="M24" s="293">
        <f t="shared" si="1"/>
        <v>5.5555555555555552E-2</v>
      </c>
      <c r="N24" s="294">
        <f t="shared" si="2"/>
        <v>70</v>
      </c>
      <c r="O24" s="293">
        <f t="shared" si="3"/>
        <v>2.1875</v>
      </c>
      <c r="P24" s="294" t="str">
        <f t="shared" si="4"/>
        <v xml:space="preserve"> </v>
      </c>
      <c r="Q24" s="368" t="str">
        <f t="shared" si="5"/>
        <v xml:space="preserve"> </v>
      </c>
      <c r="R24" s="130">
        <f t="shared" si="6"/>
        <v>0.34210526315789475</v>
      </c>
      <c r="S24" s="131">
        <f t="shared" si="7"/>
        <v>0.25490196078431371</v>
      </c>
      <c r="T24" s="132" t="str">
        <f t="shared" si="8"/>
        <v/>
      </c>
      <c r="U24" s="384" t="s">
        <v>83</v>
      </c>
      <c r="V24" s="370">
        <v>0.15962885345036804</v>
      </c>
    </row>
    <row r="25" spans="1:22" ht="21" x14ac:dyDescent="0.4">
      <c r="A25" s="252" t="s">
        <v>23</v>
      </c>
      <c r="B25" s="100">
        <v>8</v>
      </c>
      <c r="C25" s="95">
        <v>8</v>
      </c>
      <c r="D25" s="111">
        <v>8</v>
      </c>
      <c r="E25" s="100">
        <v>13</v>
      </c>
      <c r="F25" s="95">
        <v>20</v>
      </c>
      <c r="G25" s="101">
        <v>26</v>
      </c>
      <c r="H25" s="96">
        <v>6</v>
      </c>
      <c r="I25" s="95">
        <v>8</v>
      </c>
      <c r="J25" s="95">
        <v>17</v>
      </c>
      <c r="K25" s="111"/>
      <c r="L25" s="311">
        <f t="shared" si="0"/>
        <v>5</v>
      </c>
      <c r="M25" s="293">
        <f t="shared" si="1"/>
        <v>0.625</v>
      </c>
      <c r="N25" s="294">
        <f t="shared" si="2"/>
        <v>3</v>
      </c>
      <c r="O25" s="304">
        <f t="shared" si="3"/>
        <v>0.17647058823529413</v>
      </c>
      <c r="P25" s="302" t="str">
        <f t="shared" si="4"/>
        <v xml:space="preserve"> </v>
      </c>
      <c r="Q25" s="371" t="str">
        <f t="shared" si="5"/>
        <v xml:space="preserve"> </v>
      </c>
      <c r="R25" s="130">
        <f t="shared" si="6"/>
        <v>0.61538461538461542</v>
      </c>
      <c r="S25" s="131">
        <f t="shared" si="7"/>
        <v>0.4</v>
      </c>
      <c r="T25" s="132">
        <f t="shared" si="8"/>
        <v>0.30769230769230771</v>
      </c>
      <c r="U25" s="384" t="s">
        <v>83</v>
      </c>
      <c r="V25" s="370">
        <v>8.730265407908977E-2</v>
      </c>
    </row>
    <row r="26" spans="1:22" ht="21" x14ac:dyDescent="0.4">
      <c r="A26" s="252" t="s">
        <v>24</v>
      </c>
      <c r="B26" s="100">
        <v>2</v>
      </c>
      <c r="C26" s="95"/>
      <c r="D26" s="111">
        <v>3</v>
      </c>
      <c r="E26" s="100">
        <v>55</v>
      </c>
      <c r="F26" s="95"/>
      <c r="G26" s="101"/>
      <c r="H26" s="96">
        <v>2</v>
      </c>
      <c r="I26" s="95">
        <v>55</v>
      </c>
      <c r="J26" s="95"/>
      <c r="K26" s="111"/>
      <c r="L26" s="311">
        <f t="shared" si="0"/>
        <v>0</v>
      </c>
      <c r="M26" s="293">
        <f t="shared" si="1"/>
        <v>0</v>
      </c>
      <c r="N26" s="294" t="str">
        <f t="shared" si="2"/>
        <v xml:space="preserve"> </v>
      </c>
      <c r="O26" s="293" t="str">
        <f t="shared" si="3"/>
        <v xml:space="preserve"> </v>
      </c>
      <c r="P26" s="294" t="str">
        <f t="shared" si="4"/>
        <v xml:space="preserve"> </v>
      </c>
      <c r="Q26" s="368" t="str">
        <f t="shared" si="5"/>
        <v xml:space="preserve"> </v>
      </c>
      <c r="R26" s="130">
        <f t="shared" si="6"/>
        <v>5.4545454545454543E-2</v>
      </c>
      <c r="S26" s="131" t="str">
        <f t="shared" si="7"/>
        <v/>
      </c>
      <c r="T26" s="132" t="str">
        <f t="shared" si="8"/>
        <v/>
      </c>
      <c r="U26" s="372" t="s">
        <v>83</v>
      </c>
      <c r="V26" s="370">
        <v>1.2898813408478613</v>
      </c>
    </row>
    <row r="27" spans="1:22" ht="21" x14ac:dyDescent="0.4">
      <c r="A27" s="252" t="s">
        <v>26</v>
      </c>
      <c r="B27" s="100">
        <v>4</v>
      </c>
      <c r="C27" s="95">
        <v>4</v>
      </c>
      <c r="D27" s="111">
        <v>4</v>
      </c>
      <c r="E27" s="100">
        <v>14</v>
      </c>
      <c r="F27" s="95">
        <v>14</v>
      </c>
      <c r="G27" s="101">
        <v>14</v>
      </c>
      <c r="H27" s="96">
        <v>4</v>
      </c>
      <c r="I27" s="95">
        <v>14</v>
      </c>
      <c r="J27" s="95">
        <v>14</v>
      </c>
      <c r="K27" s="111">
        <v>14</v>
      </c>
      <c r="L27" s="311">
        <f t="shared" si="0"/>
        <v>0</v>
      </c>
      <c r="M27" s="293">
        <f t="shared" si="1"/>
        <v>0</v>
      </c>
      <c r="N27" s="294">
        <f t="shared" si="2"/>
        <v>0</v>
      </c>
      <c r="O27" s="293">
        <f t="shared" si="3"/>
        <v>0</v>
      </c>
      <c r="P27" s="294">
        <f t="shared" si="4"/>
        <v>0</v>
      </c>
      <c r="Q27" s="368">
        <f t="shared" si="5"/>
        <v>0</v>
      </c>
      <c r="R27" s="130">
        <f t="shared" si="6"/>
        <v>0.2857142857142857</v>
      </c>
      <c r="S27" s="131">
        <f t="shared" si="7"/>
        <v>0.2857142857142857</v>
      </c>
      <c r="T27" s="132">
        <f t="shared" si="8"/>
        <v>0.2857142857142857</v>
      </c>
      <c r="U27" s="372" t="s">
        <v>83</v>
      </c>
      <c r="V27" s="370">
        <v>7.939425E-2</v>
      </c>
    </row>
    <row r="28" spans="1:22" ht="21" x14ac:dyDescent="0.4">
      <c r="A28" s="252" t="s">
        <v>27</v>
      </c>
      <c r="B28" s="100">
        <v>11</v>
      </c>
      <c r="C28" s="95">
        <v>12</v>
      </c>
      <c r="D28" s="111">
        <v>12</v>
      </c>
      <c r="E28" s="100">
        <v>18</v>
      </c>
      <c r="F28" s="95">
        <v>76</v>
      </c>
      <c r="G28" s="101">
        <v>114</v>
      </c>
      <c r="H28" s="96"/>
      <c r="I28" s="95">
        <v>41</v>
      </c>
      <c r="J28" s="95">
        <v>90</v>
      </c>
      <c r="K28" s="111"/>
      <c r="L28" s="311">
        <f t="shared" si="0"/>
        <v>-23</v>
      </c>
      <c r="M28" s="293">
        <f t="shared" si="1"/>
        <v>-0.56097560975609762</v>
      </c>
      <c r="N28" s="294">
        <f t="shared" si="2"/>
        <v>-14</v>
      </c>
      <c r="O28" s="293">
        <f t="shared" si="3"/>
        <v>-0.15555555555555556</v>
      </c>
      <c r="P28" s="302" t="str">
        <f t="shared" si="4"/>
        <v xml:space="preserve"> </v>
      </c>
      <c r="Q28" s="371" t="str">
        <f t="shared" si="5"/>
        <v xml:space="preserve"> </v>
      </c>
      <c r="R28" s="130">
        <f t="shared" si="6"/>
        <v>0.66666666666666663</v>
      </c>
      <c r="S28" s="131">
        <f t="shared" si="7"/>
        <v>0.15789473684210525</v>
      </c>
      <c r="T28" s="132">
        <f t="shared" si="8"/>
        <v>0.10526315789473684</v>
      </c>
      <c r="U28" s="372" t="s">
        <v>83</v>
      </c>
      <c r="V28" s="370">
        <v>0.19733709084440876</v>
      </c>
    </row>
    <row r="29" spans="1:22" ht="21" x14ac:dyDescent="0.4">
      <c r="A29" s="252" t="s">
        <v>11</v>
      </c>
      <c r="B29" s="100">
        <v>24</v>
      </c>
      <c r="C29" s="95">
        <v>35</v>
      </c>
      <c r="D29" s="111">
        <v>40</v>
      </c>
      <c r="E29" s="100">
        <v>50</v>
      </c>
      <c r="F29" s="95">
        <v>55</v>
      </c>
      <c r="G29" s="101"/>
      <c r="H29" s="96">
        <v>24</v>
      </c>
      <c r="I29" s="95">
        <v>55</v>
      </c>
      <c r="J29" s="95">
        <v>55</v>
      </c>
      <c r="K29" s="111"/>
      <c r="L29" s="311">
        <f t="shared" si="0"/>
        <v>-5</v>
      </c>
      <c r="M29" s="293">
        <f t="shared" si="1"/>
        <v>-9.0909090909090912E-2</v>
      </c>
      <c r="N29" s="294">
        <f t="shared" si="2"/>
        <v>0</v>
      </c>
      <c r="O29" s="293">
        <f t="shared" si="3"/>
        <v>0</v>
      </c>
      <c r="P29" s="294" t="str">
        <f t="shared" si="4"/>
        <v xml:space="preserve"> </v>
      </c>
      <c r="Q29" s="368" t="str">
        <f t="shared" si="5"/>
        <v xml:space="preserve"> </v>
      </c>
      <c r="R29" s="130">
        <f t="shared" si="6"/>
        <v>0.8</v>
      </c>
      <c r="S29" s="131">
        <f t="shared" si="7"/>
        <v>0.72727272727272729</v>
      </c>
      <c r="T29" s="132" t="str">
        <f t="shared" si="8"/>
        <v/>
      </c>
      <c r="U29" s="428" t="s">
        <v>54</v>
      </c>
      <c r="V29" s="370">
        <v>0.20141496541169199</v>
      </c>
    </row>
    <row r="30" spans="1:22" ht="21" x14ac:dyDescent="0.4">
      <c r="A30" s="252" t="s">
        <v>25</v>
      </c>
      <c r="B30" s="100">
        <v>170</v>
      </c>
      <c r="C30" s="95">
        <v>175</v>
      </c>
      <c r="D30" s="111">
        <v>185</v>
      </c>
      <c r="E30" s="100">
        <v>230</v>
      </c>
      <c r="F30" s="95">
        <v>230</v>
      </c>
      <c r="G30" s="101"/>
      <c r="H30" s="96">
        <v>160</v>
      </c>
      <c r="I30" s="95">
        <v>230</v>
      </c>
      <c r="J30" s="95">
        <v>230</v>
      </c>
      <c r="K30" s="111"/>
      <c r="L30" s="311">
        <f t="shared" si="0"/>
        <v>0</v>
      </c>
      <c r="M30" s="293">
        <f t="shared" si="1"/>
        <v>0</v>
      </c>
      <c r="N30" s="294">
        <f t="shared" si="2"/>
        <v>0</v>
      </c>
      <c r="O30" s="293">
        <f t="shared" si="3"/>
        <v>0</v>
      </c>
      <c r="P30" s="294" t="str">
        <f t="shared" si="4"/>
        <v xml:space="preserve"> </v>
      </c>
      <c r="Q30" s="368" t="str">
        <f t="shared" si="5"/>
        <v xml:space="preserve"> </v>
      </c>
      <c r="R30" s="130">
        <f t="shared" si="6"/>
        <v>0.80434782608695654</v>
      </c>
      <c r="S30" s="131">
        <f t="shared" si="7"/>
        <v>0.80434782608695654</v>
      </c>
      <c r="T30" s="132" t="str">
        <f t="shared" si="8"/>
        <v/>
      </c>
      <c r="U30" s="428" t="s">
        <v>54</v>
      </c>
      <c r="V30" s="370">
        <v>3.2724029000000002E-2</v>
      </c>
    </row>
    <row r="31" spans="1:22" ht="21.6" thickBot="1" x14ac:dyDescent="0.45">
      <c r="A31" s="253" t="s">
        <v>28</v>
      </c>
      <c r="B31" s="377">
        <v>7</v>
      </c>
      <c r="C31" s="378"/>
      <c r="D31" s="431">
        <v>2</v>
      </c>
      <c r="E31" s="377">
        <v>11</v>
      </c>
      <c r="F31" s="378">
        <f>AVERAGE(16,21)</f>
        <v>18.5</v>
      </c>
      <c r="G31" s="379">
        <f>AVERAGE(11,26)</f>
        <v>18.5</v>
      </c>
      <c r="H31" s="432">
        <v>12</v>
      </c>
      <c r="I31" s="433">
        <v>11</v>
      </c>
      <c r="J31" s="378">
        <f>AVERAGE(13,32)</f>
        <v>22.5</v>
      </c>
      <c r="K31" s="434"/>
      <c r="L31" s="385">
        <f t="shared" si="0"/>
        <v>0</v>
      </c>
      <c r="M31" s="435">
        <f t="shared" si="1"/>
        <v>0</v>
      </c>
      <c r="N31" s="436">
        <f t="shared" si="2"/>
        <v>-4</v>
      </c>
      <c r="O31" s="435">
        <f t="shared" si="3"/>
        <v>-0.17777777777777778</v>
      </c>
      <c r="P31" s="386" t="str">
        <f t="shared" si="4"/>
        <v xml:space="preserve"> </v>
      </c>
      <c r="Q31" s="388" t="str">
        <f t="shared" si="5"/>
        <v xml:space="preserve"> </v>
      </c>
      <c r="R31" s="403">
        <f t="shared" si="6"/>
        <v>0.18181818181818182</v>
      </c>
      <c r="S31" s="389">
        <f t="shared" si="7"/>
        <v>0.10810810810810811</v>
      </c>
      <c r="T31" s="390">
        <f t="shared" si="8"/>
        <v>0.10810810810810811</v>
      </c>
      <c r="U31" s="437" t="s">
        <v>83</v>
      </c>
      <c r="V31" s="382">
        <v>7.7238000000000001E-2</v>
      </c>
    </row>
    <row r="35" spans="1:2" x14ac:dyDescent="0.3">
      <c r="A35" s="34" t="s">
        <v>36</v>
      </c>
    </row>
    <row r="36" spans="1:2" ht="15" thickBot="1" x14ac:dyDescent="0.35"/>
    <row r="37" spans="1:2" ht="15" thickBot="1" x14ac:dyDescent="0.35">
      <c r="A37" s="21"/>
      <c r="B37" t="s">
        <v>119</v>
      </c>
    </row>
    <row r="38" spans="1:2" ht="15" thickBot="1" x14ac:dyDescent="0.35">
      <c r="A38" s="193"/>
      <c r="B38" t="s">
        <v>37</v>
      </c>
    </row>
    <row r="39" spans="1:2" x14ac:dyDescent="0.3">
      <c r="A39" s="363"/>
      <c r="B39" s="363"/>
    </row>
    <row r="40" spans="1:2" ht="15" thickBot="1" x14ac:dyDescent="0.35">
      <c r="A40" t="s">
        <v>123</v>
      </c>
    </row>
    <row r="41" spans="1:2" ht="15" thickBot="1" x14ac:dyDescent="0.35">
      <c r="A41" s="278"/>
      <c r="B41" s="277" t="s">
        <v>120</v>
      </c>
    </row>
    <row r="42" spans="1:2" ht="15" thickBot="1" x14ac:dyDescent="0.35">
      <c r="A42" s="279"/>
      <c r="B42" t="s">
        <v>121</v>
      </c>
    </row>
    <row r="43" spans="1:2" ht="15" thickBot="1" x14ac:dyDescent="0.35">
      <c r="A43" s="280"/>
      <c r="B43" t="s">
        <v>122</v>
      </c>
    </row>
    <row r="44" spans="1:2" ht="15" thickBot="1" x14ac:dyDescent="0.35">
      <c r="A44" s="25"/>
      <c r="B44" t="s">
        <v>124</v>
      </c>
    </row>
    <row r="46" spans="1:2" x14ac:dyDescent="0.3">
      <c r="A46" s="35" t="s">
        <v>136</v>
      </c>
    </row>
    <row r="47" spans="1:2" x14ac:dyDescent="0.3">
      <c r="A47" s="64" t="s">
        <v>99</v>
      </c>
    </row>
    <row r="48" spans="1:2" x14ac:dyDescent="0.3">
      <c r="A48" s="35" t="s">
        <v>104</v>
      </c>
    </row>
  </sheetData>
  <mergeCells count="12">
    <mergeCell ref="U1:U3"/>
    <mergeCell ref="B2:G2"/>
    <mergeCell ref="H2:K2"/>
    <mergeCell ref="R2:T2"/>
    <mergeCell ref="L3:M3"/>
    <mergeCell ref="N3:O3"/>
    <mergeCell ref="P3:Q3"/>
    <mergeCell ref="A1:A3"/>
    <mergeCell ref="B1:G1"/>
    <mergeCell ref="H1:K1"/>
    <mergeCell ref="L1:Q1"/>
    <mergeCell ref="R1:T1"/>
  </mergeCells>
  <conditionalFormatting sqref="M10">
    <cfRule type="cellIs" dxfId="1323" priority="135" operator="between">
      <formula>0.15</formula>
      <formula>1000</formula>
    </cfRule>
    <cfRule type="cellIs" dxfId="1322" priority="136" operator="between">
      <formula>-0.15</formula>
      <formula>0.15</formula>
    </cfRule>
    <cfRule type="cellIs" dxfId="1321" priority="137" operator="lessThan">
      <formula>-0.15</formula>
    </cfRule>
  </conditionalFormatting>
  <conditionalFormatting sqref="O10">
    <cfRule type="cellIs" dxfId="1320" priority="132" operator="between">
      <formula>0.15</formula>
      <formula>1000</formula>
    </cfRule>
    <cfRule type="cellIs" dxfId="1319" priority="133" operator="between">
      <formula>-0.15</formula>
      <formula>0.15</formula>
    </cfRule>
    <cfRule type="cellIs" dxfId="1318" priority="134" operator="lessThan">
      <formula>-0.15</formula>
    </cfRule>
  </conditionalFormatting>
  <conditionalFormatting sqref="Q10">
    <cfRule type="cellIs" dxfId="1317" priority="129" operator="between">
      <formula>0.15</formula>
      <formula>1000</formula>
    </cfRule>
    <cfRule type="cellIs" dxfId="1316" priority="130" operator="between">
      <formula>-0.15</formula>
      <formula>0.15</formula>
    </cfRule>
    <cfRule type="cellIs" dxfId="1315" priority="131" operator="lessThan">
      <formula>-0.15</formula>
    </cfRule>
  </conditionalFormatting>
  <conditionalFormatting sqref="M7">
    <cfRule type="cellIs" dxfId="1314" priority="126" operator="between">
      <formula>0.15</formula>
      <formula>1000</formula>
    </cfRule>
    <cfRule type="cellIs" dxfId="1313" priority="127" operator="between">
      <formula>-0.15</formula>
      <formula>0.15</formula>
    </cfRule>
    <cfRule type="cellIs" dxfId="1312" priority="128" operator="lessThan">
      <formula>-0.15</formula>
    </cfRule>
  </conditionalFormatting>
  <conditionalFormatting sqref="O7">
    <cfRule type="cellIs" dxfId="1311" priority="123" operator="between">
      <formula>0.15</formula>
      <formula>1000</formula>
    </cfRule>
    <cfRule type="cellIs" dxfId="1310" priority="124" operator="between">
      <formula>-0.15</formula>
      <formula>0.15</formula>
    </cfRule>
    <cfRule type="cellIs" dxfId="1309" priority="125" operator="lessThan">
      <formula>-0.15</formula>
    </cfRule>
  </conditionalFormatting>
  <conditionalFormatting sqref="Q7">
    <cfRule type="cellIs" dxfId="1308" priority="120" operator="between">
      <formula>0.15</formula>
      <formula>1000</formula>
    </cfRule>
    <cfRule type="cellIs" dxfId="1307" priority="121" operator="between">
      <formula>-0.15</formula>
      <formula>0.15</formula>
    </cfRule>
    <cfRule type="cellIs" dxfId="1306" priority="122" operator="lessThan">
      <formula>-0.15</formula>
    </cfRule>
  </conditionalFormatting>
  <conditionalFormatting sqref="M30">
    <cfRule type="cellIs" dxfId="1305" priority="117" operator="between">
      <formula>0.15</formula>
      <formula>1000</formula>
    </cfRule>
    <cfRule type="cellIs" dxfId="1304" priority="118" operator="between">
      <formula>-0.15</formula>
      <formula>0.15</formula>
    </cfRule>
    <cfRule type="cellIs" dxfId="1303" priority="119" operator="lessThan">
      <formula>-0.15</formula>
    </cfRule>
  </conditionalFormatting>
  <conditionalFormatting sqref="O30">
    <cfRule type="cellIs" dxfId="1302" priority="114" operator="between">
      <formula>0.15</formula>
      <formula>1000</formula>
    </cfRule>
    <cfRule type="cellIs" dxfId="1301" priority="115" operator="between">
      <formula>-0.15</formula>
      <formula>0.15</formula>
    </cfRule>
    <cfRule type="cellIs" dxfId="1300" priority="116" operator="lessThan">
      <formula>-0.15</formula>
    </cfRule>
  </conditionalFormatting>
  <conditionalFormatting sqref="Q30">
    <cfRule type="cellIs" dxfId="1299" priority="111" operator="between">
      <formula>0.15</formula>
      <formula>1000</formula>
    </cfRule>
    <cfRule type="cellIs" dxfId="1298" priority="112" operator="between">
      <formula>-0.15</formula>
      <formula>0.15</formula>
    </cfRule>
    <cfRule type="cellIs" dxfId="1297" priority="113" operator="lessThan">
      <formula>-0.15</formula>
    </cfRule>
  </conditionalFormatting>
  <conditionalFormatting sqref="M9">
    <cfRule type="cellIs" dxfId="1296" priority="108" operator="between">
      <formula>0.15</formula>
      <formula>1000</formula>
    </cfRule>
    <cfRule type="cellIs" dxfId="1295" priority="109" operator="between">
      <formula>-0.15</formula>
      <formula>0.15</formula>
    </cfRule>
    <cfRule type="cellIs" dxfId="1294" priority="110" operator="lessThan">
      <formula>-0.15</formula>
    </cfRule>
  </conditionalFormatting>
  <conditionalFormatting sqref="O9">
    <cfRule type="cellIs" dxfId="1293" priority="105" operator="between">
      <formula>0.15</formula>
      <formula>1000</formula>
    </cfRule>
    <cfRule type="cellIs" dxfId="1292" priority="106" operator="between">
      <formula>-0.15</formula>
      <formula>0.15</formula>
    </cfRule>
    <cfRule type="cellIs" dxfId="1291" priority="107" operator="lessThan">
      <formula>-0.15</formula>
    </cfRule>
  </conditionalFormatting>
  <conditionalFormatting sqref="Q9">
    <cfRule type="cellIs" dxfId="1290" priority="102" operator="between">
      <formula>0.15</formula>
      <formula>1000</formula>
    </cfRule>
    <cfRule type="cellIs" dxfId="1289" priority="103" operator="between">
      <formula>-0.15</formula>
      <formula>0.15</formula>
    </cfRule>
    <cfRule type="cellIs" dxfId="1288" priority="104" operator="lessThan">
      <formula>-0.15</formula>
    </cfRule>
  </conditionalFormatting>
  <conditionalFormatting sqref="O16">
    <cfRule type="cellIs" dxfId="1287" priority="96" operator="between">
      <formula>0.15</formula>
      <formula>1000</formula>
    </cfRule>
    <cfRule type="cellIs" dxfId="1286" priority="97" operator="between">
      <formula>-0.15</formula>
      <formula>0.15</formula>
    </cfRule>
    <cfRule type="cellIs" dxfId="1285" priority="98" operator="lessThan">
      <formula>-0.15</formula>
    </cfRule>
  </conditionalFormatting>
  <conditionalFormatting sqref="Q16">
    <cfRule type="cellIs" dxfId="1284" priority="93" operator="between">
      <formula>0.15</formula>
      <formula>1000</formula>
    </cfRule>
    <cfRule type="cellIs" dxfId="1283" priority="94" operator="between">
      <formula>-0.15</formula>
      <formula>0.15</formula>
    </cfRule>
    <cfRule type="cellIs" dxfId="1282" priority="95" operator="lessThan">
      <formula>-0.15</formula>
    </cfRule>
  </conditionalFormatting>
  <conditionalFormatting sqref="M4">
    <cfRule type="cellIs" dxfId="1281" priority="90" operator="between">
      <formula>0.15</formula>
      <formula>1000</formula>
    </cfRule>
    <cfRule type="cellIs" dxfId="1280" priority="91" operator="between">
      <formula>-0.15</formula>
      <formula>0.15</formula>
    </cfRule>
    <cfRule type="cellIs" dxfId="1279" priority="92" operator="lessThan">
      <formula>-0.15</formula>
    </cfRule>
  </conditionalFormatting>
  <conditionalFormatting sqref="O4">
    <cfRule type="cellIs" dxfId="1278" priority="87" operator="between">
      <formula>0.15</formula>
      <formula>1000</formula>
    </cfRule>
    <cfRule type="cellIs" dxfId="1277" priority="88" operator="between">
      <formula>-0.15</formula>
      <formula>0.15</formula>
    </cfRule>
    <cfRule type="cellIs" dxfId="1276" priority="89" operator="lessThan">
      <formula>-0.15</formula>
    </cfRule>
  </conditionalFormatting>
  <conditionalFormatting sqref="Q4">
    <cfRule type="cellIs" dxfId="1275" priority="84" operator="between">
      <formula>0.15</formula>
      <formula>1000</formula>
    </cfRule>
    <cfRule type="cellIs" dxfId="1274" priority="85" operator="between">
      <formula>-0.15</formula>
      <formula>0.15</formula>
    </cfRule>
    <cfRule type="cellIs" dxfId="1273" priority="86" operator="lessThan">
      <formula>-0.15</formula>
    </cfRule>
  </conditionalFormatting>
  <conditionalFormatting sqref="M5:M6 M8 M11:M14 M17:M24 M26:M29">
    <cfRule type="cellIs" dxfId="1272" priority="144" operator="between">
      <formula>0.15</formula>
      <formula>1000</formula>
    </cfRule>
    <cfRule type="cellIs" dxfId="1271" priority="145" operator="between">
      <formula>-0.15</formula>
      <formula>0.15</formula>
    </cfRule>
    <cfRule type="cellIs" dxfId="1270" priority="146" operator="lessThan">
      <formula>-0.15</formula>
    </cfRule>
  </conditionalFormatting>
  <conditionalFormatting sqref="O5:O6 O11:O14 O8 O17:O24 O26:O29">
    <cfRule type="cellIs" dxfId="1269" priority="141" operator="between">
      <formula>0.15</formula>
      <formula>1000</formula>
    </cfRule>
    <cfRule type="cellIs" dxfId="1268" priority="142" operator="between">
      <formula>-0.15</formula>
      <formula>0.15</formula>
    </cfRule>
    <cfRule type="cellIs" dxfId="1267" priority="143" operator="lessThan">
      <formula>-0.15</formula>
    </cfRule>
  </conditionalFormatting>
  <conditionalFormatting sqref="Q5:Q6 Q11:Q14 Q8 Q17:Q24 Q26:Q29">
    <cfRule type="cellIs" dxfId="1266" priority="138" operator="between">
      <formula>0.15</formula>
      <formula>1000</formula>
    </cfRule>
    <cfRule type="cellIs" dxfId="1265" priority="139" operator="between">
      <formula>-0.15</formula>
      <formula>0.15</formula>
    </cfRule>
    <cfRule type="cellIs" dxfId="1264" priority="140" operator="lessThan">
      <formula>-0.15</formula>
    </cfRule>
  </conditionalFormatting>
  <conditionalFormatting sqref="M16">
    <cfRule type="cellIs" dxfId="1263" priority="65" operator="between">
      <formula>0.15</formula>
      <formula>1000</formula>
    </cfRule>
    <cfRule type="cellIs" dxfId="1262" priority="66" operator="between">
      <formula>-0.15</formula>
      <formula>0.15</formula>
    </cfRule>
    <cfRule type="cellIs" dxfId="1261" priority="67" operator="lessThan">
      <formula>-0.15</formula>
    </cfRule>
  </conditionalFormatting>
  <conditionalFormatting sqref="M15">
    <cfRule type="cellIs" dxfId="1260" priority="37" operator="between">
      <formula>0.15</formula>
      <formula>1000</formula>
    </cfRule>
    <cfRule type="cellIs" dxfId="1259" priority="38" operator="between">
      <formula>-0.15</formula>
      <formula>0.15</formula>
    </cfRule>
    <cfRule type="cellIs" dxfId="1258" priority="39" operator="lessThan">
      <formula>-0.15</formula>
    </cfRule>
  </conditionalFormatting>
  <conditionalFormatting sqref="O15">
    <cfRule type="cellIs" dxfId="1257" priority="34" operator="between">
      <formula>0.15</formula>
      <formula>1000</formula>
    </cfRule>
    <cfRule type="cellIs" dxfId="1256" priority="35" operator="between">
      <formula>-0.15</formula>
      <formula>0.15</formula>
    </cfRule>
    <cfRule type="cellIs" dxfId="1255" priority="36" operator="lessThan">
      <formula>-0.15</formula>
    </cfRule>
  </conditionalFormatting>
  <conditionalFormatting sqref="Q15">
    <cfRule type="cellIs" dxfId="1254" priority="27" operator="between">
      <formula>0.15</formula>
      <formula>1000</formula>
    </cfRule>
    <cfRule type="cellIs" dxfId="1253" priority="28" operator="between">
      <formula>-0.15</formula>
      <formula>0.15</formula>
    </cfRule>
    <cfRule type="cellIs" dxfId="1252" priority="29" operator="lessThan">
      <formula>-0.15</formula>
    </cfRule>
  </conditionalFormatting>
  <conditionalFormatting sqref="O25">
    <cfRule type="cellIs" dxfId="1251" priority="24" operator="between">
      <formula>0.15</formula>
      <formula>1000</formula>
    </cfRule>
    <cfRule type="cellIs" dxfId="1250" priority="25" operator="between">
      <formula>-0.15</formula>
      <formula>0.15</formula>
    </cfRule>
    <cfRule type="cellIs" dxfId="1249" priority="26" operator="lessThan">
      <formula>-0.15</formula>
    </cfRule>
  </conditionalFormatting>
  <conditionalFormatting sqref="Q25">
    <cfRule type="cellIs" dxfId="1248" priority="17" operator="between">
      <formula>0.15</formula>
      <formula>1000</formula>
    </cfRule>
    <cfRule type="cellIs" dxfId="1247" priority="18" operator="between">
      <formula>-0.15</formula>
      <formula>0.15</formula>
    </cfRule>
    <cfRule type="cellIs" dxfId="1246" priority="19" operator="lessThan">
      <formula>-0.15</formula>
    </cfRule>
  </conditionalFormatting>
  <conditionalFormatting sqref="M25">
    <cfRule type="cellIs" dxfId="1245" priority="14" operator="between">
      <formula>0.15</formula>
      <formula>1000</formula>
    </cfRule>
    <cfRule type="cellIs" dxfId="1244" priority="15" operator="between">
      <formula>-0.15</formula>
      <formula>0.15</formula>
    </cfRule>
    <cfRule type="cellIs" dxfId="1243" priority="16" operator="lessThan">
      <formula>-0.15</formula>
    </cfRule>
  </conditionalFormatting>
  <conditionalFormatting sqref="M31">
    <cfRule type="cellIs" dxfId="1242" priority="11" operator="between">
      <formula>0.15</formula>
      <formula>1000</formula>
    </cfRule>
    <cfRule type="cellIs" dxfId="1241" priority="12" operator="between">
      <formula>-0.15</formula>
      <formula>0.15</formula>
    </cfRule>
    <cfRule type="cellIs" dxfId="1240" priority="13" operator="lessThan">
      <formula>-0.15</formula>
    </cfRule>
  </conditionalFormatting>
  <conditionalFormatting sqref="O31">
    <cfRule type="cellIs" dxfId="1239" priority="8" operator="between">
      <formula>0.15</formula>
      <formula>1000</formula>
    </cfRule>
    <cfRule type="cellIs" dxfId="1238" priority="9" operator="between">
      <formula>-0.15</formula>
      <formula>0.15</formula>
    </cfRule>
    <cfRule type="cellIs" dxfId="1237" priority="10" operator="lessThan">
      <formula>-0.15</formula>
    </cfRule>
  </conditionalFormatting>
  <conditionalFormatting sqref="Q31">
    <cfRule type="cellIs" dxfId="1236" priority="5" operator="between">
      <formula>0.15</formula>
      <formula>1000</formula>
    </cfRule>
    <cfRule type="cellIs" dxfId="1235" priority="6" operator="between">
      <formula>-0.15</formula>
      <formula>0.15</formula>
    </cfRule>
    <cfRule type="cellIs" dxfId="1234" priority="7" operator="lessThan">
      <formula>-0.15</formula>
    </cfRule>
  </conditionalFormatting>
  <pageMargins left="0.7" right="0.7" top="0.75" bottom="0.75" header="0.3" footer="0.3"/>
  <pageSetup paperSize="9" orientation="portrait" verticalDpi="9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W48"/>
  <sheetViews>
    <sheetView zoomScale="62" zoomScaleNormal="62" workbookViewId="0">
      <pane xSplit="1" ySplit="3" topLeftCell="B31" activePane="bottomRight" state="frozen"/>
      <selection pane="topRight" activeCell="B1" sqref="B1"/>
      <selection pane="bottomLeft" activeCell="A4" sqref="A4"/>
      <selection pane="bottomRight" activeCell="A46" sqref="A46"/>
    </sheetView>
  </sheetViews>
  <sheetFormatPr defaultRowHeight="14.4" x14ac:dyDescent="0.3"/>
  <cols>
    <col min="1" max="1" width="13.44140625" customWidth="1"/>
    <col min="21" max="21" width="13.44140625" customWidth="1"/>
    <col min="22" max="22" width="23.88671875" customWidth="1"/>
  </cols>
  <sheetData>
    <row r="1" spans="1:23" ht="15" customHeight="1" thickBot="1" x14ac:dyDescent="0.35">
      <c r="A1" s="532" t="s">
        <v>39</v>
      </c>
      <c r="B1" s="525" t="s">
        <v>29</v>
      </c>
      <c r="C1" s="526"/>
      <c r="D1" s="526"/>
      <c r="E1" s="526"/>
      <c r="F1" s="526"/>
      <c r="G1" s="526"/>
      <c r="H1" s="525" t="s">
        <v>0</v>
      </c>
      <c r="I1" s="526"/>
      <c r="J1" s="526"/>
      <c r="K1" s="527"/>
      <c r="L1" s="521" t="s">
        <v>30</v>
      </c>
      <c r="M1" s="522"/>
      <c r="N1" s="522"/>
      <c r="O1" s="522"/>
      <c r="P1" s="522"/>
      <c r="Q1" s="528"/>
      <c r="R1" s="521" t="s">
        <v>33</v>
      </c>
      <c r="S1" s="522"/>
      <c r="T1" s="522"/>
      <c r="U1" s="523" t="s">
        <v>34</v>
      </c>
      <c r="V1" s="261" t="s">
        <v>35</v>
      </c>
      <c r="W1" s="18"/>
    </row>
    <row r="2" spans="1:23" ht="15" customHeight="1" thickBot="1" x14ac:dyDescent="0.35">
      <c r="A2" s="532"/>
      <c r="B2" s="525"/>
      <c r="C2" s="526"/>
      <c r="D2" s="526"/>
      <c r="E2" s="526"/>
      <c r="F2" s="526"/>
      <c r="G2" s="527"/>
      <c r="H2" s="525"/>
      <c r="I2" s="526"/>
      <c r="J2" s="526"/>
      <c r="K2" s="527"/>
      <c r="L2" s="10" t="s">
        <v>31</v>
      </c>
      <c r="M2" s="78" t="s">
        <v>32</v>
      </c>
      <c r="N2" s="10" t="s">
        <v>31</v>
      </c>
      <c r="O2" s="78" t="s">
        <v>32</v>
      </c>
      <c r="P2" s="10" t="s">
        <v>31</v>
      </c>
      <c r="Q2" s="78" t="s">
        <v>32</v>
      </c>
      <c r="R2" s="521" t="s">
        <v>32</v>
      </c>
      <c r="S2" s="522"/>
      <c r="T2" s="522"/>
      <c r="U2" s="524"/>
      <c r="V2" s="262" t="s">
        <v>32</v>
      </c>
    </row>
    <row r="3" spans="1:23" ht="15" thickBot="1" x14ac:dyDescent="0.35">
      <c r="A3" s="533"/>
      <c r="B3" s="90">
        <v>2016</v>
      </c>
      <c r="C3" s="77">
        <v>2017</v>
      </c>
      <c r="D3" s="45">
        <v>2018</v>
      </c>
      <c r="E3" s="46">
        <v>2020</v>
      </c>
      <c r="F3" s="47">
        <v>2025</v>
      </c>
      <c r="G3" s="46">
        <v>2030</v>
      </c>
      <c r="H3" s="48">
        <v>2016</v>
      </c>
      <c r="I3" s="49">
        <v>2020</v>
      </c>
      <c r="J3" s="47">
        <v>2025</v>
      </c>
      <c r="K3" s="50">
        <v>2030</v>
      </c>
      <c r="L3" s="531">
        <v>2020</v>
      </c>
      <c r="M3" s="530"/>
      <c r="N3" s="531">
        <v>2025</v>
      </c>
      <c r="O3" s="530"/>
      <c r="P3" s="531">
        <v>2030</v>
      </c>
      <c r="Q3" s="530"/>
      <c r="R3" s="75">
        <v>2020</v>
      </c>
      <c r="S3" s="20">
        <v>2025</v>
      </c>
      <c r="T3" s="102">
        <v>2030</v>
      </c>
      <c r="U3" s="524"/>
      <c r="V3" s="266"/>
    </row>
    <row r="4" spans="1:23" ht="21" x14ac:dyDescent="0.4">
      <c r="A4" s="1" t="s">
        <v>2</v>
      </c>
      <c r="B4" s="65">
        <v>4389</v>
      </c>
      <c r="C4" s="112">
        <v>7331</v>
      </c>
      <c r="D4" s="112">
        <v>11721</v>
      </c>
      <c r="E4" s="112">
        <v>46305</v>
      </c>
      <c r="F4" s="112">
        <v>151744</v>
      </c>
      <c r="G4" s="138">
        <v>644393</v>
      </c>
      <c r="H4" s="121">
        <v>3559</v>
      </c>
      <c r="I4" s="81">
        <v>42581</v>
      </c>
      <c r="J4" s="81"/>
      <c r="K4" s="82"/>
      <c r="L4" s="310">
        <f>IF(AND(E4&lt;&gt;0,I4&lt;&gt;0),E4-I4, " ")</f>
        <v>3724</v>
      </c>
      <c r="M4" s="285">
        <f>IF(AND(E4&lt;&gt;0,I4&lt;&gt;0),(E4-I4)/I4, " ")</f>
        <v>8.7456846950517836E-2</v>
      </c>
      <c r="N4" s="364" t="str">
        <f>IF(AND(F4&lt;&gt;0,J4&lt;&gt;0),F4-J4, " ")</f>
        <v xml:space="preserve"> </v>
      </c>
      <c r="O4" s="365" t="str">
        <f>IF(AND(F4&lt;&gt;0,J4&lt;&gt;0),(F4-J4)/J4, " ")</f>
        <v xml:space="preserve"> </v>
      </c>
      <c r="P4" s="364" t="str">
        <f>IF(AND(G4&lt;&gt;0,K4&lt;&gt;0),G4-K4, " ")</f>
        <v xml:space="preserve"> </v>
      </c>
      <c r="Q4" s="366" t="str">
        <f>IF(AND(G4&lt;&gt;0,K4&lt;&gt;0),(G4-K4)/K4, " ")</f>
        <v xml:space="preserve"> </v>
      </c>
      <c r="R4" s="288">
        <f>IFERROR(D4/E4,"")</f>
        <v>0.25312601230968579</v>
      </c>
      <c r="S4" s="289">
        <f>IFERROR(D4/F4,"")</f>
        <v>7.724193378321384E-2</v>
      </c>
      <c r="T4" s="290">
        <f>IFERROR(D4/G4,"")</f>
        <v>1.8189210621468575E-2</v>
      </c>
      <c r="U4" s="108" t="s">
        <v>53</v>
      </c>
      <c r="V4" s="367">
        <v>0.41</v>
      </c>
    </row>
    <row r="5" spans="1:23" ht="21" x14ac:dyDescent="0.4">
      <c r="A5" s="3" t="s">
        <v>3</v>
      </c>
      <c r="B5" s="86">
        <v>17282</v>
      </c>
      <c r="C5" s="68">
        <v>18904</v>
      </c>
      <c r="D5" s="68">
        <v>21823</v>
      </c>
      <c r="E5" s="68"/>
      <c r="F5" s="68"/>
      <c r="G5" s="69"/>
      <c r="H5" s="137">
        <v>78690</v>
      </c>
      <c r="I5" s="68"/>
      <c r="J5" s="68"/>
      <c r="K5" s="63"/>
      <c r="L5" s="311" t="str">
        <f t="shared" ref="L5:L31" si="0">IF(AND(E5&lt;&gt;0,I5&lt;&gt;0),E5-I5, " ")</f>
        <v xml:space="preserve"> </v>
      </c>
      <c r="M5" s="293" t="str">
        <f t="shared" ref="M5:M31" si="1">IF(AND(E5&lt;&gt;0,I5&lt;&gt;0),(E5-I5)/I5, " ")</f>
        <v xml:space="preserve"> </v>
      </c>
      <c r="N5" s="294" t="str">
        <f t="shared" ref="N5:N31" si="2">IF(AND(F5&lt;&gt;0,J5&lt;&gt;0),F5-J5, " ")</f>
        <v xml:space="preserve"> </v>
      </c>
      <c r="O5" s="293" t="str">
        <f t="shared" ref="O5:O31" si="3">IF(AND(F5&lt;&gt;0,J5&lt;&gt;0),(F5-J5)/J5, " ")</f>
        <v xml:space="preserve"> </v>
      </c>
      <c r="P5" s="294" t="str">
        <f t="shared" ref="P5:P31" si="4">IF(AND(G5&lt;&gt;0,K5&lt;&gt;0),G5-K5, " ")</f>
        <v xml:space="preserve"> </v>
      </c>
      <c r="Q5" s="368" t="str">
        <f t="shared" ref="Q5:Q31" si="5">IF(AND(G5&lt;&gt;0,K5&lt;&gt;0),(G5-K5)/K5, " ")</f>
        <v xml:space="preserve"> </v>
      </c>
      <c r="R5" s="296" t="str">
        <f t="shared" ref="R5:R31" si="6">IFERROR(D5/E5,"")</f>
        <v/>
      </c>
      <c r="S5" s="297" t="str">
        <f t="shared" ref="S5:S31" si="7">IFERROR(D5/F5,"")</f>
        <v/>
      </c>
      <c r="T5" s="298" t="str">
        <f t="shared" ref="T5:T31" si="8">IFERROR(D5/G5,"")</f>
        <v/>
      </c>
      <c r="U5" s="445"/>
      <c r="V5" s="370"/>
    </row>
    <row r="6" spans="1:23" ht="21" x14ac:dyDescent="0.4">
      <c r="A6" s="3" t="s">
        <v>5</v>
      </c>
      <c r="B6" s="86">
        <v>15140</v>
      </c>
      <c r="C6" s="68">
        <v>18470</v>
      </c>
      <c r="D6" s="68">
        <v>22109</v>
      </c>
      <c r="E6" s="68">
        <v>25670</v>
      </c>
      <c r="F6" s="68">
        <v>36965</v>
      </c>
      <c r="G6" s="69">
        <v>46340</v>
      </c>
      <c r="H6" s="97"/>
      <c r="I6" s="68">
        <v>50000</v>
      </c>
      <c r="J6" s="68">
        <v>130000</v>
      </c>
      <c r="K6" s="63">
        <v>200000</v>
      </c>
      <c r="L6" s="311">
        <f t="shared" si="0"/>
        <v>-24330</v>
      </c>
      <c r="M6" s="293">
        <f t="shared" si="1"/>
        <v>-0.48659999999999998</v>
      </c>
      <c r="N6" s="294">
        <f t="shared" si="2"/>
        <v>-93035</v>
      </c>
      <c r="O6" s="293">
        <f t="shared" si="3"/>
        <v>-0.7156538461538462</v>
      </c>
      <c r="P6" s="294">
        <f t="shared" si="4"/>
        <v>-153660</v>
      </c>
      <c r="Q6" s="368">
        <f t="shared" si="5"/>
        <v>-0.76829999999999998</v>
      </c>
      <c r="R6" s="296">
        <f t="shared" si="6"/>
        <v>0.86127775613556679</v>
      </c>
      <c r="S6" s="297">
        <f t="shared" si="7"/>
        <v>0.59810631678614901</v>
      </c>
      <c r="T6" s="298">
        <f t="shared" si="8"/>
        <v>0.47710401381096246</v>
      </c>
      <c r="U6" s="428" t="s">
        <v>54</v>
      </c>
      <c r="V6" s="370">
        <v>8.1447044123069245E-2</v>
      </c>
    </row>
    <row r="7" spans="1:23" ht="21" x14ac:dyDescent="0.4">
      <c r="A7" s="3" t="s">
        <v>7</v>
      </c>
      <c r="B7" s="86">
        <v>363</v>
      </c>
      <c r="C7" s="68">
        <v>544</v>
      </c>
      <c r="D7" s="68">
        <v>578</v>
      </c>
      <c r="E7" s="68">
        <v>862</v>
      </c>
      <c r="F7" s="68">
        <v>1522</v>
      </c>
      <c r="G7" s="69">
        <v>2153</v>
      </c>
      <c r="H7" s="137">
        <v>327</v>
      </c>
      <c r="I7" s="68"/>
      <c r="J7" s="68"/>
      <c r="K7" s="63"/>
      <c r="L7" s="312" t="str">
        <f t="shared" si="0"/>
        <v xml:space="preserve"> </v>
      </c>
      <c r="M7" s="301" t="str">
        <f>IF(AND(E7&lt;&gt;0,I7&lt;&gt;0),(E7-I7)/I7, " ")</f>
        <v xml:space="preserve"> </v>
      </c>
      <c r="N7" s="302" t="str">
        <f t="shared" si="2"/>
        <v xml:space="preserve"> </v>
      </c>
      <c r="O7" s="301" t="str">
        <f t="shared" si="3"/>
        <v xml:space="preserve"> </v>
      </c>
      <c r="P7" s="302" t="str">
        <f t="shared" si="4"/>
        <v xml:space="preserve"> </v>
      </c>
      <c r="Q7" s="371" t="str">
        <f t="shared" si="5"/>
        <v xml:space="preserve"> </v>
      </c>
      <c r="R7" s="296">
        <f t="shared" si="6"/>
        <v>0.67053364269141535</v>
      </c>
      <c r="S7" s="297">
        <f t="shared" si="7"/>
        <v>0.37976346911957948</v>
      </c>
      <c r="T7" s="298">
        <f t="shared" si="8"/>
        <v>0.26846261031119367</v>
      </c>
      <c r="U7" s="109" t="s">
        <v>53</v>
      </c>
      <c r="V7" s="370">
        <v>0.13224229681520194</v>
      </c>
    </row>
    <row r="8" spans="1:23" ht="21" x14ac:dyDescent="0.4">
      <c r="A8" s="3" t="s">
        <v>6</v>
      </c>
      <c r="B8" s="86">
        <v>69266</v>
      </c>
      <c r="C8" s="68">
        <v>70405</v>
      </c>
      <c r="D8" s="68">
        <v>78251</v>
      </c>
      <c r="E8" s="68"/>
      <c r="F8" s="68"/>
      <c r="G8" s="69"/>
      <c r="H8" s="137">
        <v>97293</v>
      </c>
      <c r="I8" s="68"/>
      <c r="J8" s="68"/>
      <c r="K8" s="63"/>
      <c r="L8" s="311" t="str">
        <f t="shared" si="0"/>
        <v xml:space="preserve"> </v>
      </c>
      <c r="M8" s="293" t="str">
        <f t="shared" ref="M8:M9" si="9">IF(AND(E8&lt;&gt;0,I8&lt;&gt;0),(E8-I8)/I8, " ")</f>
        <v xml:space="preserve"> </v>
      </c>
      <c r="N8" s="294" t="str">
        <f t="shared" si="2"/>
        <v xml:space="preserve"> </v>
      </c>
      <c r="O8" s="293" t="str">
        <f t="shared" si="3"/>
        <v xml:space="preserve"> </v>
      </c>
      <c r="P8" s="294" t="str">
        <f t="shared" si="4"/>
        <v xml:space="preserve"> </v>
      </c>
      <c r="Q8" s="368" t="str">
        <f t="shared" si="5"/>
        <v xml:space="preserve"> </v>
      </c>
      <c r="R8" s="296" t="str">
        <f t="shared" si="6"/>
        <v/>
      </c>
      <c r="S8" s="297" t="str">
        <f t="shared" si="7"/>
        <v/>
      </c>
      <c r="T8" s="298" t="str">
        <f t="shared" si="8"/>
        <v/>
      </c>
      <c r="U8" s="445"/>
      <c r="V8" s="370"/>
    </row>
    <row r="9" spans="1:23" ht="21" x14ac:dyDescent="0.4">
      <c r="A9" s="3" t="s">
        <v>8</v>
      </c>
      <c r="B9" s="86">
        <v>2000</v>
      </c>
      <c r="C9" s="68"/>
      <c r="D9" s="68">
        <v>1014</v>
      </c>
      <c r="E9" s="68"/>
      <c r="F9" s="68"/>
      <c r="G9" s="69"/>
      <c r="H9" s="137">
        <v>2000</v>
      </c>
      <c r="I9" s="68"/>
      <c r="J9" s="68"/>
      <c r="K9" s="63"/>
      <c r="L9" s="311" t="str">
        <f t="shared" si="0"/>
        <v xml:space="preserve"> </v>
      </c>
      <c r="M9" s="293" t="str">
        <f t="shared" si="9"/>
        <v xml:space="preserve"> </v>
      </c>
      <c r="N9" s="294" t="str">
        <f t="shared" si="2"/>
        <v xml:space="preserve"> </v>
      </c>
      <c r="O9" s="293" t="str">
        <f t="shared" si="3"/>
        <v xml:space="preserve"> </v>
      </c>
      <c r="P9" s="294" t="str">
        <f t="shared" si="4"/>
        <v xml:space="preserve"> </v>
      </c>
      <c r="Q9" s="368" t="str">
        <f t="shared" si="5"/>
        <v xml:space="preserve"> </v>
      </c>
      <c r="R9" s="296" t="str">
        <f t="shared" si="6"/>
        <v/>
      </c>
      <c r="S9" s="297" t="str">
        <f t="shared" si="7"/>
        <v/>
      </c>
      <c r="T9" s="298" t="str">
        <f t="shared" si="8"/>
        <v/>
      </c>
      <c r="U9" s="445"/>
      <c r="V9" s="370"/>
    </row>
    <row r="10" spans="1:23" ht="21" x14ac:dyDescent="0.4">
      <c r="A10" s="3" t="s">
        <v>15</v>
      </c>
      <c r="B10" s="86">
        <v>10</v>
      </c>
      <c r="C10" s="68"/>
      <c r="D10" s="68">
        <v>8</v>
      </c>
      <c r="E10" s="68"/>
      <c r="F10" s="68"/>
      <c r="G10" s="69"/>
      <c r="H10" s="137">
        <v>10</v>
      </c>
      <c r="I10" s="68">
        <v>4200</v>
      </c>
      <c r="J10" s="68">
        <v>31050</v>
      </c>
      <c r="K10" s="63">
        <v>45550</v>
      </c>
      <c r="L10" s="311" t="str">
        <f t="shared" si="0"/>
        <v xml:space="preserve"> </v>
      </c>
      <c r="M10" s="293" t="str">
        <f t="shared" si="1"/>
        <v xml:space="preserve"> </v>
      </c>
      <c r="N10" s="294" t="str">
        <f t="shared" si="2"/>
        <v xml:space="preserve"> </v>
      </c>
      <c r="O10" s="293" t="str">
        <f t="shared" si="3"/>
        <v xml:space="preserve"> </v>
      </c>
      <c r="P10" s="294" t="str">
        <f t="shared" si="4"/>
        <v xml:space="preserve"> </v>
      </c>
      <c r="Q10" s="368" t="str">
        <f t="shared" si="5"/>
        <v xml:space="preserve"> </v>
      </c>
      <c r="R10" s="296" t="str">
        <f t="shared" si="6"/>
        <v/>
      </c>
      <c r="S10" s="297" t="str">
        <f t="shared" si="7"/>
        <v/>
      </c>
      <c r="T10" s="298" t="str">
        <f t="shared" si="8"/>
        <v/>
      </c>
      <c r="U10" s="445"/>
      <c r="V10" s="370"/>
    </row>
    <row r="11" spans="1:23" ht="21" x14ac:dyDescent="0.4">
      <c r="A11" s="3" t="s">
        <v>9</v>
      </c>
      <c r="B11" s="86">
        <v>937</v>
      </c>
      <c r="C11" s="68">
        <v>1096</v>
      </c>
      <c r="D11" s="68">
        <v>1406</v>
      </c>
      <c r="E11" s="68">
        <v>2570</v>
      </c>
      <c r="F11" s="68">
        <v>5050</v>
      </c>
      <c r="G11" s="69">
        <v>11550</v>
      </c>
      <c r="H11" s="137">
        <v>1407</v>
      </c>
      <c r="I11" s="68">
        <v>13500</v>
      </c>
      <c r="J11" s="68">
        <v>35000</v>
      </c>
      <c r="K11" s="63">
        <v>70000</v>
      </c>
      <c r="L11" s="311">
        <f t="shared" si="0"/>
        <v>-10930</v>
      </c>
      <c r="M11" s="293">
        <f t="shared" si="1"/>
        <v>-0.80962962962962959</v>
      </c>
      <c r="N11" s="294">
        <f t="shared" si="2"/>
        <v>-29950</v>
      </c>
      <c r="O11" s="293">
        <f t="shared" si="3"/>
        <v>-0.85571428571428576</v>
      </c>
      <c r="P11" s="294">
        <f t="shared" si="4"/>
        <v>-58450</v>
      </c>
      <c r="Q11" s="368">
        <f t="shared" si="5"/>
        <v>-0.83499999999999996</v>
      </c>
      <c r="R11" s="296">
        <f t="shared" si="6"/>
        <v>0.54708171206225686</v>
      </c>
      <c r="S11" s="297">
        <f t="shared" si="7"/>
        <v>0.27841584158415844</v>
      </c>
      <c r="T11" s="298">
        <f t="shared" si="8"/>
        <v>0.12173160173160173</v>
      </c>
      <c r="U11" s="415" t="s">
        <v>53</v>
      </c>
      <c r="V11" s="370">
        <v>0.1895796387857871</v>
      </c>
    </row>
    <row r="12" spans="1:23" ht="21" x14ac:dyDescent="0.4">
      <c r="A12" s="3" t="s">
        <v>10</v>
      </c>
      <c r="B12" s="86">
        <v>4785</v>
      </c>
      <c r="C12" s="68">
        <v>7017</v>
      </c>
      <c r="D12" s="68">
        <v>12393</v>
      </c>
      <c r="E12" s="68">
        <v>23000</v>
      </c>
      <c r="F12" s="68">
        <v>100000</v>
      </c>
      <c r="G12" s="69">
        <v>200000</v>
      </c>
      <c r="H12" s="137">
        <v>4365</v>
      </c>
      <c r="I12" s="68">
        <v>17200</v>
      </c>
      <c r="J12" s="68"/>
      <c r="K12" s="63"/>
      <c r="L12" s="311">
        <f t="shared" si="0"/>
        <v>5800</v>
      </c>
      <c r="M12" s="293">
        <f t="shared" si="1"/>
        <v>0.33720930232558138</v>
      </c>
      <c r="N12" s="302" t="str">
        <f t="shared" si="2"/>
        <v xml:space="preserve"> </v>
      </c>
      <c r="O12" s="301" t="str">
        <f t="shared" si="3"/>
        <v xml:space="preserve"> </v>
      </c>
      <c r="P12" s="302" t="str">
        <f t="shared" si="4"/>
        <v xml:space="preserve"> </v>
      </c>
      <c r="Q12" s="371" t="str">
        <f t="shared" si="5"/>
        <v xml:space="preserve"> </v>
      </c>
      <c r="R12" s="296">
        <f t="shared" si="6"/>
        <v>0.53882608695652179</v>
      </c>
      <c r="S12" s="297">
        <f t="shared" si="7"/>
        <v>0.12393</v>
      </c>
      <c r="T12" s="298">
        <f t="shared" si="8"/>
        <v>6.1964999999999999E-2</v>
      </c>
      <c r="U12" s="109" t="s">
        <v>53</v>
      </c>
      <c r="V12" s="370">
        <v>0.30617105690570745</v>
      </c>
    </row>
    <row r="13" spans="1:23" ht="21" x14ac:dyDescent="0.4">
      <c r="A13" s="3" t="s">
        <v>12</v>
      </c>
      <c r="B13" s="86">
        <v>12589</v>
      </c>
      <c r="C13" s="68">
        <v>12150</v>
      </c>
      <c r="D13" s="68">
        <v>15306</v>
      </c>
      <c r="E13" s="68">
        <v>11600</v>
      </c>
      <c r="F13" s="68">
        <v>97800</v>
      </c>
      <c r="G13" s="69">
        <v>207700</v>
      </c>
      <c r="H13" s="137">
        <v>12199</v>
      </c>
      <c r="I13" s="68"/>
      <c r="J13" s="68"/>
      <c r="K13" s="63"/>
      <c r="L13" s="312" t="str">
        <f t="shared" si="0"/>
        <v xml:space="preserve"> </v>
      </c>
      <c r="M13" s="301" t="str">
        <f t="shared" si="1"/>
        <v xml:space="preserve"> </v>
      </c>
      <c r="N13" s="302" t="str">
        <f t="shared" si="2"/>
        <v xml:space="preserve"> </v>
      </c>
      <c r="O13" s="301" t="str">
        <f t="shared" si="3"/>
        <v xml:space="preserve"> </v>
      </c>
      <c r="P13" s="302" t="str">
        <f t="shared" si="4"/>
        <v xml:space="preserve"> </v>
      </c>
      <c r="Q13" s="371" t="str">
        <f t="shared" si="5"/>
        <v xml:space="preserve"> </v>
      </c>
      <c r="R13" s="296">
        <f t="shared" si="6"/>
        <v>1.3194827586206896</v>
      </c>
      <c r="S13" s="297">
        <f t="shared" si="7"/>
        <v>0.15650306748466258</v>
      </c>
      <c r="T13" s="298">
        <f t="shared" si="8"/>
        <v>7.3692826191622526E-2</v>
      </c>
      <c r="U13" s="372" t="s">
        <v>83</v>
      </c>
      <c r="V13" s="370">
        <v>0.25508085901213784</v>
      </c>
    </row>
    <row r="14" spans="1:23" ht="21" x14ac:dyDescent="0.4">
      <c r="A14" s="3" t="s">
        <v>13</v>
      </c>
      <c r="B14" s="86">
        <v>266</v>
      </c>
      <c r="C14" s="68">
        <v>324</v>
      </c>
      <c r="D14" s="68">
        <v>338</v>
      </c>
      <c r="E14" s="68"/>
      <c r="F14" s="68"/>
      <c r="G14" s="69"/>
      <c r="H14" s="137">
        <v>411</v>
      </c>
      <c r="I14" s="68"/>
      <c r="J14" s="68"/>
      <c r="K14" s="63"/>
      <c r="L14" s="311" t="str">
        <f t="shared" si="0"/>
        <v xml:space="preserve"> </v>
      </c>
      <c r="M14" s="293" t="str">
        <f t="shared" si="1"/>
        <v xml:space="preserve"> </v>
      </c>
      <c r="N14" s="294" t="str">
        <f t="shared" si="2"/>
        <v xml:space="preserve"> </v>
      </c>
      <c r="O14" s="293" t="str">
        <f t="shared" si="3"/>
        <v xml:space="preserve"> </v>
      </c>
      <c r="P14" s="294" t="str">
        <f t="shared" si="4"/>
        <v xml:space="preserve"> </v>
      </c>
      <c r="Q14" s="368" t="str">
        <f t="shared" si="5"/>
        <v xml:space="preserve"> </v>
      </c>
      <c r="R14" s="296" t="str">
        <f t="shared" si="6"/>
        <v/>
      </c>
      <c r="S14" s="297" t="str">
        <f>IFERROR(D14/F14,"")</f>
        <v/>
      </c>
      <c r="T14" s="298" t="str">
        <f t="shared" si="8"/>
        <v/>
      </c>
      <c r="U14" s="445"/>
      <c r="V14" s="370"/>
    </row>
    <row r="15" spans="1:23" ht="21" x14ac:dyDescent="0.4">
      <c r="A15" s="3" t="s">
        <v>16</v>
      </c>
      <c r="B15" s="86">
        <v>1057461</v>
      </c>
      <c r="C15" s="68"/>
      <c r="D15" s="68">
        <v>1051316</v>
      </c>
      <c r="E15" s="68">
        <v>1350000</v>
      </c>
      <c r="F15" s="68">
        <v>2050000</v>
      </c>
      <c r="G15" s="69"/>
      <c r="H15" s="86">
        <v>1057461</v>
      </c>
      <c r="I15" s="68">
        <v>1350000</v>
      </c>
      <c r="J15" s="68">
        <f>AVERAGE(1800000,2300000)</f>
        <v>2050000</v>
      </c>
      <c r="K15" s="63"/>
      <c r="L15" s="311">
        <f t="shared" si="0"/>
        <v>0</v>
      </c>
      <c r="M15" s="304">
        <f t="shared" si="1"/>
        <v>0</v>
      </c>
      <c r="N15" s="294">
        <f t="shared" si="2"/>
        <v>0</v>
      </c>
      <c r="O15" s="304">
        <f t="shared" si="3"/>
        <v>0</v>
      </c>
      <c r="P15" s="294" t="str">
        <f t="shared" si="4"/>
        <v xml:space="preserve"> </v>
      </c>
      <c r="Q15" s="368" t="str">
        <f t="shared" si="5"/>
        <v xml:space="preserve"> </v>
      </c>
      <c r="R15" s="296">
        <f t="shared" si="6"/>
        <v>0.77875259259259255</v>
      </c>
      <c r="S15" s="297">
        <f t="shared" ref="S15" si="10">IFERROR(D15/F15,"")</f>
        <v>0.51283707317073168</v>
      </c>
      <c r="T15" s="298" t="str">
        <f t="shared" si="8"/>
        <v/>
      </c>
      <c r="U15" s="372" t="s">
        <v>83</v>
      </c>
      <c r="V15" s="370">
        <v>7.6806799999999995E-2</v>
      </c>
    </row>
    <row r="16" spans="1:23" ht="21" x14ac:dyDescent="0.4">
      <c r="A16" s="3" t="s">
        <v>4</v>
      </c>
      <c r="B16" s="86">
        <v>0</v>
      </c>
      <c r="C16" s="68">
        <v>0</v>
      </c>
      <c r="D16" s="68">
        <v>0</v>
      </c>
      <c r="E16" s="68"/>
      <c r="F16" s="68"/>
      <c r="G16" s="69"/>
      <c r="H16" s="137">
        <v>0</v>
      </c>
      <c r="I16" s="68"/>
      <c r="J16" s="68"/>
      <c r="K16" s="63"/>
      <c r="L16" s="311" t="str">
        <f t="shared" si="0"/>
        <v xml:space="preserve"> </v>
      </c>
      <c r="M16" s="293" t="str">
        <f t="shared" si="1"/>
        <v xml:space="preserve"> </v>
      </c>
      <c r="N16" s="294" t="str">
        <f t="shared" si="2"/>
        <v xml:space="preserve"> </v>
      </c>
      <c r="O16" s="293" t="str">
        <f t="shared" si="3"/>
        <v xml:space="preserve"> </v>
      </c>
      <c r="P16" s="294" t="str">
        <f t="shared" si="4"/>
        <v xml:space="preserve"> </v>
      </c>
      <c r="Q16" s="368" t="str">
        <f t="shared" si="5"/>
        <v xml:space="preserve"> </v>
      </c>
      <c r="R16" s="296" t="str">
        <f t="shared" si="6"/>
        <v/>
      </c>
      <c r="S16" s="297" t="str">
        <f t="shared" si="7"/>
        <v/>
      </c>
      <c r="T16" s="298" t="str">
        <f t="shared" si="8"/>
        <v/>
      </c>
      <c r="U16" s="445"/>
      <c r="V16" s="370"/>
    </row>
    <row r="17" spans="1:22" ht="21" x14ac:dyDescent="0.4">
      <c r="A17" s="3" t="s">
        <v>19</v>
      </c>
      <c r="B17" s="86">
        <v>84</v>
      </c>
      <c r="C17" s="68">
        <v>153</v>
      </c>
      <c r="D17" s="68">
        <v>187</v>
      </c>
      <c r="E17" s="68"/>
      <c r="F17" s="68"/>
      <c r="G17" s="69"/>
      <c r="H17" s="137">
        <v>93</v>
      </c>
      <c r="I17" s="68"/>
      <c r="J17" s="68"/>
      <c r="K17" s="63"/>
      <c r="L17" s="311" t="str">
        <f t="shared" si="0"/>
        <v xml:space="preserve"> </v>
      </c>
      <c r="M17" s="293" t="str">
        <f t="shared" si="1"/>
        <v xml:space="preserve"> </v>
      </c>
      <c r="N17" s="294" t="str">
        <f t="shared" si="2"/>
        <v xml:space="preserve"> </v>
      </c>
      <c r="O17" s="293" t="str">
        <f t="shared" si="3"/>
        <v xml:space="preserve"> </v>
      </c>
      <c r="P17" s="294" t="str">
        <f t="shared" si="4"/>
        <v xml:space="preserve"> </v>
      </c>
      <c r="Q17" s="368" t="str">
        <f t="shared" si="5"/>
        <v xml:space="preserve"> </v>
      </c>
      <c r="R17" s="296" t="str">
        <f t="shared" si="6"/>
        <v/>
      </c>
      <c r="S17" s="297" t="str">
        <f t="shared" si="7"/>
        <v/>
      </c>
      <c r="T17" s="298" t="str">
        <f t="shared" si="8"/>
        <v/>
      </c>
      <c r="U17" s="445"/>
      <c r="V17" s="370"/>
    </row>
    <row r="18" spans="1:22" ht="21" x14ac:dyDescent="0.4">
      <c r="A18" s="3" t="s">
        <v>17</v>
      </c>
      <c r="B18" s="86">
        <v>352</v>
      </c>
      <c r="C18" s="68">
        <v>378</v>
      </c>
      <c r="D18" s="68">
        <v>405</v>
      </c>
      <c r="E18" s="68">
        <v>565</v>
      </c>
      <c r="F18" s="68">
        <v>1500</v>
      </c>
      <c r="G18" s="69">
        <v>12300</v>
      </c>
      <c r="H18" s="137"/>
      <c r="I18" s="88"/>
      <c r="J18" s="88"/>
      <c r="K18" s="89"/>
      <c r="L18" s="312" t="str">
        <f t="shared" si="0"/>
        <v xml:space="preserve"> </v>
      </c>
      <c r="M18" s="301" t="str">
        <f t="shared" si="1"/>
        <v xml:space="preserve"> </v>
      </c>
      <c r="N18" s="302" t="str">
        <f t="shared" si="2"/>
        <v xml:space="preserve"> </v>
      </c>
      <c r="O18" s="301" t="str">
        <f t="shared" si="3"/>
        <v xml:space="preserve"> </v>
      </c>
      <c r="P18" s="302" t="str">
        <f t="shared" si="4"/>
        <v xml:space="preserve"> </v>
      </c>
      <c r="Q18" s="371" t="str">
        <f t="shared" si="5"/>
        <v xml:space="preserve"> </v>
      </c>
      <c r="R18" s="296">
        <f t="shared" si="6"/>
        <v>0.7168141592920354</v>
      </c>
      <c r="S18" s="297">
        <f t="shared" si="7"/>
        <v>0.27</v>
      </c>
      <c r="T18" s="298">
        <f t="shared" si="8"/>
        <v>3.2926829268292684E-2</v>
      </c>
      <c r="U18" s="372" t="s">
        <v>83</v>
      </c>
      <c r="V18" s="370">
        <v>0.28441068209967013</v>
      </c>
    </row>
    <row r="19" spans="1:22" ht="21" x14ac:dyDescent="0.4">
      <c r="A19" s="3" t="s">
        <v>18</v>
      </c>
      <c r="B19" s="86">
        <v>294</v>
      </c>
      <c r="C19" s="68">
        <v>322</v>
      </c>
      <c r="D19" s="68">
        <v>314</v>
      </c>
      <c r="E19" s="68">
        <v>180</v>
      </c>
      <c r="F19" s="68">
        <v>125</v>
      </c>
      <c r="G19" s="69">
        <v>100</v>
      </c>
      <c r="H19" s="137">
        <v>280</v>
      </c>
      <c r="I19" s="68">
        <v>200</v>
      </c>
      <c r="J19" s="68">
        <v>100</v>
      </c>
      <c r="K19" s="63">
        <v>100</v>
      </c>
      <c r="L19" s="311">
        <f t="shared" si="0"/>
        <v>-20</v>
      </c>
      <c r="M19" s="293">
        <f t="shared" si="1"/>
        <v>-0.1</v>
      </c>
      <c r="N19" s="294">
        <f t="shared" si="2"/>
        <v>25</v>
      </c>
      <c r="O19" s="293">
        <f t="shared" si="3"/>
        <v>0.25</v>
      </c>
      <c r="P19" s="294">
        <f t="shared" si="4"/>
        <v>0</v>
      </c>
      <c r="Q19" s="368">
        <f t="shared" si="5"/>
        <v>0</v>
      </c>
      <c r="R19" s="296">
        <f t="shared" si="6"/>
        <v>1.7444444444444445</v>
      </c>
      <c r="S19" s="297">
        <f t="shared" si="7"/>
        <v>2.512</v>
      </c>
      <c r="T19" s="298">
        <f t="shared" si="8"/>
        <v>3.14</v>
      </c>
      <c r="U19" s="445"/>
      <c r="V19" s="370"/>
    </row>
    <row r="20" spans="1:22" ht="21" x14ac:dyDescent="0.4">
      <c r="A20" s="3" t="s">
        <v>14</v>
      </c>
      <c r="B20" s="86">
        <v>2682</v>
      </c>
      <c r="C20" s="68">
        <v>3043</v>
      </c>
      <c r="D20" s="68">
        <v>3233</v>
      </c>
      <c r="E20" s="68">
        <v>7000</v>
      </c>
      <c r="F20" s="68">
        <v>15100</v>
      </c>
      <c r="G20" s="69">
        <v>40000</v>
      </c>
      <c r="H20" s="137">
        <v>2385</v>
      </c>
      <c r="I20" s="68">
        <v>40000</v>
      </c>
      <c r="J20" s="68">
        <v>213750</v>
      </c>
      <c r="K20" s="63">
        <v>326800</v>
      </c>
      <c r="L20" s="311">
        <f t="shared" si="0"/>
        <v>-33000</v>
      </c>
      <c r="M20" s="293">
        <f t="shared" si="1"/>
        <v>-0.82499999999999996</v>
      </c>
      <c r="N20" s="294">
        <f t="shared" si="2"/>
        <v>-198650</v>
      </c>
      <c r="O20" s="293">
        <f t="shared" si="3"/>
        <v>-0.92935672514619883</v>
      </c>
      <c r="P20" s="294">
        <f t="shared" si="4"/>
        <v>-286800</v>
      </c>
      <c r="Q20" s="368">
        <f t="shared" si="5"/>
        <v>-0.87760097919216651</v>
      </c>
      <c r="R20" s="296">
        <f t="shared" si="6"/>
        <v>0.46185714285714285</v>
      </c>
      <c r="S20" s="297">
        <f t="shared" si="7"/>
        <v>0.21410596026490067</v>
      </c>
      <c r="T20" s="298">
        <f t="shared" si="8"/>
        <v>8.0824999999999994E-2</v>
      </c>
      <c r="U20" s="372" t="s">
        <v>83</v>
      </c>
      <c r="V20" s="370">
        <v>0.2070749061909547</v>
      </c>
    </row>
    <row r="21" spans="1:22" ht="21" x14ac:dyDescent="0.4">
      <c r="A21" s="3" t="s">
        <v>20</v>
      </c>
      <c r="B21" s="86">
        <v>0</v>
      </c>
      <c r="C21" s="68">
        <v>0</v>
      </c>
      <c r="D21" s="68">
        <v>0</v>
      </c>
      <c r="E21" s="68">
        <v>0</v>
      </c>
      <c r="F21" s="68">
        <v>253</v>
      </c>
      <c r="G21" s="69">
        <v>950</v>
      </c>
      <c r="H21" s="137">
        <v>0</v>
      </c>
      <c r="I21" s="68"/>
      <c r="J21" s="68"/>
      <c r="K21" s="63"/>
      <c r="L21" s="311" t="str">
        <f t="shared" si="0"/>
        <v xml:space="preserve"> </v>
      </c>
      <c r="M21" s="293" t="str">
        <f t="shared" si="1"/>
        <v xml:space="preserve"> </v>
      </c>
      <c r="N21" s="302" t="str">
        <f t="shared" si="2"/>
        <v xml:space="preserve"> </v>
      </c>
      <c r="O21" s="301" t="str">
        <f t="shared" si="3"/>
        <v xml:space="preserve"> </v>
      </c>
      <c r="P21" s="302" t="str">
        <f t="shared" si="4"/>
        <v xml:space="preserve"> </v>
      </c>
      <c r="Q21" s="371" t="str">
        <f t="shared" si="5"/>
        <v xml:space="preserve"> </v>
      </c>
      <c r="R21" s="296" t="str">
        <f t="shared" si="6"/>
        <v/>
      </c>
      <c r="S21" s="297"/>
      <c r="T21" s="298"/>
      <c r="U21" s="445"/>
      <c r="V21" s="370"/>
    </row>
    <row r="22" spans="1:22" ht="21" x14ac:dyDescent="0.4">
      <c r="A22" s="3" t="s">
        <v>21</v>
      </c>
      <c r="B22" s="86">
        <v>5677</v>
      </c>
      <c r="C22" s="68">
        <v>6927</v>
      </c>
      <c r="D22" s="68">
        <v>7870</v>
      </c>
      <c r="E22" s="68"/>
      <c r="F22" s="68"/>
      <c r="G22" s="69"/>
      <c r="H22" s="137">
        <v>11000</v>
      </c>
      <c r="I22" s="68"/>
      <c r="J22" s="68"/>
      <c r="K22" s="63"/>
      <c r="L22" s="311" t="str">
        <f t="shared" si="0"/>
        <v xml:space="preserve"> </v>
      </c>
      <c r="M22" s="293" t="str">
        <f t="shared" si="1"/>
        <v xml:space="preserve"> </v>
      </c>
      <c r="N22" s="294" t="str">
        <f t="shared" si="2"/>
        <v xml:space="preserve"> </v>
      </c>
      <c r="O22" s="293" t="str">
        <f t="shared" si="3"/>
        <v xml:space="preserve"> </v>
      </c>
      <c r="P22" s="294" t="str">
        <f t="shared" si="4"/>
        <v xml:space="preserve"> </v>
      </c>
      <c r="Q22" s="368" t="str">
        <f t="shared" si="5"/>
        <v xml:space="preserve"> </v>
      </c>
      <c r="R22" s="296" t="str">
        <f t="shared" si="6"/>
        <v/>
      </c>
      <c r="S22" s="297" t="str">
        <f t="shared" si="7"/>
        <v/>
      </c>
      <c r="T22" s="298" t="str">
        <f t="shared" si="8"/>
        <v/>
      </c>
      <c r="U22" s="445"/>
      <c r="V22" s="370"/>
    </row>
    <row r="23" spans="1:22" ht="21" x14ac:dyDescent="0.4">
      <c r="A23" s="3" t="s">
        <v>1</v>
      </c>
      <c r="B23" s="86">
        <v>6884</v>
      </c>
      <c r="C23" s="68">
        <v>7175</v>
      </c>
      <c r="D23" s="68">
        <v>7614</v>
      </c>
      <c r="E23" s="68"/>
      <c r="F23" s="68"/>
      <c r="G23" s="69"/>
      <c r="H23" s="137">
        <v>7050</v>
      </c>
      <c r="I23" s="68"/>
      <c r="J23" s="68"/>
      <c r="K23" s="63"/>
      <c r="L23" s="311" t="str">
        <f t="shared" si="0"/>
        <v xml:space="preserve"> </v>
      </c>
      <c r="M23" s="293" t="str">
        <f t="shared" si="1"/>
        <v xml:space="preserve"> </v>
      </c>
      <c r="N23" s="294" t="str">
        <f t="shared" si="2"/>
        <v xml:space="preserve"> </v>
      </c>
      <c r="O23" s="293" t="str">
        <f t="shared" si="3"/>
        <v xml:space="preserve"> </v>
      </c>
      <c r="P23" s="294" t="str">
        <f t="shared" si="4"/>
        <v xml:space="preserve"> </v>
      </c>
      <c r="Q23" s="368" t="str">
        <f t="shared" si="5"/>
        <v xml:space="preserve"> </v>
      </c>
      <c r="R23" s="296" t="str">
        <f t="shared" si="6"/>
        <v/>
      </c>
      <c r="S23" s="297" t="str">
        <f t="shared" si="7"/>
        <v/>
      </c>
      <c r="T23" s="298" t="str">
        <f t="shared" si="8"/>
        <v/>
      </c>
      <c r="U23" s="445"/>
      <c r="V23" s="370"/>
    </row>
    <row r="24" spans="1:22" ht="21" x14ac:dyDescent="0.4">
      <c r="A24" s="3" t="s">
        <v>22</v>
      </c>
      <c r="B24" s="86">
        <v>1722</v>
      </c>
      <c r="C24" s="68">
        <v>8096</v>
      </c>
      <c r="D24" s="68">
        <v>8490</v>
      </c>
      <c r="E24" s="68">
        <v>9592</v>
      </c>
      <c r="F24" s="68">
        <v>54206</v>
      </c>
      <c r="G24" s="69">
        <v>60871</v>
      </c>
      <c r="H24" s="137"/>
      <c r="I24" s="68">
        <v>9592</v>
      </c>
      <c r="J24" s="68">
        <v>54206</v>
      </c>
      <c r="K24" s="63"/>
      <c r="L24" s="311">
        <f t="shared" si="0"/>
        <v>0</v>
      </c>
      <c r="M24" s="293">
        <f t="shared" si="1"/>
        <v>0</v>
      </c>
      <c r="N24" s="294">
        <f t="shared" si="2"/>
        <v>0</v>
      </c>
      <c r="O24" s="293">
        <f t="shared" si="3"/>
        <v>0</v>
      </c>
      <c r="P24" s="302" t="str">
        <f t="shared" si="4"/>
        <v xml:space="preserve"> </v>
      </c>
      <c r="Q24" s="371" t="str">
        <f t="shared" si="5"/>
        <v xml:space="preserve"> </v>
      </c>
      <c r="R24" s="296">
        <f t="shared" si="6"/>
        <v>0.88511259382819019</v>
      </c>
      <c r="S24" s="297">
        <f t="shared" si="7"/>
        <v>0.15662472788990148</v>
      </c>
      <c r="T24" s="298">
        <f t="shared" si="8"/>
        <v>0.13947528379688193</v>
      </c>
      <c r="U24" s="418" t="s">
        <v>53</v>
      </c>
      <c r="V24" s="370">
        <v>0.29796804586342551</v>
      </c>
    </row>
    <row r="25" spans="1:22" ht="21" x14ac:dyDescent="0.4">
      <c r="A25" s="3" t="s">
        <v>23</v>
      </c>
      <c r="B25" s="86">
        <v>378</v>
      </c>
      <c r="C25" s="68">
        <v>413</v>
      </c>
      <c r="D25" s="68">
        <v>590</v>
      </c>
      <c r="E25" s="68">
        <v>1400</v>
      </c>
      <c r="F25" s="68">
        <v>2300</v>
      </c>
      <c r="G25" s="69">
        <v>3100</v>
      </c>
      <c r="H25" s="137">
        <v>618</v>
      </c>
      <c r="I25" s="68">
        <v>858</v>
      </c>
      <c r="J25" s="68"/>
      <c r="K25" s="63"/>
      <c r="L25" s="311">
        <f t="shared" si="0"/>
        <v>542</v>
      </c>
      <c r="M25" s="304">
        <f t="shared" si="1"/>
        <v>0.63170163170163174</v>
      </c>
      <c r="N25" s="302" t="str">
        <f t="shared" si="2"/>
        <v xml:space="preserve"> </v>
      </c>
      <c r="O25" s="301" t="str">
        <f t="shared" si="3"/>
        <v xml:space="preserve"> </v>
      </c>
      <c r="P25" s="302" t="str">
        <f t="shared" si="4"/>
        <v xml:space="preserve"> </v>
      </c>
      <c r="Q25" s="371" t="str">
        <f t="shared" si="5"/>
        <v xml:space="preserve"> </v>
      </c>
      <c r="R25" s="296">
        <f t="shared" si="6"/>
        <v>0.42142857142857143</v>
      </c>
      <c r="S25" s="297">
        <f t="shared" si="7"/>
        <v>0.2565217391304348</v>
      </c>
      <c r="T25" s="298">
        <f t="shared" si="8"/>
        <v>0.19032258064516128</v>
      </c>
      <c r="U25" s="418" t="s">
        <v>53</v>
      </c>
      <c r="V25" s="370">
        <v>0.15</v>
      </c>
    </row>
    <row r="26" spans="1:22" ht="21" x14ac:dyDescent="0.4">
      <c r="A26" s="3" t="s">
        <v>24</v>
      </c>
      <c r="B26" s="86">
        <v>142</v>
      </c>
      <c r="C26" s="68">
        <v>203</v>
      </c>
      <c r="D26" s="68">
        <v>295</v>
      </c>
      <c r="E26" s="68">
        <v>406</v>
      </c>
      <c r="F26" s="68">
        <v>609</v>
      </c>
      <c r="G26" s="69">
        <v>812</v>
      </c>
      <c r="H26" s="137">
        <v>155</v>
      </c>
      <c r="I26" s="68"/>
      <c r="J26" s="68"/>
      <c r="K26" s="63"/>
      <c r="L26" s="312" t="str">
        <f t="shared" si="0"/>
        <v xml:space="preserve"> </v>
      </c>
      <c r="M26" s="301" t="str">
        <f t="shared" si="1"/>
        <v xml:space="preserve"> </v>
      </c>
      <c r="N26" s="302" t="str">
        <f t="shared" si="2"/>
        <v xml:space="preserve"> </v>
      </c>
      <c r="O26" s="301" t="str">
        <f t="shared" si="3"/>
        <v xml:space="preserve"> </v>
      </c>
      <c r="P26" s="302" t="str">
        <f t="shared" si="4"/>
        <v xml:space="preserve"> </v>
      </c>
      <c r="Q26" s="371" t="str">
        <f t="shared" si="5"/>
        <v xml:space="preserve"> </v>
      </c>
      <c r="R26" s="296">
        <f t="shared" si="6"/>
        <v>0.72660098522167482</v>
      </c>
      <c r="S26" s="297">
        <f t="shared" si="7"/>
        <v>0.48440065681444994</v>
      </c>
      <c r="T26" s="298">
        <f t="shared" si="8"/>
        <v>0.36330049261083741</v>
      </c>
      <c r="U26" s="258" t="s">
        <v>54</v>
      </c>
      <c r="V26" s="370">
        <f>EXP(0.1176)-1</f>
        <v>0.12479410373032285</v>
      </c>
    </row>
    <row r="27" spans="1:22" ht="21" x14ac:dyDescent="0.4">
      <c r="A27" s="3" t="s">
        <v>26</v>
      </c>
      <c r="B27" s="86">
        <v>328</v>
      </c>
      <c r="C27" s="68">
        <v>421</v>
      </c>
      <c r="D27" s="68">
        <v>467</v>
      </c>
      <c r="E27" s="68">
        <v>3030</v>
      </c>
      <c r="F27" s="68">
        <v>6593</v>
      </c>
      <c r="G27" s="69">
        <v>9552</v>
      </c>
      <c r="H27" s="137">
        <v>272</v>
      </c>
      <c r="I27" s="68">
        <v>2928</v>
      </c>
      <c r="J27" s="68">
        <v>6361</v>
      </c>
      <c r="K27" s="63">
        <v>9177</v>
      </c>
      <c r="L27" s="311">
        <f t="shared" si="0"/>
        <v>102</v>
      </c>
      <c r="M27" s="293">
        <f t="shared" si="1"/>
        <v>3.4836065573770489E-2</v>
      </c>
      <c r="N27" s="294">
        <f t="shared" si="2"/>
        <v>232</v>
      </c>
      <c r="O27" s="293">
        <f t="shared" si="3"/>
        <v>3.6472252790441757E-2</v>
      </c>
      <c r="P27" s="294">
        <f t="shared" si="4"/>
        <v>375</v>
      </c>
      <c r="Q27" s="368">
        <f t="shared" si="5"/>
        <v>4.0863027133050019E-2</v>
      </c>
      <c r="R27" s="296">
        <f t="shared" si="6"/>
        <v>0.15412541254125411</v>
      </c>
      <c r="S27" s="297">
        <f t="shared" si="7"/>
        <v>7.083270134991658E-2</v>
      </c>
      <c r="T27" s="298">
        <f t="shared" si="8"/>
        <v>4.8890284757118929E-2</v>
      </c>
      <c r="U27" s="372" t="s">
        <v>83</v>
      </c>
      <c r="V27" s="370">
        <v>0.25</v>
      </c>
    </row>
    <row r="28" spans="1:22" ht="21" x14ac:dyDescent="0.4">
      <c r="A28" s="3" t="s">
        <v>27</v>
      </c>
      <c r="B28" s="86">
        <v>1893</v>
      </c>
      <c r="C28" s="68">
        <v>2131</v>
      </c>
      <c r="D28" s="68">
        <v>2454</v>
      </c>
      <c r="E28" s="68">
        <v>4500</v>
      </c>
      <c r="F28" s="68">
        <v>14300</v>
      </c>
      <c r="G28" s="69">
        <v>24000</v>
      </c>
      <c r="H28" s="137">
        <v>822</v>
      </c>
      <c r="I28" s="68">
        <v>5000</v>
      </c>
      <c r="J28" s="68">
        <v>15000</v>
      </c>
      <c r="K28" s="63">
        <v>30000</v>
      </c>
      <c r="L28" s="311">
        <f t="shared" si="0"/>
        <v>-500</v>
      </c>
      <c r="M28" s="293">
        <f t="shared" si="1"/>
        <v>-0.1</v>
      </c>
      <c r="N28" s="294">
        <f t="shared" si="2"/>
        <v>-700</v>
      </c>
      <c r="O28" s="293">
        <f t="shared" si="3"/>
        <v>-4.6666666666666669E-2</v>
      </c>
      <c r="P28" s="294">
        <f t="shared" si="4"/>
        <v>-6000</v>
      </c>
      <c r="Q28" s="368">
        <f t="shared" si="5"/>
        <v>-0.2</v>
      </c>
      <c r="R28" s="296">
        <f t="shared" si="6"/>
        <v>0.54533333333333334</v>
      </c>
      <c r="S28" s="297">
        <f t="shared" si="7"/>
        <v>0.17160839160839161</v>
      </c>
      <c r="T28" s="298">
        <f t="shared" si="8"/>
        <v>0.10224999999999999</v>
      </c>
      <c r="U28" s="372" t="s">
        <v>83</v>
      </c>
      <c r="V28" s="370">
        <v>0.2041814000123936</v>
      </c>
    </row>
    <row r="29" spans="1:22" ht="21" x14ac:dyDescent="0.4">
      <c r="A29" s="3" t="s">
        <v>11</v>
      </c>
      <c r="B29" s="86">
        <v>2184</v>
      </c>
      <c r="C29" s="68">
        <v>4247</v>
      </c>
      <c r="D29" s="68">
        <v>6307</v>
      </c>
      <c r="E29" s="68"/>
      <c r="F29" s="68">
        <v>25336.932600000004</v>
      </c>
      <c r="G29" s="69">
        <v>52788.000369024026</v>
      </c>
      <c r="H29" s="137">
        <v>1973</v>
      </c>
      <c r="I29" s="68">
        <v>5800</v>
      </c>
      <c r="J29" s="68">
        <v>17000</v>
      </c>
      <c r="K29" s="63">
        <v>53000</v>
      </c>
      <c r="L29" s="311" t="str">
        <f t="shared" si="0"/>
        <v xml:space="preserve"> </v>
      </c>
      <c r="M29" s="293" t="str">
        <f t="shared" si="1"/>
        <v xml:space="preserve"> </v>
      </c>
      <c r="N29" s="294">
        <f t="shared" si="2"/>
        <v>8336.9326000000037</v>
      </c>
      <c r="O29" s="293">
        <f t="shared" si="3"/>
        <v>0.49040780000000023</v>
      </c>
      <c r="P29" s="294">
        <f t="shared" si="4"/>
        <v>-211.99963097597356</v>
      </c>
      <c r="Q29" s="368">
        <f t="shared" si="5"/>
        <v>-3.9999930372825203E-3</v>
      </c>
      <c r="R29" s="296" t="str">
        <f t="shared" si="6"/>
        <v/>
      </c>
      <c r="S29" s="297">
        <f t="shared" si="7"/>
        <v>0.24892515994615699</v>
      </c>
      <c r="T29" s="298">
        <f t="shared" si="8"/>
        <v>0.11947791081135448</v>
      </c>
      <c r="U29" s="109" t="s">
        <v>53</v>
      </c>
      <c r="V29" s="370">
        <v>0.26225524749102558</v>
      </c>
    </row>
    <row r="30" spans="1:22" ht="21" x14ac:dyDescent="0.4">
      <c r="A30" s="3" t="s">
        <v>25</v>
      </c>
      <c r="B30" s="86">
        <v>43693</v>
      </c>
      <c r="C30" s="68">
        <v>43706</v>
      </c>
      <c r="D30" s="443">
        <v>42463</v>
      </c>
      <c r="E30" s="68">
        <v>42351</v>
      </c>
      <c r="F30" s="68">
        <v>54268</v>
      </c>
      <c r="G30" s="69">
        <v>76898</v>
      </c>
      <c r="H30" s="137">
        <v>44109</v>
      </c>
      <c r="I30" s="68">
        <v>47139</v>
      </c>
      <c r="J30" s="68">
        <v>47139</v>
      </c>
      <c r="K30" s="63"/>
      <c r="L30" s="311">
        <f t="shared" si="0"/>
        <v>-4788</v>
      </c>
      <c r="M30" s="293">
        <f t="shared" si="1"/>
        <v>-0.10157194679564692</v>
      </c>
      <c r="N30" s="294">
        <f t="shared" si="2"/>
        <v>7129</v>
      </c>
      <c r="O30" s="293">
        <f t="shared" si="3"/>
        <v>0.15123358577823034</v>
      </c>
      <c r="P30" s="302" t="str">
        <f t="shared" si="4"/>
        <v xml:space="preserve"> </v>
      </c>
      <c r="Q30" s="371" t="str">
        <f t="shared" si="5"/>
        <v xml:space="preserve"> </v>
      </c>
      <c r="R30" s="296">
        <f t="shared" si="6"/>
        <v>1.0026445656537035</v>
      </c>
      <c r="S30" s="297">
        <f t="shared" si="7"/>
        <v>0.78246848971769734</v>
      </c>
      <c r="T30" s="298">
        <f t="shared" si="8"/>
        <v>0.55219901687950268</v>
      </c>
      <c r="U30" s="372" t="s">
        <v>83</v>
      </c>
      <c r="V30" s="370">
        <v>0.04</v>
      </c>
    </row>
    <row r="31" spans="1:22" ht="21.6" thickBot="1" x14ac:dyDescent="0.45">
      <c r="A31" s="243" t="s">
        <v>28</v>
      </c>
      <c r="B31" s="438">
        <v>2973</v>
      </c>
      <c r="C31" s="439"/>
      <c r="D31" s="444">
        <v>2973</v>
      </c>
      <c r="E31" s="439"/>
      <c r="F31" s="439"/>
      <c r="G31" s="440"/>
      <c r="H31" s="441"/>
      <c r="I31" s="439"/>
      <c r="J31" s="439"/>
      <c r="K31" s="442"/>
      <c r="L31" s="385" t="str">
        <f t="shared" si="0"/>
        <v xml:space="preserve"> </v>
      </c>
      <c r="M31" s="435" t="str">
        <f t="shared" si="1"/>
        <v xml:space="preserve"> </v>
      </c>
      <c r="N31" s="436" t="str">
        <f t="shared" si="2"/>
        <v xml:space="preserve"> </v>
      </c>
      <c r="O31" s="435" t="str">
        <f t="shared" si="3"/>
        <v xml:space="preserve"> </v>
      </c>
      <c r="P31" s="436" t="str">
        <f t="shared" si="4"/>
        <v xml:space="preserve"> </v>
      </c>
      <c r="Q31" s="446" t="str">
        <f t="shared" si="5"/>
        <v xml:space="preserve"> </v>
      </c>
      <c r="R31" s="422" t="str">
        <f t="shared" si="6"/>
        <v/>
      </c>
      <c r="S31" s="423" t="str">
        <f t="shared" si="7"/>
        <v/>
      </c>
      <c r="T31" s="424" t="str">
        <f t="shared" si="8"/>
        <v/>
      </c>
      <c r="U31" s="447"/>
      <c r="V31" s="382"/>
    </row>
    <row r="35" spans="1:2" x14ac:dyDescent="0.3">
      <c r="A35" s="34" t="s">
        <v>36</v>
      </c>
    </row>
    <row r="36" spans="1:2" ht="15" thickBot="1" x14ac:dyDescent="0.35"/>
    <row r="37" spans="1:2" ht="15" thickBot="1" x14ac:dyDescent="0.35">
      <c r="A37" s="21"/>
      <c r="B37" t="s">
        <v>119</v>
      </c>
    </row>
    <row r="38" spans="1:2" ht="15" thickBot="1" x14ac:dyDescent="0.35">
      <c r="A38" s="193"/>
      <c r="B38" t="s">
        <v>37</v>
      </c>
    </row>
    <row r="39" spans="1:2" x14ac:dyDescent="0.3">
      <c r="A39" s="363"/>
      <c r="B39" s="363"/>
    </row>
    <row r="40" spans="1:2" ht="15" thickBot="1" x14ac:dyDescent="0.35">
      <c r="A40" t="s">
        <v>123</v>
      </c>
    </row>
    <row r="41" spans="1:2" ht="15" thickBot="1" x14ac:dyDescent="0.35">
      <c r="A41" s="278"/>
      <c r="B41" s="277" t="s">
        <v>120</v>
      </c>
    </row>
    <row r="42" spans="1:2" ht="15" thickBot="1" x14ac:dyDescent="0.35">
      <c r="A42" s="279"/>
      <c r="B42" t="s">
        <v>121</v>
      </c>
    </row>
    <row r="43" spans="1:2" ht="15" thickBot="1" x14ac:dyDescent="0.35">
      <c r="A43" s="280"/>
      <c r="B43" t="s">
        <v>122</v>
      </c>
    </row>
    <row r="44" spans="1:2" ht="15" thickBot="1" x14ac:dyDescent="0.35">
      <c r="A44" s="25"/>
      <c r="B44" t="s">
        <v>124</v>
      </c>
    </row>
    <row r="46" spans="1:2" x14ac:dyDescent="0.3">
      <c r="A46" s="35" t="s">
        <v>136</v>
      </c>
    </row>
    <row r="47" spans="1:2" x14ac:dyDescent="0.3">
      <c r="A47" s="64" t="s">
        <v>99</v>
      </c>
    </row>
    <row r="48" spans="1:2" x14ac:dyDescent="0.3">
      <c r="A48" s="35" t="s">
        <v>104</v>
      </c>
    </row>
  </sheetData>
  <mergeCells count="12">
    <mergeCell ref="A1:A3"/>
    <mergeCell ref="U1:U3"/>
    <mergeCell ref="B1:G1"/>
    <mergeCell ref="H1:K1"/>
    <mergeCell ref="L1:Q1"/>
    <mergeCell ref="R1:T1"/>
    <mergeCell ref="B2:G2"/>
    <mergeCell ref="H2:K2"/>
    <mergeCell ref="R2:T2"/>
    <mergeCell ref="L3:M3"/>
    <mergeCell ref="N3:O3"/>
    <mergeCell ref="P3:Q3"/>
  </mergeCells>
  <conditionalFormatting sqref="M5:M6 M11:M14 M22 M24 M17:M20 M26:M29">
    <cfRule type="cellIs" dxfId="1233" priority="173" operator="between">
      <formula>0.15</formula>
      <formula>1000</formula>
    </cfRule>
    <cfRule type="cellIs" dxfId="1232" priority="174" operator="between">
      <formula>-0.15</formula>
      <formula>0.15</formula>
    </cfRule>
    <cfRule type="cellIs" dxfId="1231" priority="175" operator="lessThan">
      <formula>-0.15</formula>
    </cfRule>
  </conditionalFormatting>
  <conditionalFormatting sqref="O5:O6 O11:O14 O22 O24 O17:O20 O26:O29">
    <cfRule type="cellIs" dxfId="1230" priority="170" operator="between">
      <formula>0.15</formula>
      <formula>1000</formula>
    </cfRule>
    <cfRule type="cellIs" dxfId="1229" priority="171" operator="between">
      <formula>-0.15</formula>
      <formula>0.15</formula>
    </cfRule>
    <cfRule type="cellIs" dxfId="1228" priority="172" operator="lessThan">
      <formula>-0.15</formula>
    </cfRule>
  </conditionalFormatting>
  <conditionalFormatting sqref="Q5:Q6 Q11:Q14 Q22 Q24 Q17:Q20 Q26:Q29">
    <cfRule type="cellIs" dxfId="1227" priority="167" operator="between">
      <formula>0.15</formula>
      <formula>1000</formula>
    </cfRule>
    <cfRule type="cellIs" dxfId="1226" priority="168" operator="between">
      <formula>-0.15</formula>
      <formula>0.15</formula>
    </cfRule>
    <cfRule type="cellIs" dxfId="1225" priority="169" operator="lessThan">
      <formula>-0.15</formula>
    </cfRule>
  </conditionalFormatting>
  <conditionalFormatting sqref="M10">
    <cfRule type="cellIs" dxfId="1224" priority="164" operator="between">
      <formula>0.15</formula>
      <formula>1000</formula>
    </cfRule>
    <cfRule type="cellIs" dxfId="1223" priority="165" operator="between">
      <formula>-0.15</formula>
      <formula>0.15</formula>
    </cfRule>
    <cfRule type="cellIs" dxfId="1222" priority="166" operator="lessThan">
      <formula>-0.15</formula>
    </cfRule>
  </conditionalFormatting>
  <conditionalFormatting sqref="O10">
    <cfRule type="cellIs" dxfId="1221" priority="161" operator="between">
      <formula>0.15</formula>
      <formula>1000</formula>
    </cfRule>
    <cfRule type="cellIs" dxfId="1220" priority="162" operator="between">
      <formula>-0.15</formula>
      <formula>0.15</formula>
    </cfRule>
    <cfRule type="cellIs" dxfId="1219" priority="163" operator="lessThan">
      <formula>-0.15</formula>
    </cfRule>
  </conditionalFormatting>
  <conditionalFormatting sqref="Q10">
    <cfRule type="cellIs" dxfId="1218" priority="158" operator="between">
      <formula>0.15</formula>
      <formula>1000</formula>
    </cfRule>
    <cfRule type="cellIs" dxfId="1217" priority="159" operator="between">
      <formula>-0.15</formula>
      <formula>0.15</formula>
    </cfRule>
    <cfRule type="cellIs" dxfId="1216" priority="160" operator="lessThan">
      <formula>-0.15</formula>
    </cfRule>
  </conditionalFormatting>
  <conditionalFormatting sqref="O21">
    <cfRule type="cellIs" dxfId="1215" priority="152" operator="between">
      <formula>0.15</formula>
      <formula>1000</formula>
    </cfRule>
    <cfRule type="cellIs" dxfId="1214" priority="153" operator="between">
      <formula>-0.15</formula>
      <formula>0.15</formula>
    </cfRule>
    <cfRule type="cellIs" dxfId="1213" priority="154" operator="lessThan">
      <formula>-0.15</formula>
    </cfRule>
  </conditionalFormatting>
  <conditionalFormatting sqref="Q21">
    <cfRule type="cellIs" dxfId="1212" priority="149" operator="between">
      <formula>0.15</formula>
      <formula>1000</formula>
    </cfRule>
    <cfRule type="cellIs" dxfId="1211" priority="150" operator="between">
      <formula>-0.15</formula>
      <formula>0.15</formula>
    </cfRule>
    <cfRule type="cellIs" dxfId="1210" priority="151" operator="lessThan">
      <formula>-0.15</formula>
    </cfRule>
  </conditionalFormatting>
  <conditionalFormatting sqref="M7">
    <cfRule type="cellIs" dxfId="1209" priority="146" operator="between">
      <formula>0.15</formula>
      <formula>1000</formula>
    </cfRule>
    <cfRule type="cellIs" dxfId="1208" priority="147" operator="between">
      <formula>-0.15</formula>
      <formula>0.15</formula>
    </cfRule>
    <cfRule type="cellIs" dxfId="1207" priority="148" operator="lessThan">
      <formula>-0.15</formula>
    </cfRule>
  </conditionalFormatting>
  <conditionalFormatting sqref="O7">
    <cfRule type="cellIs" dxfId="1206" priority="143" operator="between">
      <formula>0.15</formula>
      <formula>1000</formula>
    </cfRule>
    <cfRule type="cellIs" dxfId="1205" priority="144" operator="between">
      <formula>-0.15</formula>
      <formula>0.15</formula>
    </cfRule>
    <cfRule type="cellIs" dxfId="1204" priority="145" operator="lessThan">
      <formula>-0.15</formula>
    </cfRule>
  </conditionalFormatting>
  <conditionalFormatting sqref="Q7">
    <cfRule type="cellIs" dxfId="1203" priority="140" operator="between">
      <formula>0.15</formula>
      <formula>1000</formula>
    </cfRule>
    <cfRule type="cellIs" dxfId="1202" priority="141" operator="between">
      <formula>-0.15</formula>
      <formula>0.15</formula>
    </cfRule>
    <cfRule type="cellIs" dxfId="1201" priority="142" operator="lessThan">
      <formula>-0.15</formula>
    </cfRule>
  </conditionalFormatting>
  <conditionalFormatting sqref="M8">
    <cfRule type="cellIs" dxfId="1200" priority="137" operator="between">
      <formula>0.15</formula>
      <formula>1000</formula>
    </cfRule>
    <cfRule type="cellIs" dxfId="1199" priority="138" operator="between">
      <formula>-0.15</formula>
      <formula>0.15</formula>
    </cfRule>
    <cfRule type="cellIs" dxfId="1198" priority="139" operator="lessThan">
      <formula>-0.15</formula>
    </cfRule>
  </conditionalFormatting>
  <conditionalFormatting sqref="O8">
    <cfRule type="cellIs" dxfId="1197" priority="134" operator="between">
      <formula>0.15</formula>
      <formula>1000</formula>
    </cfRule>
    <cfRule type="cellIs" dxfId="1196" priority="135" operator="between">
      <formula>-0.15</formula>
      <formula>0.15</formula>
    </cfRule>
    <cfRule type="cellIs" dxfId="1195" priority="136" operator="lessThan">
      <formula>-0.15</formula>
    </cfRule>
  </conditionalFormatting>
  <conditionalFormatting sqref="Q8">
    <cfRule type="cellIs" dxfId="1194" priority="131" operator="between">
      <formula>0.15</formula>
      <formula>1000</formula>
    </cfRule>
    <cfRule type="cellIs" dxfId="1193" priority="132" operator="between">
      <formula>-0.15</formula>
      <formula>0.15</formula>
    </cfRule>
    <cfRule type="cellIs" dxfId="1192" priority="133" operator="lessThan">
      <formula>-0.15</formula>
    </cfRule>
  </conditionalFormatting>
  <conditionalFormatting sqref="M23">
    <cfRule type="cellIs" dxfId="1191" priority="128" operator="between">
      <formula>0.15</formula>
      <formula>1000</formula>
    </cfRule>
    <cfRule type="cellIs" dxfId="1190" priority="129" operator="between">
      <formula>-0.15</formula>
      <formula>0.15</formula>
    </cfRule>
    <cfRule type="cellIs" dxfId="1189" priority="130" operator="lessThan">
      <formula>-0.15</formula>
    </cfRule>
  </conditionalFormatting>
  <conditionalFormatting sqref="O23">
    <cfRule type="cellIs" dxfId="1188" priority="125" operator="between">
      <formula>0.15</formula>
      <formula>1000</formula>
    </cfRule>
    <cfRule type="cellIs" dxfId="1187" priority="126" operator="between">
      <formula>-0.15</formula>
      <formula>0.15</formula>
    </cfRule>
    <cfRule type="cellIs" dxfId="1186" priority="127" operator="lessThan">
      <formula>-0.15</formula>
    </cfRule>
  </conditionalFormatting>
  <conditionalFormatting sqref="Q23">
    <cfRule type="cellIs" dxfId="1185" priority="122" operator="between">
      <formula>0.15</formula>
      <formula>1000</formula>
    </cfRule>
    <cfRule type="cellIs" dxfId="1184" priority="123" operator="between">
      <formula>-0.15</formula>
      <formula>0.15</formula>
    </cfRule>
    <cfRule type="cellIs" dxfId="1183" priority="124" operator="lessThan">
      <formula>-0.15</formula>
    </cfRule>
  </conditionalFormatting>
  <conditionalFormatting sqref="M30">
    <cfRule type="cellIs" dxfId="1182" priority="119" operator="between">
      <formula>0.15</formula>
      <formula>1000</formula>
    </cfRule>
    <cfRule type="cellIs" dxfId="1181" priority="120" operator="between">
      <formula>-0.15</formula>
      <formula>0.15</formula>
    </cfRule>
    <cfRule type="cellIs" dxfId="1180" priority="121" operator="lessThan">
      <formula>-0.15</formula>
    </cfRule>
  </conditionalFormatting>
  <conditionalFormatting sqref="O30">
    <cfRule type="cellIs" dxfId="1179" priority="116" operator="between">
      <formula>0.15</formula>
      <formula>1000</formula>
    </cfRule>
    <cfRule type="cellIs" dxfId="1178" priority="117" operator="between">
      <formula>-0.15</formula>
      <formula>0.15</formula>
    </cfRule>
    <cfRule type="cellIs" dxfId="1177" priority="118" operator="lessThan">
      <formula>-0.15</formula>
    </cfRule>
  </conditionalFormatting>
  <conditionalFormatting sqref="Q30">
    <cfRule type="cellIs" dxfId="1176" priority="113" operator="between">
      <formula>0.15</formula>
      <formula>1000</formula>
    </cfRule>
    <cfRule type="cellIs" dxfId="1175" priority="114" operator="between">
      <formula>-0.15</formula>
      <formula>0.15</formula>
    </cfRule>
    <cfRule type="cellIs" dxfId="1174" priority="115" operator="lessThan">
      <formula>-0.15</formula>
    </cfRule>
  </conditionalFormatting>
  <conditionalFormatting sqref="M9">
    <cfRule type="cellIs" dxfId="1173" priority="110" operator="between">
      <formula>0.15</formula>
      <formula>1000</formula>
    </cfRule>
    <cfRule type="cellIs" dxfId="1172" priority="111" operator="between">
      <formula>-0.15</formula>
      <formula>0.15</formula>
    </cfRule>
    <cfRule type="cellIs" dxfId="1171" priority="112" operator="lessThan">
      <formula>-0.15</formula>
    </cfRule>
  </conditionalFormatting>
  <conditionalFormatting sqref="O9">
    <cfRule type="cellIs" dxfId="1170" priority="107" operator="between">
      <formula>0.15</formula>
      <formula>1000</formula>
    </cfRule>
    <cfRule type="cellIs" dxfId="1169" priority="108" operator="between">
      <formula>-0.15</formula>
      <formula>0.15</formula>
    </cfRule>
    <cfRule type="cellIs" dxfId="1168" priority="109" operator="lessThan">
      <formula>-0.15</formula>
    </cfRule>
  </conditionalFormatting>
  <conditionalFormatting sqref="Q9">
    <cfRule type="cellIs" dxfId="1167" priority="104" operator="between">
      <formula>0.15</formula>
      <formula>1000</formula>
    </cfRule>
    <cfRule type="cellIs" dxfId="1166" priority="105" operator="between">
      <formula>-0.15</formula>
      <formula>0.15</formula>
    </cfRule>
    <cfRule type="cellIs" dxfId="1165" priority="106" operator="lessThan">
      <formula>-0.15</formula>
    </cfRule>
  </conditionalFormatting>
  <conditionalFormatting sqref="M16">
    <cfRule type="cellIs" dxfId="1164" priority="101" operator="between">
      <formula>0.15</formula>
      <formula>1000</formula>
    </cfRule>
    <cfRule type="cellIs" dxfId="1163" priority="102" operator="between">
      <formula>-0.15</formula>
      <formula>0.15</formula>
    </cfRule>
    <cfRule type="cellIs" dxfId="1162" priority="103" operator="lessThan">
      <formula>-0.15</formula>
    </cfRule>
  </conditionalFormatting>
  <conditionalFormatting sqref="O16">
    <cfRule type="cellIs" dxfId="1161" priority="98" operator="between">
      <formula>0.15</formula>
      <formula>1000</formula>
    </cfRule>
    <cfRule type="cellIs" dxfId="1160" priority="99" operator="between">
      <formula>-0.15</formula>
      <formula>0.15</formula>
    </cfRule>
    <cfRule type="cellIs" dxfId="1159" priority="100" operator="lessThan">
      <formula>-0.15</formula>
    </cfRule>
  </conditionalFormatting>
  <conditionalFormatting sqref="Q16">
    <cfRule type="cellIs" dxfId="1158" priority="95" operator="between">
      <formula>0.15</formula>
      <formula>1000</formula>
    </cfRule>
    <cfRule type="cellIs" dxfId="1157" priority="96" operator="between">
      <formula>-0.15</formula>
      <formula>0.15</formula>
    </cfRule>
    <cfRule type="cellIs" dxfId="1156" priority="97" operator="lessThan">
      <formula>-0.15</formula>
    </cfRule>
  </conditionalFormatting>
  <conditionalFormatting sqref="M4">
    <cfRule type="cellIs" dxfId="1155" priority="92" operator="between">
      <formula>0.15</formula>
      <formula>1000</formula>
    </cfRule>
    <cfRule type="cellIs" dxfId="1154" priority="93" operator="between">
      <formula>-0.15</formula>
      <formula>0.15</formula>
    </cfRule>
    <cfRule type="cellIs" dxfId="1153" priority="94" operator="lessThan">
      <formula>-0.15</formula>
    </cfRule>
  </conditionalFormatting>
  <conditionalFormatting sqref="O4">
    <cfRule type="cellIs" dxfId="1152" priority="89" operator="between">
      <formula>0.15</formula>
      <formula>1000</formula>
    </cfRule>
    <cfRule type="cellIs" dxfId="1151" priority="90" operator="between">
      <formula>-0.15</formula>
      <formula>0.15</formula>
    </cfRule>
    <cfRule type="cellIs" dxfId="1150" priority="91" operator="lessThan">
      <formula>-0.15</formula>
    </cfRule>
  </conditionalFormatting>
  <conditionalFormatting sqref="Q4">
    <cfRule type="cellIs" dxfId="1149" priority="86" operator="between">
      <formula>0.15</formula>
      <formula>1000</formula>
    </cfRule>
    <cfRule type="cellIs" dxfId="1148" priority="87" operator="between">
      <formula>-0.15</formula>
      <formula>0.15</formula>
    </cfRule>
    <cfRule type="cellIs" dxfId="1147" priority="88" operator="lessThan">
      <formula>-0.15</formula>
    </cfRule>
  </conditionalFormatting>
  <conditionalFormatting sqref="M21">
    <cfRule type="cellIs" dxfId="1146" priority="62" operator="between">
      <formula>0.15</formula>
      <formula>1000</formula>
    </cfRule>
    <cfRule type="cellIs" dxfId="1145" priority="63" operator="between">
      <formula>-0.15</formula>
      <formula>0.15</formula>
    </cfRule>
    <cfRule type="cellIs" dxfId="1144" priority="64" operator="lessThan">
      <formula>-0.15</formula>
    </cfRule>
  </conditionalFormatting>
  <conditionalFormatting sqref="M15">
    <cfRule type="cellIs" dxfId="1143" priority="37" operator="between">
      <formula>0.15</formula>
      <formula>1000</formula>
    </cfRule>
    <cfRule type="cellIs" dxfId="1142" priority="38" operator="between">
      <formula>-0.15</formula>
      <formula>0.15</formula>
    </cfRule>
    <cfRule type="cellIs" dxfId="1141" priority="39" operator="lessThan">
      <formula>-0.15</formula>
    </cfRule>
  </conditionalFormatting>
  <conditionalFormatting sqref="O15">
    <cfRule type="cellIs" dxfId="1140" priority="34" operator="between">
      <formula>0.15</formula>
      <formula>1000</formula>
    </cfRule>
    <cfRule type="cellIs" dxfId="1139" priority="35" operator="between">
      <formula>-0.15</formula>
      <formula>0.15</formula>
    </cfRule>
    <cfRule type="cellIs" dxfId="1138" priority="36" operator="lessThan">
      <formula>-0.15</formula>
    </cfRule>
  </conditionalFormatting>
  <conditionalFormatting sqref="Q15">
    <cfRule type="cellIs" dxfId="1137" priority="27" operator="between">
      <formula>0.15</formula>
      <formula>1000</formula>
    </cfRule>
    <cfRule type="cellIs" dxfId="1136" priority="28" operator="between">
      <formula>-0.15</formula>
      <formula>0.15</formula>
    </cfRule>
    <cfRule type="cellIs" dxfId="1135" priority="29" operator="lessThan">
      <formula>-0.15</formula>
    </cfRule>
  </conditionalFormatting>
  <conditionalFormatting sqref="M25">
    <cfRule type="cellIs" dxfId="1134" priority="24" operator="between">
      <formula>0.15</formula>
      <formula>1000</formula>
    </cfRule>
    <cfRule type="cellIs" dxfId="1133" priority="25" operator="between">
      <formula>-0.15</formula>
      <formula>0.15</formula>
    </cfRule>
    <cfRule type="cellIs" dxfId="1132" priority="26" operator="lessThan">
      <formula>-0.15</formula>
    </cfRule>
  </conditionalFormatting>
  <conditionalFormatting sqref="O25">
    <cfRule type="cellIs" dxfId="1131" priority="17" operator="between">
      <formula>0.15</formula>
      <formula>1000</formula>
    </cfRule>
    <cfRule type="cellIs" dxfId="1130" priority="18" operator="between">
      <formula>-0.15</formula>
      <formula>0.15</formula>
    </cfRule>
    <cfRule type="cellIs" dxfId="1129" priority="19" operator="lessThan">
      <formula>-0.15</formula>
    </cfRule>
  </conditionalFormatting>
  <conditionalFormatting sqref="Q25">
    <cfRule type="cellIs" dxfId="1128" priority="14" operator="between">
      <formula>0.15</formula>
      <formula>1000</formula>
    </cfRule>
    <cfRule type="cellIs" dxfId="1127" priority="15" operator="between">
      <formula>-0.15</formula>
      <formula>0.15</formula>
    </cfRule>
    <cfRule type="cellIs" dxfId="1126" priority="16" operator="lessThan">
      <formula>-0.15</formula>
    </cfRule>
  </conditionalFormatting>
  <conditionalFormatting sqref="M31">
    <cfRule type="cellIs" dxfId="1125" priority="11" operator="between">
      <formula>0.15</formula>
      <formula>1000</formula>
    </cfRule>
    <cfRule type="cellIs" dxfId="1124" priority="12" operator="between">
      <formula>-0.15</formula>
      <formula>0.15</formula>
    </cfRule>
    <cfRule type="cellIs" dxfId="1123" priority="13" operator="lessThan">
      <formula>-0.15</formula>
    </cfRule>
  </conditionalFormatting>
  <conditionalFormatting sqref="O31">
    <cfRule type="cellIs" dxfId="1122" priority="8" operator="between">
      <formula>0.15</formula>
      <formula>1000</formula>
    </cfRule>
    <cfRule type="cellIs" dxfId="1121" priority="9" operator="between">
      <formula>-0.15</formula>
      <formula>0.15</formula>
    </cfRule>
    <cfRule type="cellIs" dxfId="1120" priority="10" operator="lessThan">
      <formula>-0.15</formula>
    </cfRule>
  </conditionalFormatting>
  <conditionalFormatting sqref="Q31">
    <cfRule type="cellIs" dxfId="1119" priority="5" operator="between">
      <formula>0.15</formula>
      <formula>1000</formula>
    </cfRule>
    <cfRule type="cellIs" dxfId="1118" priority="6" operator="between">
      <formula>-0.15</formula>
      <formula>0.15</formula>
    </cfRule>
    <cfRule type="cellIs" dxfId="1117" priority="7" operator="lessThan">
      <formula>-0.15</formula>
    </cfRule>
  </conditionalFormatting>
  <pageMargins left="0.7" right="0.7" top="0.75" bottom="0.75" header="0.3" footer="0.3"/>
  <pageSetup paperSize="9" orientation="portrait" verticalDpi="90"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45"/>
  <sheetViews>
    <sheetView zoomScale="78" zoomScaleNormal="78" workbookViewId="0">
      <pane xSplit="1" ySplit="3" topLeftCell="B4" activePane="bottomRight" state="frozen"/>
      <selection pane="topRight" activeCell="B1" sqref="B1"/>
      <selection pane="bottomLeft" activeCell="A4" sqref="A4"/>
      <selection pane="bottomRight" activeCell="A39" sqref="A39"/>
    </sheetView>
  </sheetViews>
  <sheetFormatPr defaultRowHeight="14.4" x14ac:dyDescent="0.3"/>
  <cols>
    <col min="1" max="1" width="14.88671875" customWidth="1"/>
    <col min="2" max="6" width="8.88671875" bestFit="1" customWidth="1"/>
    <col min="7" max="7" width="9.5546875" bestFit="1" customWidth="1"/>
    <col min="8" max="9" width="8.88671875" bestFit="1" customWidth="1"/>
    <col min="10" max="11" width="9.5546875" bestFit="1" customWidth="1"/>
  </cols>
  <sheetData>
    <row r="1" spans="1:11" ht="15" customHeight="1" thickBot="1" x14ac:dyDescent="0.35">
      <c r="A1" s="532" t="s">
        <v>47</v>
      </c>
      <c r="B1" s="534" t="s">
        <v>29</v>
      </c>
      <c r="C1" s="535"/>
      <c r="D1" s="535"/>
      <c r="E1" s="535"/>
      <c r="F1" s="535"/>
      <c r="G1" s="535"/>
      <c r="H1" s="534" t="s">
        <v>0</v>
      </c>
      <c r="I1" s="535"/>
      <c r="J1" s="535"/>
      <c r="K1" s="536"/>
    </row>
    <row r="2" spans="1:11" ht="15" customHeight="1" thickBot="1" x14ac:dyDescent="0.35">
      <c r="A2" s="532"/>
      <c r="B2" s="534"/>
      <c r="C2" s="535"/>
      <c r="D2" s="535"/>
      <c r="E2" s="535"/>
      <c r="F2" s="535"/>
      <c r="G2" s="536"/>
      <c r="H2" s="534"/>
      <c r="I2" s="535"/>
      <c r="J2" s="535"/>
      <c r="K2" s="536"/>
    </row>
    <row r="3" spans="1:11" ht="15" thickBot="1" x14ac:dyDescent="0.35">
      <c r="A3" s="533"/>
      <c r="B3" s="41">
        <v>2016</v>
      </c>
      <c r="C3" s="79">
        <v>2017</v>
      </c>
      <c r="D3" s="42">
        <v>2018</v>
      </c>
      <c r="E3" s="75">
        <v>2020</v>
      </c>
      <c r="F3" s="20">
        <v>2025</v>
      </c>
      <c r="G3" s="75">
        <v>2030</v>
      </c>
      <c r="H3" s="20">
        <v>2016</v>
      </c>
      <c r="I3" s="102">
        <v>2020</v>
      </c>
      <c r="J3" s="20">
        <v>2025</v>
      </c>
      <c r="K3" s="76">
        <v>2030</v>
      </c>
    </row>
    <row r="4" spans="1:11" ht="21.6" thickBot="1" x14ac:dyDescent="0.45">
      <c r="A4" s="251" t="s">
        <v>2</v>
      </c>
      <c r="B4" s="271">
        <f>IFERROR('road CNG AFV'!B4/'road CNG AFI'!B4,"")</f>
        <v>60.123287671232873</v>
      </c>
      <c r="C4" s="268">
        <f>IFERROR('road CNG AFV'!C4/'road CNG AFI'!C4,"")</f>
        <v>74.806122448979593</v>
      </c>
      <c r="D4" s="268">
        <f>IFERROR('road CNG AFV'!D4/'road CNG AFI'!D4,"")</f>
        <v>93.023809523809518</v>
      </c>
      <c r="E4" s="268" t="str">
        <f>IFERROR('road CNG AFV'!E4/'road CNG AFI'!E4,"")</f>
        <v/>
      </c>
      <c r="F4" s="268" t="str">
        <f>IFERROR('road CNG AFV'!F4/'road CNG AFI'!F4,"")</f>
        <v/>
      </c>
      <c r="G4" s="268">
        <f>IFERROR('road CNG AFV'!G4/'road CNG AFI'!G4,"")</f>
        <v>1086.6661045531198</v>
      </c>
      <c r="H4" s="268">
        <f>IFERROR('road CNG AFV'!H4/'road CNG AFI'!H4,"")</f>
        <v>61.362068965517238</v>
      </c>
      <c r="I4" s="268">
        <f>IFERROR('road CNG AFV'!I4/'road CNG AFI'!I4,"")</f>
        <v>127.87087087087087</v>
      </c>
      <c r="J4" s="268" t="str">
        <f>IFERROR('road CNG AFV'!J4/'road CNG AFI'!J4,"")</f>
        <v/>
      </c>
      <c r="K4" s="268" t="str">
        <f>IFERROR('road CNG AFV'!K4/'road CNG AFI'!K4,"")</f>
        <v/>
      </c>
    </row>
    <row r="5" spans="1:11" ht="21.6" thickBot="1" x14ac:dyDescent="0.45">
      <c r="A5" s="252" t="s">
        <v>3</v>
      </c>
      <c r="B5" s="271">
        <f>IFERROR('road CNG AFV'!B5/'road CNG AFI'!B5,"")</f>
        <v>160.0185185185185</v>
      </c>
      <c r="C5" s="268" t="str">
        <f>IFERROR('road CNG AFV'!C5/'road CNG AFI'!C5,"")</f>
        <v/>
      </c>
      <c r="D5" s="268">
        <f>IFERROR('road CNG AFV'!D5/'road CNG AFI'!D5,"")</f>
        <v>213.95098039215685</v>
      </c>
      <c r="E5" s="268" t="str">
        <f>IFERROR('road CNG AFV'!E5/'road CNG AFI'!E5,"")</f>
        <v/>
      </c>
      <c r="F5" s="268" t="str">
        <f>IFERROR('road CNG AFV'!F5/'road CNG AFI'!F5,"")</f>
        <v/>
      </c>
      <c r="G5" s="268" t="str">
        <f>IFERROR('road CNG AFV'!G5/'road CNG AFI'!G5,"")</f>
        <v/>
      </c>
      <c r="H5" s="268">
        <f>IFERROR('road CNG AFV'!H5/'road CNG AFI'!H5,"")</f>
        <v>728.61111111111109</v>
      </c>
      <c r="I5" s="268" t="str">
        <f>IFERROR('road CNG AFV'!I5/'road CNG AFI'!I5,"")</f>
        <v/>
      </c>
      <c r="J5" s="268" t="str">
        <f>IFERROR('road CNG AFV'!J5/'road CNG AFI'!J5,"")</f>
        <v/>
      </c>
      <c r="K5" s="268" t="str">
        <f>IFERROR('road CNG AFV'!K5/'road CNG AFI'!K5,"")</f>
        <v/>
      </c>
    </row>
    <row r="6" spans="1:11" ht="21.6" thickBot="1" x14ac:dyDescent="0.45">
      <c r="A6" s="252" t="s">
        <v>5</v>
      </c>
      <c r="B6" s="271">
        <f>IFERROR('road CNG AFV'!B6/'road CNG AFI'!B6,"")</f>
        <v>129.40170940170941</v>
      </c>
      <c r="C6" s="268">
        <f>IFERROR('road CNG AFV'!C6/'road CNG AFI'!C6,"")</f>
        <v>123.95973154362416</v>
      </c>
      <c r="D6" s="268">
        <f>IFERROR('road CNG AFV'!D6/'road CNG AFI'!D6,"")</f>
        <v>119.5081081081081</v>
      </c>
      <c r="E6" s="268">
        <f>IFERROR('road CNG AFV'!E6/'road CNG AFI'!E6,"")</f>
        <v>138.01075268817203</v>
      </c>
      <c r="F6" s="268">
        <f>IFERROR('road CNG AFV'!F6/'road CNG AFI'!F6,"")</f>
        <v>123.21666666666667</v>
      </c>
      <c r="G6" s="268">
        <f>IFERROR('road CNG AFV'!G6/'road CNG AFI'!G6,"")</f>
        <v>77.233333333333334</v>
      </c>
      <c r="H6" s="268" t="str">
        <f>IFERROR('road CNG AFV'!H6/'road CNG AFI'!H6,"")</f>
        <v/>
      </c>
      <c r="I6" s="268">
        <f>IFERROR('road CNG AFV'!I6/'road CNG AFI'!I6,"")</f>
        <v>250</v>
      </c>
      <c r="J6" s="268">
        <f>IFERROR('road CNG AFV'!J6/'road CNG AFI'!J6,"")</f>
        <v>433.33333333333331</v>
      </c>
      <c r="K6" s="268">
        <f>IFERROR('road CNG AFV'!K6/'road CNG AFI'!K6,"")</f>
        <v>588.23529411764707</v>
      </c>
    </row>
    <row r="7" spans="1:11" ht="21.6" thickBot="1" x14ac:dyDescent="0.45">
      <c r="A7" s="252" t="s">
        <v>7</v>
      </c>
      <c r="B7" s="271">
        <f>IFERROR('road CNG AFV'!B7/'road CNG AFI'!B7,"")</f>
        <v>25.928571428571427</v>
      </c>
      <c r="C7" s="268">
        <f>IFERROR('road CNG AFV'!C7/'road CNG AFI'!C7,"")</f>
        <v>32</v>
      </c>
      <c r="D7" s="268">
        <f>IFERROR('road CNG AFV'!D7/'road CNG AFI'!D7,"")</f>
        <v>34</v>
      </c>
      <c r="E7" s="268">
        <f>IFERROR('road CNG AFV'!E7/'road CNG AFI'!E7,"")</f>
        <v>50.705882352941174</v>
      </c>
      <c r="F7" s="268">
        <f>IFERROR('road CNG AFV'!F7/'road CNG AFI'!F7,"")</f>
        <v>89.529411764705884</v>
      </c>
      <c r="G7" s="268">
        <f>IFERROR('road CNG AFV'!G7/'road CNG AFI'!G7,"")</f>
        <v>126.64705882352941</v>
      </c>
      <c r="H7" s="268">
        <f>IFERROR('road CNG AFV'!H7/'road CNG AFI'!H7,"")</f>
        <v>23.357142857142858</v>
      </c>
      <c r="I7" s="268"/>
      <c r="J7" s="268" t="str">
        <f>IFERROR('road CNG AFV'!J7/'road CNG AFI'!J7,"")</f>
        <v/>
      </c>
      <c r="K7" s="268" t="str">
        <f>IFERROR('road CNG AFV'!K7/'road CNG AFI'!K7,"")</f>
        <v/>
      </c>
    </row>
    <row r="8" spans="1:11" ht="21.6" thickBot="1" x14ac:dyDescent="0.45">
      <c r="A8" s="252" t="s">
        <v>6</v>
      </c>
      <c r="B8" s="271">
        <f>IFERROR('road CNG AFV'!B8/'road CNG AFI'!B8,"")</f>
        <v>76.032930845225025</v>
      </c>
      <c r="C8" s="268">
        <f>IFERROR('road CNG AFV'!C8/'road CNG AFI'!C8,"")</f>
        <v>79.73386183465459</v>
      </c>
      <c r="D8" s="268">
        <f>IFERROR('road CNG AFV'!D8/'road CNG AFI'!D8,"")</f>
        <v>90.778422273781899</v>
      </c>
      <c r="E8" s="268"/>
      <c r="F8" s="268"/>
      <c r="G8" s="268"/>
      <c r="H8" s="268">
        <f>IFERROR('road CNG AFV'!H8/'road CNG AFI'!H8,"")</f>
        <v>108.10333333333334</v>
      </c>
      <c r="I8" s="268" t="str">
        <f>IFERROR('road CNG AFV'!I8/'road CNG AFI'!I8,"")</f>
        <v/>
      </c>
      <c r="J8" s="268" t="str">
        <f>IFERROR('road CNG AFV'!J8/'road CNG AFI'!J8,"")</f>
        <v/>
      </c>
      <c r="K8" s="268" t="str">
        <f>IFERROR('road CNG AFV'!K8/'road CNG AFI'!K8,"")</f>
        <v/>
      </c>
    </row>
    <row r="9" spans="1:11" ht="21.6" thickBot="1" x14ac:dyDescent="0.45">
      <c r="A9" s="252" t="s">
        <v>8</v>
      </c>
      <c r="B9" s="271">
        <f>IFERROR('road CNG AFV'!B9/'road CNG AFI'!B9,"")</f>
        <v>333.33333333333331</v>
      </c>
      <c r="C9" s="268" t="str">
        <f>IFERROR('road CNG AFV'!C9/'road CNG AFI'!C9,"")</f>
        <v/>
      </c>
      <c r="D9" s="268">
        <f>IFERROR('road CNG AFV'!D9/'road CNG AFI'!D9,"")</f>
        <v>101.4</v>
      </c>
      <c r="E9" s="268"/>
      <c r="F9" s="268"/>
      <c r="G9" s="268"/>
      <c r="H9" s="268">
        <f>IFERROR('road CNG AFV'!H9/'road CNG AFI'!H9,"")</f>
        <v>333.33333333333331</v>
      </c>
      <c r="I9" s="268"/>
      <c r="J9" s="268" t="str">
        <f>IFERROR('road CNG AFV'!J9/'road CNG AFI'!J9,"")</f>
        <v/>
      </c>
      <c r="K9" s="268" t="str">
        <f>IFERROR('road CNG AFV'!K9/'road CNG AFI'!K9,"")</f>
        <v/>
      </c>
    </row>
    <row r="10" spans="1:11" ht="21.6" thickBot="1" x14ac:dyDescent="0.45">
      <c r="A10" s="252" t="s">
        <v>15</v>
      </c>
      <c r="B10" s="271" t="str">
        <f>IFERROR('road CNG AFV'!B10/'road CNG AFI'!B10,"")</f>
        <v/>
      </c>
      <c r="C10" s="268" t="str">
        <f>IFERROR('road CNG AFV'!C10/'road CNG AFI'!C10,"")</f>
        <v/>
      </c>
      <c r="D10" s="268">
        <f>IFERROR('road CNG AFV'!D10/'road CNG AFI'!D10,"")</f>
        <v>8</v>
      </c>
      <c r="E10" s="268"/>
      <c r="F10" s="268"/>
      <c r="G10" s="268"/>
      <c r="H10" s="268">
        <f>IFERROR('road CNG AFV'!H10/'road CNG AFI'!H10,"")</f>
        <v>10</v>
      </c>
      <c r="I10" s="268">
        <f>IFERROR('road CNG AFV'!I10/'road CNG AFI'!I10,"")</f>
        <v>323.07692307692309</v>
      </c>
      <c r="J10" s="268">
        <f>IFERROR('road CNG AFV'!J10/'road CNG AFI'!J10,"")</f>
        <v>1150</v>
      </c>
      <c r="K10" s="268">
        <f>IFERROR('road CNG AFV'!K10/'road CNG AFI'!K10,"")</f>
        <v>929.59183673469386</v>
      </c>
    </row>
    <row r="11" spans="1:11" ht="21.6" thickBot="1" x14ac:dyDescent="0.45">
      <c r="A11" s="252" t="s">
        <v>9</v>
      </c>
      <c r="B11" s="271">
        <f>IFERROR('road CNG AFV'!B11/'road CNG AFI'!B11,"")</f>
        <v>85.181818181818187</v>
      </c>
      <c r="C11" s="268">
        <f>IFERROR('road CNG AFV'!C11/'road CNG AFI'!C11,"")</f>
        <v>99.63636363636364</v>
      </c>
      <c r="D11" s="268">
        <f>IFERROR('road CNG AFV'!D11/'road CNG AFI'!D11,"")</f>
        <v>108.15384615384616</v>
      </c>
      <c r="E11" s="268">
        <f>IFERROR('road CNG AFV'!E11/'road CNG AFI'!E11,"")</f>
        <v>116.81818181818181</v>
      </c>
      <c r="F11" s="268">
        <f>IFERROR('road CNG AFV'!F11/'road CNG AFI'!F11,"")</f>
        <v>144.28571428571428</v>
      </c>
      <c r="G11" s="268">
        <f>IFERROR('road CNG AFV'!G11/'road CNG AFI'!G11,"")</f>
        <v>210</v>
      </c>
      <c r="H11" s="268" t="str">
        <f>IFERROR('road CNG AFV'!H11/'road CNG AFI'!H11,"")</f>
        <v/>
      </c>
      <c r="I11" s="268">
        <f>IFERROR('road CNG AFV'!I11/'road CNG AFI'!I11,"")</f>
        <v>613.63636363636363</v>
      </c>
      <c r="J11" s="268">
        <f>IFERROR('road CNG AFV'!J11/'road CNG AFI'!J11,"")</f>
        <v>1000</v>
      </c>
      <c r="K11" s="268">
        <f>IFERROR('road CNG AFV'!K11/'road CNG AFI'!K11,"")</f>
        <v>1272.7272727272727</v>
      </c>
    </row>
    <row r="12" spans="1:11" ht="21.6" thickBot="1" x14ac:dyDescent="0.45">
      <c r="A12" s="252" t="s">
        <v>10</v>
      </c>
      <c r="B12" s="271">
        <f>IFERROR('road CNG AFV'!B12/'road CNG AFI'!B12,"")</f>
        <v>140.73529411764707</v>
      </c>
      <c r="C12" s="268">
        <f>IFERROR('road CNG AFV'!C12/'road CNG AFI'!C12,"")</f>
        <v>143.20408163265307</v>
      </c>
      <c r="D12" s="268">
        <f>IFERROR('road CNG AFV'!D12/'road CNG AFI'!D12,"")</f>
        <v>206.55</v>
      </c>
      <c r="E12" s="268">
        <f>IFERROR('road CNG AFV'!E12/'road CNG AFI'!E12,"")</f>
        <v>153.33333333333334</v>
      </c>
      <c r="F12" s="268">
        <f>IFERROR('road CNG AFV'!F12/'road CNG AFI'!F12,"")</f>
        <v>500</v>
      </c>
      <c r="G12" s="268" t="str">
        <f>IFERROR('road CNG AFV'!G12/'road CNG AFI'!G12,"")</f>
        <v/>
      </c>
      <c r="H12" s="268">
        <f>IFERROR('road CNG AFV'!H12/'road CNG AFI'!H12,"")</f>
        <v>97</v>
      </c>
      <c r="I12" s="268">
        <f>IFERROR('road CNG AFV'!I12/'road CNG AFI'!I12,"")</f>
        <v>226.31578947368422</v>
      </c>
      <c r="J12" s="268" t="str">
        <f>IFERROR('road CNG AFV'!J12/'road CNG AFI'!J12,"")</f>
        <v/>
      </c>
      <c r="K12" s="268" t="str">
        <f>IFERROR('road CNG AFV'!K12/'road CNG AFI'!K12,"")</f>
        <v/>
      </c>
    </row>
    <row r="13" spans="1:11" ht="21.6" thickBot="1" x14ac:dyDescent="0.45">
      <c r="A13" s="252" t="s">
        <v>12</v>
      </c>
      <c r="B13" s="271"/>
      <c r="C13" s="268"/>
      <c r="D13" s="268"/>
      <c r="E13" s="268"/>
      <c r="F13" s="268"/>
      <c r="G13" s="268"/>
      <c r="H13" s="268">
        <f>IFERROR('road CNG AFV'!H13/'road CNG AFI'!H13,"")</f>
        <v>290.45238095238096</v>
      </c>
      <c r="I13" s="268"/>
      <c r="J13" s="268"/>
      <c r="K13" s="268" t="str">
        <f>IFERROR('road CNG AFV'!K13/'road CNG AFI'!K13,"")</f>
        <v/>
      </c>
    </row>
    <row r="14" spans="1:11" ht="21.6" thickBot="1" x14ac:dyDescent="0.45">
      <c r="A14" s="252" t="s">
        <v>13</v>
      </c>
      <c r="B14" s="271">
        <f>IFERROR('road CNG AFV'!B14/'road CNG AFI'!B14,"")</f>
        <v>133</v>
      </c>
      <c r="C14" s="268">
        <f>IFERROR('road CNG AFV'!C14/'road CNG AFI'!C14,"")</f>
        <v>162</v>
      </c>
      <c r="D14" s="268">
        <f>IFERROR('road CNG AFV'!D14/'road CNG AFI'!D14,"")</f>
        <v>169</v>
      </c>
      <c r="E14" s="268"/>
      <c r="F14" s="268" t="str">
        <f>IFERROR('road CNG AFV'!F14/'road CNG AFI'!F14,"")</f>
        <v/>
      </c>
      <c r="G14" s="268" t="str">
        <f>IFERROR('road CNG AFV'!G14/'road CNG AFI'!G14,"")</f>
        <v/>
      </c>
      <c r="H14" s="268">
        <f>IFERROR('road CNG AFV'!H14/'road CNG AFI'!H14,"")</f>
        <v>205.5</v>
      </c>
      <c r="I14" s="268"/>
      <c r="J14" s="268"/>
      <c r="K14" s="268" t="str">
        <f>IFERROR('road CNG AFV'!K14/'road CNG AFI'!K14,"")</f>
        <v/>
      </c>
    </row>
    <row r="15" spans="1:11" ht="21.6" thickBot="1" x14ac:dyDescent="0.45">
      <c r="A15" s="252" t="s">
        <v>16</v>
      </c>
      <c r="B15" s="271">
        <f>IFERROR('road CNG AFV'!B15/'road CNG AFI'!B15,"")</f>
        <v>961.32818181818186</v>
      </c>
      <c r="C15" s="268" t="str">
        <f>IFERROR('road CNG AFV'!C15/'road CNG AFI'!C15,"")</f>
        <v/>
      </c>
      <c r="D15" s="268">
        <f>IFERROR('road CNG AFV'!D15/'road CNG AFI'!D15,"")</f>
        <v>868.13872832369941</v>
      </c>
      <c r="E15" s="268">
        <f>IFERROR('road CNG AFV'!E15/'road CNG AFI'!E15,"")</f>
        <v>1000</v>
      </c>
      <c r="F15" s="268">
        <f>IFERROR('road CNG AFV'!F15/'road CNG AFI'!F15,"")</f>
        <v>1171.4285714285713</v>
      </c>
      <c r="G15" s="268"/>
      <c r="H15" s="268">
        <f>IFERROR('road CNG AFV'!H15/'road CNG AFI'!H15,"")</f>
        <v>961.32818181818186</v>
      </c>
      <c r="I15" s="268">
        <f>IFERROR('road CNG AFV'!I15/'road CNG AFI'!I15,"")</f>
        <v>1000</v>
      </c>
      <c r="J15" s="268">
        <f>IFERROR('road CNG AFV'!J15/'road CNG AFI'!J15,"")</f>
        <v>1171.4285714285713</v>
      </c>
      <c r="K15" s="268" t="str">
        <f>IFERROR('road CNG AFV'!K15/'road CNG AFI'!K15,"")</f>
        <v/>
      </c>
    </row>
    <row r="16" spans="1:11" ht="21.6" thickBot="1" x14ac:dyDescent="0.45">
      <c r="A16" s="252" t="s">
        <v>4</v>
      </c>
      <c r="B16" s="271" t="str">
        <f>IFERROR('road CNG AFV'!B16/'road CNG AFI'!B16,"")</f>
        <v/>
      </c>
      <c r="C16" s="268" t="str">
        <f>IFERROR('road CNG AFV'!C16/'road CNG AFI'!C16,"")</f>
        <v/>
      </c>
      <c r="D16" s="268" t="str">
        <f>IFERROR('road CNG AFV'!D16/'road CNG AFI'!D16,"")</f>
        <v/>
      </c>
      <c r="E16" s="268" t="str">
        <f>IFERROR('road CNG AFV'!E16/'road CNG AFI'!E16,"")</f>
        <v/>
      </c>
      <c r="F16" s="268"/>
      <c r="G16" s="268"/>
      <c r="H16" s="268" t="str">
        <f>IFERROR('road CNG AFV'!H16/'road CNG AFI'!H16,"")</f>
        <v/>
      </c>
      <c r="I16" s="268" t="str">
        <f>IFERROR('road CNG AFV'!I16/'road CNG AFI'!I16,"")</f>
        <v/>
      </c>
      <c r="J16" s="268" t="str">
        <f>IFERROR('road CNG AFV'!J16/'road CNG AFI'!J16,"")</f>
        <v/>
      </c>
      <c r="K16" s="268" t="str">
        <f>IFERROR('road CNG AFV'!K16/'road CNG AFI'!K16,"")</f>
        <v/>
      </c>
    </row>
    <row r="17" spans="1:11" ht="21.6" thickBot="1" x14ac:dyDescent="0.45">
      <c r="A17" s="252" t="s">
        <v>19</v>
      </c>
      <c r="B17" s="271" t="str">
        <f>IFERROR('road CNG AFV'!B17/'road CNG AFI'!B17,"")</f>
        <v/>
      </c>
      <c r="C17" s="268" t="str">
        <f>IFERROR('road CNG AFV'!C17/'road CNG AFI'!C17,"")</f>
        <v/>
      </c>
      <c r="D17" s="268" t="str">
        <f>IFERROR('road CNG AFV'!D17/'road CNG AFI'!D17,"")</f>
        <v/>
      </c>
      <c r="E17" s="268"/>
      <c r="F17" s="268" t="str">
        <f>IFERROR('road CNG AFV'!F17/'road CNG AFI'!F17,"")</f>
        <v/>
      </c>
      <c r="G17" s="268" t="str">
        <f>IFERROR('road CNG AFV'!G17/'road CNG AFI'!G17,"")</f>
        <v/>
      </c>
      <c r="H17" s="268" t="str">
        <f>IFERROR('road CNG AFV'!H17/'road CNG AFI'!H17,"")</f>
        <v/>
      </c>
      <c r="I17" s="268"/>
      <c r="J17" s="268" t="str">
        <f>IFERROR('road CNG AFV'!J17/'road CNG AFI'!J17,"")</f>
        <v/>
      </c>
      <c r="K17" s="268" t="str">
        <f>IFERROR('road CNG AFV'!K17/'road CNG AFI'!K17,"")</f>
        <v/>
      </c>
    </row>
    <row r="18" spans="1:11" ht="21.6" thickBot="1" x14ac:dyDescent="0.45">
      <c r="A18" s="252" t="s">
        <v>17</v>
      </c>
      <c r="B18" s="271">
        <f>IFERROR('road CNG AFV'!B18/'road CNG AFI'!B18,"")</f>
        <v>88</v>
      </c>
      <c r="C18" s="268">
        <f>IFERROR('road CNG AFV'!C18/'road CNG AFI'!C18,"")</f>
        <v>94.5</v>
      </c>
      <c r="D18" s="268">
        <f>IFERROR('road CNG AFV'!D18/'road CNG AFI'!D18,"")</f>
        <v>101.25</v>
      </c>
      <c r="E18" s="268">
        <f>IFERROR('road CNG AFV'!E18/'road CNG AFI'!E18,"")</f>
        <v>70.625</v>
      </c>
      <c r="F18" s="268">
        <f>IFERROR('road CNG AFV'!F18/'road CNG AFI'!F18,"")</f>
        <v>115.38461538461539</v>
      </c>
      <c r="G18" s="268">
        <f>IFERROR('road CNG AFV'!G18/'road CNG AFI'!G18,"")</f>
        <v>439.28571428571428</v>
      </c>
      <c r="H18" s="268" t="str">
        <f>IFERROR('road CNG AFV'!H18/'road CNG AFI'!H18,"")</f>
        <v/>
      </c>
      <c r="I18" s="268"/>
      <c r="J18" s="268"/>
      <c r="K18" s="268" t="str">
        <f>IFERROR('road CNG AFV'!K18/'road CNG AFI'!K18,"")</f>
        <v/>
      </c>
    </row>
    <row r="19" spans="1:11" ht="21.6" thickBot="1" x14ac:dyDescent="0.45">
      <c r="A19" s="252" t="s">
        <v>18</v>
      </c>
      <c r="B19" s="271">
        <f>IFERROR('road CNG AFV'!B19/'road CNG AFI'!B19,"")</f>
        <v>49</v>
      </c>
      <c r="C19" s="268">
        <f>IFERROR('road CNG AFV'!C19/'road CNG AFI'!C19,"")</f>
        <v>53.666666666666664</v>
      </c>
      <c r="D19" s="268">
        <f>IFERROR('road CNG AFV'!D19/'road CNG AFI'!D19,"")</f>
        <v>157</v>
      </c>
      <c r="E19" s="268">
        <f>IFERROR('road CNG AFV'!E19/'road CNG AFI'!E19,"")</f>
        <v>90</v>
      </c>
      <c r="F19" s="268">
        <f>IFERROR('road CNG AFV'!F19/'road CNG AFI'!F19,"")</f>
        <v>125</v>
      </c>
      <c r="G19" s="268">
        <f>IFERROR('road CNG AFV'!G19/'road CNG AFI'!G19,"")</f>
        <v>100</v>
      </c>
      <c r="H19" s="268">
        <f>IFERROR('road CNG AFV'!H19/'road CNG AFI'!H19,"")</f>
        <v>46.666666666666664</v>
      </c>
      <c r="I19" s="268">
        <f>IFERROR('road CNG AFV'!I19/'road CNG AFI'!I19,"")</f>
        <v>200</v>
      </c>
      <c r="J19" s="268">
        <f>IFERROR('road CNG AFV'!J19/'road CNG AFI'!J19,"")</f>
        <v>100</v>
      </c>
      <c r="K19" s="268" t="str">
        <f>IFERROR('road CNG AFV'!K19/'road CNG AFI'!K19,"")</f>
        <v/>
      </c>
    </row>
    <row r="20" spans="1:11" ht="21.6" thickBot="1" x14ac:dyDescent="0.45">
      <c r="A20" s="252" t="s">
        <v>14</v>
      </c>
      <c r="B20" s="271">
        <f>IFERROR('road CNG AFV'!B20/'road CNG AFI'!B20,"")</f>
        <v>268.2</v>
      </c>
      <c r="C20" s="268">
        <f>IFERROR('road CNG AFV'!C20/'road CNG AFI'!C20,"")</f>
        <v>304.3</v>
      </c>
      <c r="D20" s="268">
        <f>IFERROR('road CNG AFV'!D20/'road CNG AFI'!D20,"")</f>
        <v>248.69230769230768</v>
      </c>
      <c r="E20" s="268">
        <f>IFERROR('road CNG AFV'!E20/'road CNG AFI'!E20,"")</f>
        <v>597.69460651771738</v>
      </c>
      <c r="F20" s="268">
        <f>IFERROR('road CNG AFV'!F20/'road CNG AFI'!F20,"")</f>
        <v>612.36904359580933</v>
      </c>
      <c r="G20" s="268">
        <f>IFERROR('road CNG AFV'!G20/'road CNG AFI'!G20,"")</f>
        <v>606.42813826561553</v>
      </c>
      <c r="H20" s="268">
        <f>IFERROR('road CNG AFV'!H20/'road CNG AFI'!H20,"")</f>
        <v>298.125</v>
      </c>
      <c r="I20" s="268">
        <f>IFERROR('road CNG AFV'!I20/'road CNG AFI'!I20,"")</f>
        <v>645.16129032258061</v>
      </c>
      <c r="J20" s="268">
        <f>IFERROR('road CNG AFV'!J20/'road CNG AFI'!J20,"")</f>
        <v>1474.1379310344828</v>
      </c>
      <c r="K20" s="268">
        <f>IFERROR('road CNG AFV'!K20/'road CNG AFI'!K20,"")</f>
        <v>1142.6573426573427</v>
      </c>
    </row>
    <row r="21" spans="1:11" ht="21.6" thickBot="1" x14ac:dyDescent="0.45">
      <c r="A21" s="252" t="s">
        <v>20</v>
      </c>
      <c r="B21" s="271" t="str">
        <f>IFERROR('road CNG AFV'!B21/'road CNG AFI'!B21,"")</f>
        <v/>
      </c>
      <c r="C21" s="268" t="str">
        <f>IFERROR('road CNG AFV'!C21/'road CNG AFI'!C21,"")</f>
        <v/>
      </c>
      <c r="D21" s="268" t="str">
        <f>IFERROR('road CNG AFV'!D21/'road CNG AFI'!D21,"")</f>
        <v/>
      </c>
      <c r="E21" s="268" t="str">
        <f>IFERROR('road CNG AFV'!E21/'road CNG AFI'!E21,"")</f>
        <v/>
      </c>
      <c r="F21" s="268" t="str">
        <f>IFERROR('road CNG AFV'!F21/'road CNG AFI'!F21,"")</f>
        <v/>
      </c>
      <c r="G21" s="268" t="str">
        <f>IFERROR('road CNG AFV'!G21/'road CNG AFI'!G21,"")</f>
        <v/>
      </c>
      <c r="H21" s="268" t="str">
        <f>IFERROR('road CNG AFV'!H21/'road CNG AFI'!H21,"")</f>
        <v/>
      </c>
      <c r="I21" s="268" t="str">
        <f>IFERROR('road CNG AFV'!I21/'road CNG AFI'!I21,"")</f>
        <v/>
      </c>
      <c r="J21" s="268" t="str">
        <f>IFERROR('road CNG AFV'!J21/'road CNG AFI'!J21,"")</f>
        <v/>
      </c>
      <c r="K21" s="268" t="str">
        <f>IFERROR('road CNG AFV'!K21/'road CNG AFI'!K21,"")</f>
        <v/>
      </c>
    </row>
    <row r="22" spans="1:11" ht="21.6" thickBot="1" x14ac:dyDescent="0.45">
      <c r="A22" s="252" t="s">
        <v>21</v>
      </c>
      <c r="B22" s="271">
        <f>IFERROR('road CNG AFV'!B22/'road CNG AFI'!B22,"")</f>
        <v>39.151724137931033</v>
      </c>
      <c r="C22" s="268" t="str">
        <f>IFERROR('road CNG AFV'!C22/'road CNG AFI'!C22,"")</f>
        <v/>
      </c>
      <c r="D22" s="268">
        <f>IFERROR('road CNG AFV'!D22/'road CNG AFI'!D22,"")</f>
        <v>52.466666666666669</v>
      </c>
      <c r="E22" s="268"/>
      <c r="F22" s="268"/>
      <c r="G22" s="268"/>
      <c r="H22" s="268">
        <f>IFERROR('road CNG AFV'!H22/'road CNG AFI'!H22,"")</f>
        <v>75.862068965517238</v>
      </c>
      <c r="I22" s="268"/>
      <c r="J22" s="268" t="str">
        <f>IFERROR('road CNG AFV'!J22/'road CNG AFI'!J22,"")</f>
        <v/>
      </c>
      <c r="K22" s="268" t="str">
        <f>IFERROR('road CNG AFV'!K22/'road CNG AFI'!K22,"")</f>
        <v/>
      </c>
    </row>
    <row r="23" spans="1:11" ht="21.6" thickBot="1" x14ac:dyDescent="0.45">
      <c r="A23" s="252" t="s">
        <v>1</v>
      </c>
      <c r="B23" s="271">
        <f>IFERROR('road CNG AFV'!B23/'road CNG AFI'!B23,"")</f>
        <v>40.257309941520468</v>
      </c>
      <c r="C23" s="268">
        <f>IFERROR('road CNG AFV'!C23/'road CNG AFI'!C23,"")</f>
        <v>43.222891566265062</v>
      </c>
      <c r="D23" s="268">
        <f>IFERROR('road CNG AFV'!D23/'road CNG AFI'!D23,"")</f>
        <v>47.29192546583851</v>
      </c>
      <c r="E23" s="268" t="str">
        <f>IFERROR('road CNG AFV'!E23/'road CNG AFI'!E23,"")</f>
        <v/>
      </c>
      <c r="F23" s="268" t="str">
        <f>IFERROR('road CNG AFV'!F23/'road CNG AFI'!F23,"")</f>
        <v/>
      </c>
      <c r="G23" s="268" t="str">
        <f>IFERROR('road CNG AFV'!G23/'road CNG AFI'!G23,"")</f>
        <v/>
      </c>
      <c r="H23" s="268">
        <f>IFERROR('road CNG AFV'!H23/'road CNG AFI'!H23,"")</f>
        <v>41.228070175438596</v>
      </c>
      <c r="I23" s="268"/>
      <c r="J23" s="268"/>
      <c r="K23" s="268"/>
    </row>
    <row r="24" spans="1:11" ht="21.6" thickBot="1" x14ac:dyDescent="0.45">
      <c r="A24" s="252" t="s">
        <v>22</v>
      </c>
      <c r="B24" s="271">
        <f>IFERROR('road CNG AFV'!B24/'road CNG AFI'!B24,"")</f>
        <v>66.230769230769226</v>
      </c>
      <c r="C24" s="268" t="str">
        <f>IFERROR('road CNG AFV'!C24/'road CNG AFI'!C24,"")</f>
        <v/>
      </c>
      <c r="D24" s="268">
        <f>IFERROR('road CNG AFV'!D24/'road CNG AFI'!D24,"")</f>
        <v>326.53846153846155</v>
      </c>
      <c r="E24" s="268">
        <f>IFERROR('road CNG AFV'!E24/'road CNG AFI'!E24,"")</f>
        <v>126.21052631578948</v>
      </c>
      <c r="F24" s="268">
        <f>IFERROR('road CNG AFV'!F24/'road CNG AFI'!F24,"")</f>
        <v>531.43137254901956</v>
      </c>
      <c r="G24" s="268" t="str">
        <f>IFERROR('road CNG AFV'!G24/'road CNG AFI'!G24,"")</f>
        <v/>
      </c>
      <c r="H24" s="268" t="str">
        <f>IFERROR('road CNG AFV'!H24/'road CNG AFI'!H24,"")</f>
        <v/>
      </c>
      <c r="I24" s="268">
        <f>IFERROR('road CNG AFV'!I24/'road CNG AFI'!I24,"")</f>
        <v>133.22222222222223</v>
      </c>
      <c r="J24" s="268">
        <f>IFERROR('road CNG AFV'!J24/'road CNG AFI'!J24,"")</f>
        <v>1693.9375</v>
      </c>
      <c r="K24" s="268" t="str">
        <f>IFERROR('road CNG AFV'!K24/'road CNG AFI'!K24,"")</f>
        <v/>
      </c>
    </row>
    <row r="25" spans="1:11" ht="21.6" thickBot="1" x14ac:dyDescent="0.45">
      <c r="A25" s="252" t="s">
        <v>23</v>
      </c>
      <c r="B25" s="271">
        <f>IFERROR('road CNG AFV'!B25/'road CNG AFI'!B25,"")</f>
        <v>47.25</v>
      </c>
      <c r="C25" s="268">
        <f>IFERROR('road CNG AFV'!C25/'road CNG AFI'!C25,"")</f>
        <v>51.625</v>
      </c>
      <c r="D25" s="268">
        <f>IFERROR('road CNG AFV'!D25/'road CNG AFI'!D25,"")</f>
        <v>73.75</v>
      </c>
      <c r="E25" s="268">
        <f>IFERROR('road CNG AFV'!E25/'road CNG AFI'!E25,"")</f>
        <v>107.69230769230769</v>
      </c>
      <c r="F25" s="268">
        <f>IFERROR('road CNG AFV'!F25/'road CNG AFI'!F25,"")</f>
        <v>115</v>
      </c>
      <c r="G25" s="268">
        <f>IFERROR('road CNG AFV'!G25/'road CNG AFI'!G25,"")</f>
        <v>119.23076923076923</v>
      </c>
      <c r="H25" s="268">
        <f>IFERROR('road CNG AFV'!H25/'road CNG AFI'!H25,"")</f>
        <v>103</v>
      </c>
      <c r="I25" s="268">
        <f>IFERROR('road CNG AFV'!I25/'road CNG AFI'!I25,"")</f>
        <v>107.25</v>
      </c>
      <c r="J25" s="268"/>
      <c r="K25" s="268" t="str">
        <f>IFERROR('road CNG AFV'!K25/'road CNG AFI'!K25,"")</f>
        <v/>
      </c>
    </row>
    <row r="26" spans="1:11" ht="21.6" thickBot="1" x14ac:dyDescent="0.45">
      <c r="A26" s="252" t="s">
        <v>24</v>
      </c>
      <c r="B26" s="271">
        <v>200</v>
      </c>
      <c r="C26" s="268" t="str">
        <f>IFERROR('road CNG AFV'!C26/'road CNG AFI'!C26,"")</f>
        <v/>
      </c>
      <c r="D26" s="268">
        <f>2183/3</f>
        <v>727.66666666666663</v>
      </c>
      <c r="E26" s="268"/>
      <c r="F26" s="268" t="str">
        <f>IFERROR('road CNG AFV'!F26/'road CNG AFI'!F26,"")</f>
        <v/>
      </c>
      <c r="G26" s="268" t="str">
        <f>IFERROR('road CNG AFV'!G26/'road CNG AFI'!G26,"")</f>
        <v/>
      </c>
      <c r="H26" s="268">
        <f>IFERROR('road CNG AFV'!H26/'road CNG AFI'!H26,"")</f>
        <v>77.5</v>
      </c>
      <c r="I26" s="268"/>
      <c r="J26" s="268" t="str">
        <f>IFERROR('road CNG AFV'!J26/'road CNG AFI'!J26,"")</f>
        <v/>
      </c>
      <c r="K26" s="268" t="str">
        <f>IFERROR('road CNG AFV'!K26/'road CNG AFI'!K26,"")</f>
        <v/>
      </c>
    </row>
    <row r="27" spans="1:11" ht="21.6" thickBot="1" x14ac:dyDescent="0.45">
      <c r="A27" s="252" t="s">
        <v>26</v>
      </c>
      <c r="B27" s="271">
        <f>IFERROR('road CNG AFV'!B27/'road CNG AFI'!B27,"")</f>
        <v>82</v>
      </c>
      <c r="C27" s="268">
        <f>IFERROR('road CNG AFV'!C27/'road CNG AFI'!C27,"")</f>
        <v>105.25</v>
      </c>
      <c r="D27" s="268">
        <f>IFERROR('road CNG AFV'!D27/'road CNG AFI'!D27,"")</f>
        <v>116.75</v>
      </c>
      <c r="E27" s="268">
        <f>IFERROR('road CNG AFV'!E27/'road CNG AFI'!E27,"")</f>
        <v>216.42857142857142</v>
      </c>
      <c r="F27" s="268">
        <f>IFERROR('road CNG AFV'!F27/'road CNG AFI'!F27,"")</f>
        <v>470.92857142857144</v>
      </c>
      <c r="G27" s="268">
        <f>IFERROR('road CNG AFV'!G27/'road CNG AFI'!G27,"")</f>
        <v>682.28571428571433</v>
      </c>
      <c r="H27" s="268">
        <f>IFERROR('road CNG AFV'!H27/'road CNG AFI'!H27,"")</f>
        <v>68</v>
      </c>
      <c r="I27" s="268">
        <f>IFERROR('road CNG AFV'!I27/'road CNG AFI'!I27,"")</f>
        <v>209.14285714285714</v>
      </c>
      <c r="J27" s="268">
        <f>IFERROR('road CNG AFV'!J27/'road CNG AFI'!J27,"")</f>
        <v>454.35714285714283</v>
      </c>
      <c r="K27" s="268">
        <f>IFERROR('road CNG AFV'!K27/'road CNG AFI'!K27,"")</f>
        <v>655.5</v>
      </c>
    </row>
    <row r="28" spans="1:11" ht="21.6" thickBot="1" x14ac:dyDescent="0.45">
      <c r="A28" s="252" t="s">
        <v>27</v>
      </c>
      <c r="B28" s="271">
        <f>IFERROR('road CNG AFV'!B28/'road CNG AFI'!B28,"")</f>
        <v>172.09090909090909</v>
      </c>
      <c r="C28" s="268">
        <f>IFERROR('road CNG AFV'!C28/'road CNG AFI'!C28,"")</f>
        <v>177.58333333333334</v>
      </c>
      <c r="D28" s="268">
        <f>IFERROR('road CNG AFV'!D28/'road CNG AFI'!D28,"")</f>
        <v>204.5</v>
      </c>
      <c r="E28" s="268">
        <f>IFERROR('road CNG AFV'!E28/'road CNG AFI'!E28,"")</f>
        <v>250</v>
      </c>
      <c r="F28" s="268">
        <f>IFERROR('road CNG AFV'!F28/'road CNG AFI'!F28,"")</f>
        <v>188.15789473684211</v>
      </c>
      <c r="G28" s="268">
        <f>IFERROR('road CNG AFV'!G28/'road CNG AFI'!G28,"")</f>
        <v>210.52631578947367</v>
      </c>
      <c r="H28" s="272" t="str">
        <f>IFERROR('road CNG AFV'!H28/'road CNG AFI'!H28,"")</f>
        <v/>
      </c>
      <c r="I28" s="267">
        <f>IFERROR('road CNG AFV'!I28/'road CNG AFI'!I28,"")</f>
        <v>121.95121951219512</v>
      </c>
      <c r="J28" s="267">
        <f>IFERROR('road CNG AFV'!J28/'road CNG AFI'!J28,"")</f>
        <v>166.66666666666666</v>
      </c>
      <c r="K28" s="271" t="str">
        <f>IFERROR('road CNG AFV'!K28/'road CNG AFI'!K28,"")</f>
        <v/>
      </c>
    </row>
    <row r="29" spans="1:11" ht="21.6" thickBot="1" x14ac:dyDescent="0.45">
      <c r="A29" s="252" t="s">
        <v>11</v>
      </c>
      <c r="B29" s="271">
        <f>IFERROR('road CNG AFV'!B29/'road CNG AFI'!B29,"")</f>
        <v>91</v>
      </c>
      <c r="C29" s="268">
        <f>IFERROR('road CNG AFV'!C29/'road CNG AFI'!C29,"")</f>
        <v>121.34285714285714</v>
      </c>
      <c r="D29" s="268">
        <f>IFERROR('road CNG AFV'!D29/'road CNG AFI'!D29,"")</f>
        <v>157.67500000000001</v>
      </c>
      <c r="E29" s="268"/>
      <c r="F29" s="268">
        <f>IFERROR('road CNG AFV'!F29/'road CNG AFI'!F29,"")</f>
        <v>460.67150181818187</v>
      </c>
      <c r="G29" s="268" t="str">
        <f>IFERROR('road CNG AFV'!G29/'road CNG AFI'!G29,"")</f>
        <v/>
      </c>
      <c r="H29" s="272">
        <f>IFERROR('road CNG AFV'!H29/'road CNG AFI'!H29,"")</f>
        <v>82.208333333333329</v>
      </c>
      <c r="I29" s="267">
        <f>IFERROR('road CNG AFV'!I29/'road CNG AFI'!I29,"")</f>
        <v>105.45454545454545</v>
      </c>
      <c r="J29" s="267">
        <f>IFERROR('road CNG AFV'!J29/'road CNG AFI'!J29,"")</f>
        <v>309.09090909090907</v>
      </c>
      <c r="K29" s="271" t="str">
        <f>IFERROR('road CNG AFV'!K29/'road CNG AFI'!K29,"")</f>
        <v/>
      </c>
    </row>
    <row r="30" spans="1:11" ht="21.6" thickBot="1" x14ac:dyDescent="0.45">
      <c r="A30" s="252" t="s">
        <v>25</v>
      </c>
      <c r="B30" s="273">
        <f>IFERROR('road CNG AFV'!B30/'road CNG AFI'!B30,"")</f>
        <v>257.01764705882351</v>
      </c>
      <c r="C30" s="274">
        <f>IFERROR('road CNG AFV'!C30/'road CNG AFI'!C30,"")</f>
        <v>249.74857142857144</v>
      </c>
      <c r="D30" s="274">
        <f>IFERROR('road CNG AFV'!D30/'road CNG AFI'!D30,"")</f>
        <v>229.52972972972972</v>
      </c>
      <c r="E30" s="274">
        <f>IFERROR('road CNG AFV'!E30/'road CNG AFI'!E30,"")</f>
        <v>184.13478260869564</v>
      </c>
      <c r="F30" s="274">
        <f>IFERROR('road CNG AFV'!F30/'road CNG AFI'!F30,"")</f>
        <v>235.94782608695652</v>
      </c>
      <c r="G30" s="274" t="str">
        <f>IFERROR('road CNG AFV'!G30/'road CNG AFI'!G30,"")</f>
        <v/>
      </c>
      <c r="H30" s="275">
        <f>IFERROR('road CNG AFV'!H30/'road CNG AFI'!H30,"")</f>
        <v>275.68124999999998</v>
      </c>
      <c r="I30" s="276">
        <f>IFERROR('road CNG AFV'!I30/'road CNG AFI'!I30,"")</f>
        <v>204.95217391304348</v>
      </c>
      <c r="J30" s="276">
        <f>IFERROR('road CNG AFV'!J30/'road CNG AFI'!J30,"")</f>
        <v>204.95217391304348</v>
      </c>
      <c r="K30" s="273" t="str">
        <f>IFERROR('road CNG AFV'!K30/'road CNG AFI'!K30,"")</f>
        <v/>
      </c>
    </row>
    <row r="31" spans="1:11" ht="21.6" thickBot="1" x14ac:dyDescent="0.45">
      <c r="A31" s="253" t="s">
        <v>28</v>
      </c>
      <c r="B31" s="271">
        <f>IFERROR('road CNG AFV'!B31/'road CNG AFI'!B31,"")</f>
        <v>424.71428571428572</v>
      </c>
      <c r="C31" s="268" t="s">
        <v>125</v>
      </c>
      <c r="D31" s="268">
        <f>IFERROR('road CNG AFV'!D31/'road CNG AFI'!D31,"")</f>
        <v>1486.5</v>
      </c>
      <c r="E31" s="268" t="s">
        <v>125</v>
      </c>
      <c r="F31" s="268" t="s">
        <v>125</v>
      </c>
      <c r="G31" s="268" t="s">
        <v>125</v>
      </c>
      <c r="H31" s="268" t="s">
        <v>125</v>
      </c>
      <c r="I31" s="268" t="s">
        <v>125</v>
      </c>
      <c r="J31" s="268" t="s">
        <v>125</v>
      </c>
      <c r="K31" s="268" t="s">
        <v>125</v>
      </c>
    </row>
    <row r="32" spans="1:11" x14ac:dyDescent="0.3">
      <c r="B32" s="199"/>
      <c r="C32" s="199"/>
      <c r="D32" s="199"/>
      <c r="E32" s="199"/>
      <c r="F32" s="199"/>
      <c r="G32" s="199"/>
      <c r="H32" s="199"/>
      <c r="I32" s="199"/>
      <c r="J32" s="199"/>
      <c r="K32" s="199"/>
    </row>
    <row r="33" spans="1:11" x14ac:dyDescent="0.3">
      <c r="A33" s="34" t="s">
        <v>36</v>
      </c>
    </row>
    <row r="34" spans="1:11" ht="15" thickBot="1" x14ac:dyDescent="0.35"/>
    <row r="35" spans="1:11" ht="15" thickBot="1" x14ac:dyDescent="0.35">
      <c r="A35" s="21"/>
      <c r="B35" t="s">
        <v>119</v>
      </c>
    </row>
    <row r="36" spans="1:11" ht="15" thickBot="1" x14ac:dyDescent="0.35">
      <c r="A36" s="193"/>
      <c r="B36" t="s">
        <v>37</v>
      </c>
    </row>
    <row r="37" spans="1:11" x14ac:dyDescent="0.3">
      <c r="A37" s="363"/>
      <c r="B37" s="363"/>
    </row>
    <row r="39" spans="1:11" x14ac:dyDescent="0.3">
      <c r="A39" s="35" t="s">
        <v>136</v>
      </c>
      <c r="B39" s="40"/>
      <c r="C39" s="40"/>
    </row>
    <row r="40" spans="1:11" x14ac:dyDescent="0.3">
      <c r="A40" s="64" t="s">
        <v>103</v>
      </c>
    </row>
    <row r="41" spans="1:11" x14ac:dyDescent="0.3">
      <c r="A41" s="35" t="s">
        <v>104</v>
      </c>
    </row>
    <row r="42" spans="1:11" x14ac:dyDescent="0.3">
      <c r="E42" s="39"/>
      <c r="F42" s="40"/>
      <c r="G42" s="40"/>
      <c r="H42" s="40"/>
      <c r="I42" s="40"/>
      <c r="J42" s="38"/>
      <c r="K42" s="36"/>
    </row>
    <row r="43" spans="1:11" x14ac:dyDescent="0.3">
      <c r="J43" s="38"/>
      <c r="K43" s="36"/>
    </row>
    <row r="44" spans="1:11" x14ac:dyDescent="0.3">
      <c r="J44" s="38"/>
      <c r="K44" s="36"/>
    </row>
    <row r="45" spans="1:11" x14ac:dyDescent="0.3">
      <c r="A45" s="39"/>
      <c r="B45" s="40"/>
      <c r="C45" s="40"/>
    </row>
  </sheetData>
  <mergeCells count="5">
    <mergeCell ref="A1:A3"/>
    <mergeCell ref="B1:G1"/>
    <mergeCell ref="H1:K1"/>
    <mergeCell ref="B2:G2"/>
    <mergeCell ref="H2:K2"/>
  </mergeCells>
  <pageMargins left="0.7" right="0.7" top="0.75" bottom="0.75" header="0.3" footer="0.3"/>
  <pageSetup paperSize="9" orientation="portrait" verticalDpi="9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B48"/>
  <sheetViews>
    <sheetView zoomScale="60" zoomScaleNormal="60" workbookViewId="0">
      <pane xSplit="1" ySplit="3" topLeftCell="B4" activePane="bottomRight" state="frozen"/>
      <selection pane="topRight" activeCell="B1" sqref="B1"/>
      <selection pane="bottomLeft" activeCell="A4" sqref="A4"/>
      <selection pane="bottomRight" activeCell="A46" sqref="A46"/>
    </sheetView>
  </sheetViews>
  <sheetFormatPr defaultRowHeight="14.4" x14ac:dyDescent="0.3"/>
  <cols>
    <col min="1" max="1" width="15.5546875" customWidth="1"/>
    <col min="21" max="21" width="15.88671875" customWidth="1"/>
  </cols>
  <sheetData>
    <row r="1" spans="1:22" ht="15" customHeight="1" thickBot="1" x14ac:dyDescent="0.35">
      <c r="A1" s="537" t="s">
        <v>116</v>
      </c>
      <c r="B1" s="525" t="s">
        <v>29</v>
      </c>
      <c r="C1" s="526"/>
      <c r="D1" s="526"/>
      <c r="E1" s="526"/>
      <c r="F1" s="526"/>
      <c r="G1" s="526"/>
      <c r="H1" s="525" t="s">
        <v>0</v>
      </c>
      <c r="I1" s="526"/>
      <c r="J1" s="526"/>
      <c r="K1" s="527"/>
      <c r="L1" s="521" t="s">
        <v>30</v>
      </c>
      <c r="M1" s="522"/>
      <c r="N1" s="522"/>
      <c r="O1" s="522"/>
      <c r="P1" s="522"/>
      <c r="Q1" s="528"/>
      <c r="R1" s="521" t="s">
        <v>33</v>
      </c>
      <c r="S1" s="522"/>
      <c r="T1" s="522"/>
      <c r="U1" s="523" t="s">
        <v>34</v>
      </c>
      <c r="V1" s="18"/>
    </row>
    <row r="2" spans="1:22" ht="15" customHeight="1" thickBot="1" x14ac:dyDescent="0.35">
      <c r="A2" s="537"/>
      <c r="B2" s="525"/>
      <c r="C2" s="526"/>
      <c r="D2" s="526"/>
      <c r="E2" s="526"/>
      <c r="F2" s="526"/>
      <c r="G2" s="527"/>
      <c r="H2" s="525"/>
      <c r="I2" s="526"/>
      <c r="J2" s="526"/>
      <c r="K2" s="527"/>
      <c r="L2" s="10" t="s">
        <v>31</v>
      </c>
      <c r="M2" s="11" t="s">
        <v>32</v>
      </c>
      <c r="N2" s="10" t="s">
        <v>31</v>
      </c>
      <c r="O2" s="11" t="s">
        <v>32</v>
      </c>
      <c r="P2" s="10" t="s">
        <v>31</v>
      </c>
      <c r="Q2" s="11" t="s">
        <v>32</v>
      </c>
      <c r="R2" s="521" t="s">
        <v>32</v>
      </c>
      <c r="S2" s="522"/>
      <c r="T2" s="522"/>
      <c r="U2" s="524"/>
    </row>
    <row r="3" spans="1:22" ht="48" customHeight="1" thickBot="1" x14ac:dyDescent="0.35">
      <c r="A3" s="538"/>
      <c r="B3" s="90">
        <v>2016</v>
      </c>
      <c r="C3" s="71">
        <v>2017</v>
      </c>
      <c r="D3" s="45">
        <v>2018</v>
      </c>
      <c r="E3" s="46">
        <v>2020</v>
      </c>
      <c r="F3" s="47">
        <v>2025</v>
      </c>
      <c r="G3" s="46">
        <v>2030</v>
      </c>
      <c r="H3" s="48">
        <v>2016</v>
      </c>
      <c r="I3" s="49">
        <v>2020</v>
      </c>
      <c r="J3" s="47">
        <v>2025</v>
      </c>
      <c r="K3" s="50">
        <v>2030</v>
      </c>
      <c r="L3" s="531">
        <v>2020</v>
      </c>
      <c r="M3" s="530"/>
      <c r="N3" s="531">
        <v>2025</v>
      </c>
      <c r="O3" s="530"/>
      <c r="P3" s="531">
        <v>2030</v>
      </c>
      <c r="Q3" s="530"/>
      <c r="R3" s="19">
        <v>2020</v>
      </c>
      <c r="S3" s="20">
        <v>2025</v>
      </c>
      <c r="T3" s="22">
        <v>2030</v>
      </c>
      <c r="U3" s="524"/>
    </row>
    <row r="4" spans="1:22" ht="21" x14ac:dyDescent="0.4">
      <c r="A4" s="1" t="s">
        <v>2</v>
      </c>
      <c r="B4" s="115">
        <v>2</v>
      </c>
      <c r="C4" s="116"/>
      <c r="D4" s="116"/>
      <c r="E4" s="116"/>
      <c r="F4" s="116"/>
      <c r="G4" s="117">
        <v>25</v>
      </c>
      <c r="H4" s="144">
        <v>2</v>
      </c>
      <c r="I4" s="142"/>
      <c r="J4" s="142"/>
      <c r="K4" s="145"/>
      <c r="L4" s="448" t="str">
        <f>IF(AND(E4&lt;&gt;0,I4&lt;&gt;0),E4-I4, " ")</f>
        <v xml:space="preserve"> </v>
      </c>
      <c r="M4" s="449" t="str">
        <f>IF(AND(E4&lt;&gt;0,I4&lt;&gt;0),(E4-I4)/I4, " ")</f>
        <v xml:space="preserve"> </v>
      </c>
      <c r="N4" s="450" t="str">
        <f>IF(AND(F4&lt;&gt;0,J4&lt;&gt;0),F4-J4, " ")</f>
        <v xml:space="preserve"> </v>
      </c>
      <c r="O4" s="449" t="str">
        <f>IF(AND(F4&lt;&gt;0,J4&lt;&gt;0),(F4-J4)/J4, " ")</f>
        <v xml:space="preserve"> </v>
      </c>
      <c r="P4" s="451" t="str">
        <f>IF(AND(G4&lt;&gt;0,K4&lt;&gt;0),G4-K4, " ")</f>
        <v xml:space="preserve"> </v>
      </c>
      <c r="Q4" s="452" t="str">
        <f>IF(AND(G4&lt;&gt;0,K4&lt;&gt;0),(G4-K4)/K4, " ")</f>
        <v xml:space="preserve"> </v>
      </c>
      <c r="R4" s="453" t="str">
        <f>IFERROR(D4/E4,"")</f>
        <v/>
      </c>
      <c r="S4" s="454" t="str">
        <f>IFERROR(D4/F4,"")</f>
        <v/>
      </c>
      <c r="T4" s="455"/>
      <c r="U4" s="456" t="str">
        <f>IF(((G4&gt;0)*AND(D4&gt;0)),IFERROR((D4-B4)/(G4-B4)," ")," ")</f>
        <v xml:space="preserve"> </v>
      </c>
    </row>
    <row r="5" spans="1:22" ht="21" x14ac:dyDescent="0.4">
      <c r="A5" s="3" t="s">
        <v>3</v>
      </c>
      <c r="B5" s="118"/>
      <c r="C5" s="93"/>
      <c r="D5" s="93"/>
      <c r="E5" s="93"/>
      <c r="F5" s="93"/>
      <c r="G5" s="119"/>
      <c r="H5" s="118">
        <v>1</v>
      </c>
      <c r="I5" s="93">
        <v>2</v>
      </c>
      <c r="J5" s="93"/>
      <c r="K5" s="120">
        <v>4</v>
      </c>
      <c r="L5" s="457" t="str">
        <f t="shared" ref="L5:L31" si="0">IF(AND(E5&lt;&gt;0,I5&lt;&gt;0),E5-I5, " ")</f>
        <v xml:space="preserve"> </v>
      </c>
      <c r="M5" s="458" t="str">
        <f t="shared" ref="M5:M31" si="1">IF(AND(E5&lt;&gt;0,I5&lt;&gt;0),(E5-I5)/I5, " ")</f>
        <v xml:space="preserve"> </v>
      </c>
      <c r="N5" s="459" t="str">
        <f t="shared" ref="N5:N31" si="2">IF(AND(F5&lt;&gt;0,J5&lt;&gt;0),F5-J5, " ")</f>
        <v xml:space="preserve"> </v>
      </c>
      <c r="O5" s="458" t="str">
        <f t="shared" ref="O5:O31" si="3">IF(AND(F5&lt;&gt;0,J5&lt;&gt;0),(F5-J5)/J5, " ")</f>
        <v xml:space="preserve"> </v>
      </c>
      <c r="P5" s="459" t="str">
        <f t="shared" ref="P5:P31" si="4">IF(AND(G5&lt;&gt;0,K5&lt;&gt;0),G5-K5, " ")</f>
        <v xml:space="preserve"> </v>
      </c>
      <c r="Q5" s="460" t="str">
        <f t="shared" ref="Q5:Q31" si="5">IF(AND(G5&lt;&gt;0,K5&lt;&gt;0),(G5-K5)/K5, " ")</f>
        <v xml:space="preserve"> </v>
      </c>
      <c r="R5" s="461" t="str">
        <f t="shared" ref="R5:R31" si="6">IFERROR(D5/E5,"")</f>
        <v/>
      </c>
      <c r="S5" s="462" t="str">
        <f t="shared" ref="S5:S31" si="7">IFERROR(D5/F5,"")</f>
        <v/>
      </c>
      <c r="T5" s="463" t="str">
        <f t="shared" ref="T5:T31" si="8">IFERROR(D5/G5,"")</f>
        <v/>
      </c>
      <c r="U5" s="464" t="str">
        <f t="shared" ref="U5:U31" si="9">IF(G5&gt;0,IFERROR((D5-B5)/(G5-B5)," ")," ")</f>
        <v xml:space="preserve"> </v>
      </c>
    </row>
    <row r="6" spans="1:22" ht="21" x14ac:dyDescent="0.4">
      <c r="A6" s="3" t="s">
        <v>5</v>
      </c>
      <c r="B6" s="118"/>
      <c r="C6" s="93"/>
      <c r="D6" s="93">
        <v>1</v>
      </c>
      <c r="E6" s="93">
        <v>3</v>
      </c>
      <c r="F6" s="93">
        <v>14</v>
      </c>
      <c r="G6" s="119">
        <v>30</v>
      </c>
      <c r="H6" s="146">
        <v>0</v>
      </c>
      <c r="I6" s="93">
        <v>1.5</v>
      </c>
      <c r="J6" s="93">
        <v>5</v>
      </c>
      <c r="K6" s="120">
        <v>14</v>
      </c>
      <c r="L6" s="457">
        <f t="shared" si="0"/>
        <v>1.5</v>
      </c>
      <c r="M6" s="458">
        <f t="shared" si="1"/>
        <v>1</v>
      </c>
      <c r="N6" s="459">
        <f t="shared" si="2"/>
        <v>9</v>
      </c>
      <c r="O6" s="458">
        <f t="shared" si="3"/>
        <v>1.8</v>
      </c>
      <c r="P6" s="459">
        <f t="shared" si="4"/>
        <v>16</v>
      </c>
      <c r="Q6" s="460">
        <f t="shared" si="5"/>
        <v>1.1428571428571428</v>
      </c>
      <c r="R6" s="461">
        <f t="shared" si="6"/>
        <v>0.33333333333333331</v>
      </c>
      <c r="S6" s="462">
        <f t="shared" si="7"/>
        <v>7.1428571428571425E-2</v>
      </c>
      <c r="T6" s="463">
        <f t="shared" si="8"/>
        <v>3.3333333333333333E-2</v>
      </c>
      <c r="U6" s="464">
        <f t="shared" si="9"/>
        <v>3.3333333333333333E-2</v>
      </c>
    </row>
    <row r="7" spans="1:22" ht="21" x14ac:dyDescent="0.4">
      <c r="A7" s="3" t="s">
        <v>7</v>
      </c>
      <c r="B7" s="118"/>
      <c r="C7" s="93"/>
      <c r="D7" s="93">
        <v>0</v>
      </c>
      <c r="E7" s="93"/>
      <c r="F7" s="93">
        <v>3</v>
      </c>
      <c r="G7" s="119">
        <v>3</v>
      </c>
      <c r="H7" s="118"/>
      <c r="I7" s="93"/>
      <c r="J7" s="93"/>
      <c r="K7" s="120"/>
      <c r="L7" s="457" t="str">
        <f t="shared" si="0"/>
        <v xml:space="preserve"> </v>
      </c>
      <c r="M7" s="458" t="str">
        <f>IF(AND(E7&lt;&gt;0,I7&lt;&gt;0),(E7-I7)/I7, " ")</f>
        <v xml:space="preserve"> </v>
      </c>
      <c r="N7" s="465" t="str">
        <f t="shared" si="2"/>
        <v xml:space="preserve"> </v>
      </c>
      <c r="O7" s="466" t="str">
        <f t="shared" si="3"/>
        <v xml:space="preserve"> </v>
      </c>
      <c r="P7" s="465" t="str">
        <f t="shared" si="4"/>
        <v xml:space="preserve"> </v>
      </c>
      <c r="Q7" s="467" t="str">
        <f t="shared" si="5"/>
        <v xml:space="preserve"> </v>
      </c>
      <c r="R7" s="461" t="str">
        <f t="shared" si="6"/>
        <v/>
      </c>
      <c r="S7" s="462"/>
      <c r="T7" s="463"/>
      <c r="U7" s="464"/>
    </row>
    <row r="8" spans="1:22" ht="21" x14ac:dyDescent="0.4">
      <c r="A8" s="3" t="s">
        <v>6</v>
      </c>
      <c r="B8" s="118">
        <v>1</v>
      </c>
      <c r="C8" s="93">
        <v>2</v>
      </c>
      <c r="D8" s="93">
        <v>4</v>
      </c>
      <c r="E8" s="93"/>
      <c r="F8" s="93">
        <v>9</v>
      </c>
      <c r="G8" s="119"/>
      <c r="H8" s="118">
        <v>4</v>
      </c>
      <c r="I8" s="93"/>
      <c r="J8" s="93">
        <v>9</v>
      </c>
      <c r="K8" s="120"/>
      <c r="L8" s="457" t="str">
        <f t="shared" si="0"/>
        <v xml:space="preserve"> </v>
      </c>
      <c r="M8" s="458" t="str">
        <f t="shared" ref="M8" si="10">IF(AND(E8&lt;&gt;0,I8&lt;&gt;0),(E8-I8)/I8, " ")</f>
        <v xml:space="preserve"> </v>
      </c>
      <c r="N8" s="459">
        <f t="shared" si="2"/>
        <v>0</v>
      </c>
      <c r="O8" s="458">
        <f t="shared" si="3"/>
        <v>0</v>
      </c>
      <c r="P8" s="459" t="str">
        <f t="shared" si="4"/>
        <v xml:space="preserve"> </v>
      </c>
      <c r="Q8" s="460" t="str">
        <f t="shared" si="5"/>
        <v xml:space="preserve"> </v>
      </c>
      <c r="R8" s="461" t="str">
        <f t="shared" si="6"/>
        <v/>
      </c>
      <c r="S8" s="462">
        <f t="shared" si="7"/>
        <v>0.44444444444444442</v>
      </c>
      <c r="T8" s="463" t="str">
        <f t="shared" si="8"/>
        <v/>
      </c>
      <c r="U8" s="464" t="str">
        <f t="shared" si="9"/>
        <v xml:space="preserve"> </v>
      </c>
    </row>
    <row r="9" spans="1:22" ht="21" x14ac:dyDescent="0.4">
      <c r="A9" s="3" t="s">
        <v>8</v>
      </c>
      <c r="B9" s="118"/>
      <c r="C9" s="93"/>
      <c r="D9" s="93"/>
      <c r="E9" s="93"/>
      <c r="F9" s="93"/>
      <c r="G9" s="119"/>
      <c r="H9" s="118"/>
      <c r="I9" s="93">
        <v>1</v>
      </c>
      <c r="J9" s="93"/>
      <c r="K9" s="120"/>
      <c r="L9" s="457" t="str">
        <f t="shared" si="0"/>
        <v xml:space="preserve"> </v>
      </c>
      <c r="M9" s="458" t="str">
        <f t="shared" si="1"/>
        <v xml:space="preserve"> </v>
      </c>
      <c r="N9" s="459" t="str">
        <f t="shared" si="2"/>
        <v xml:space="preserve"> </v>
      </c>
      <c r="O9" s="458" t="str">
        <f t="shared" si="3"/>
        <v xml:space="preserve"> </v>
      </c>
      <c r="P9" s="459" t="str">
        <f t="shared" si="4"/>
        <v xml:space="preserve"> </v>
      </c>
      <c r="Q9" s="460" t="str">
        <f t="shared" si="5"/>
        <v xml:space="preserve"> </v>
      </c>
      <c r="R9" s="461" t="str">
        <f t="shared" si="6"/>
        <v/>
      </c>
      <c r="S9" s="462" t="str">
        <f t="shared" si="7"/>
        <v/>
      </c>
      <c r="T9" s="463" t="str">
        <f t="shared" si="8"/>
        <v/>
      </c>
      <c r="U9" s="464" t="str">
        <f t="shared" si="9"/>
        <v xml:space="preserve"> </v>
      </c>
    </row>
    <row r="10" spans="1:22" ht="21" x14ac:dyDescent="0.4">
      <c r="A10" s="3" t="s">
        <v>15</v>
      </c>
      <c r="B10" s="118"/>
      <c r="C10" s="93"/>
      <c r="D10" s="93"/>
      <c r="E10" s="93"/>
      <c r="F10" s="93"/>
      <c r="G10" s="119"/>
      <c r="H10" s="118"/>
      <c r="I10" s="93"/>
      <c r="J10" s="93"/>
      <c r="K10" s="120"/>
      <c r="L10" s="457" t="str">
        <f t="shared" si="0"/>
        <v xml:space="preserve"> </v>
      </c>
      <c r="M10" s="458" t="str">
        <f t="shared" si="1"/>
        <v xml:space="preserve"> </v>
      </c>
      <c r="N10" s="459" t="str">
        <f t="shared" si="2"/>
        <v xml:space="preserve"> </v>
      </c>
      <c r="O10" s="458" t="str">
        <f t="shared" si="3"/>
        <v xml:space="preserve"> </v>
      </c>
      <c r="P10" s="459" t="str">
        <f t="shared" si="4"/>
        <v xml:space="preserve"> </v>
      </c>
      <c r="Q10" s="460" t="str">
        <f t="shared" si="5"/>
        <v xml:space="preserve"> </v>
      </c>
      <c r="R10" s="461" t="str">
        <f t="shared" si="6"/>
        <v/>
      </c>
      <c r="S10" s="462" t="str">
        <f t="shared" si="7"/>
        <v/>
      </c>
      <c r="T10" s="463" t="str">
        <f t="shared" si="8"/>
        <v/>
      </c>
      <c r="U10" s="464" t="str">
        <f t="shared" si="9"/>
        <v xml:space="preserve"> </v>
      </c>
    </row>
    <row r="11" spans="1:22" ht="21" x14ac:dyDescent="0.4">
      <c r="A11" s="3" t="s">
        <v>9</v>
      </c>
      <c r="B11" s="118">
        <v>0</v>
      </c>
      <c r="C11" s="93">
        <v>0</v>
      </c>
      <c r="D11" s="93">
        <v>0</v>
      </c>
      <c r="E11" s="93">
        <v>1</v>
      </c>
      <c r="F11" s="93">
        <v>2</v>
      </c>
      <c r="G11" s="119">
        <v>4</v>
      </c>
      <c r="H11" s="118"/>
      <c r="I11" s="93">
        <v>1</v>
      </c>
      <c r="J11" s="93">
        <v>2</v>
      </c>
      <c r="K11" s="120">
        <v>4</v>
      </c>
      <c r="L11" s="457">
        <f t="shared" si="0"/>
        <v>0</v>
      </c>
      <c r="M11" s="458">
        <f t="shared" si="1"/>
        <v>0</v>
      </c>
      <c r="N11" s="459">
        <f t="shared" si="2"/>
        <v>0</v>
      </c>
      <c r="O11" s="458">
        <f t="shared" si="3"/>
        <v>0</v>
      </c>
      <c r="P11" s="459">
        <f t="shared" si="4"/>
        <v>0</v>
      </c>
      <c r="Q11" s="460">
        <f t="shared" si="5"/>
        <v>0</v>
      </c>
      <c r="R11" s="461"/>
      <c r="S11" s="462"/>
      <c r="T11" s="463"/>
      <c r="U11" s="464"/>
    </row>
    <row r="12" spans="1:22" ht="21" x14ac:dyDescent="0.4">
      <c r="A12" s="3" t="s">
        <v>10</v>
      </c>
      <c r="B12" s="118">
        <v>15</v>
      </c>
      <c r="C12" s="93">
        <v>25</v>
      </c>
      <c r="D12" s="93">
        <v>34</v>
      </c>
      <c r="E12" s="93">
        <v>85</v>
      </c>
      <c r="F12" s="93">
        <v>110</v>
      </c>
      <c r="G12" s="119"/>
      <c r="H12" s="118">
        <v>15</v>
      </c>
      <c r="I12" s="93">
        <v>44</v>
      </c>
      <c r="J12" s="93">
        <v>44</v>
      </c>
      <c r="K12" s="120"/>
      <c r="L12" s="457">
        <f t="shared" si="0"/>
        <v>41</v>
      </c>
      <c r="M12" s="458">
        <f t="shared" si="1"/>
        <v>0.93181818181818177</v>
      </c>
      <c r="N12" s="459">
        <f t="shared" si="2"/>
        <v>66</v>
      </c>
      <c r="O12" s="458">
        <f t="shared" si="3"/>
        <v>1.5</v>
      </c>
      <c r="P12" s="459" t="str">
        <f t="shared" si="4"/>
        <v xml:space="preserve"> </v>
      </c>
      <c r="Q12" s="460" t="str">
        <f t="shared" si="5"/>
        <v xml:space="preserve"> </v>
      </c>
      <c r="R12" s="461">
        <f t="shared" si="6"/>
        <v>0.4</v>
      </c>
      <c r="S12" s="462">
        <f t="shared" si="7"/>
        <v>0.30909090909090908</v>
      </c>
      <c r="T12" s="463" t="str">
        <f t="shared" si="8"/>
        <v/>
      </c>
      <c r="U12" s="464" t="str">
        <f t="shared" si="9"/>
        <v xml:space="preserve"> </v>
      </c>
    </row>
    <row r="13" spans="1:22" ht="21" x14ac:dyDescent="0.4">
      <c r="A13" s="3" t="s">
        <v>12</v>
      </c>
      <c r="B13" s="118">
        <v>1</v>
      </c>
      <c r="C13" s="93"/>
      <c r="D13" s="93">
        <v>20</v>
      </c>
      <c r="E13" s="93"/>
      <c r="F13" s="139">
        <v>25</v>
      </c>
      <c r="G13" s="143">
        <v>41</v>
      </c>
      <c r="H13" s="118"/>
      <c r="I13" s="93"/>
      <c r="J13" s="93">
        <v>25</v>
      </c>
      <c r="K13" s="120"/>
      <c r="L13" s="457" t="str">
        <f t="shared" si="0"/>
        <v xml:space="preserve"> </v>
      </c>
      <c r="M13" s="458" t="str">
        <f t="shared" si="1"/>
        <v xml:space="preserve"> </v>
      </c>
      <c r="N13" s="459">
        <f t="shared" si="2"/>
        <v>0</v>
      </c>
      <c r="O13" s="458">
        <f t="shared" si="3"/>
        <v>0</v>
      </c>
      <c r="P13" s="465" t="str">
        <f t="shared" si="4"/>
        <v xml:space="preserve"> </v>
      </c>
      <c r="Q13" s="467" t="str">
        <f t="shared" si="5"/>
        <v xml:space="preserve"> </v>
      </c>
      <c r="R13" s="461" t="str">
        <f t="shared" si="6"/>
        <v/>
      </c>
      <c r="S13" s="462">
        <f t="shared" si="7"/>
        <v>0.8</v>
      </c>
      <c r="T13" s="463">
        <f t="shared" si="8"/>
        <v>0.48780487804878048</v>
      </c>
      <c r="U13" s="464">
        <f t="shared" si="9"/>
        <v>0.47499999999999998</v>
      </c>
    </row>
    <row r="14" spans="1:22" ht="21" x14ac:dyDescent="0.4">
      <c r="A14" s="3" t="s">
        <v>13</v>
      </c>
      <c r="B14" s="118">
        <v>0</v>
      </c>
      <c r="C14" s="93">
        <v>0</v>
      </c>
      <c r="D14" s="93">
        <v>0</v>
      </c>
      <c r="E14" s="93">
        <v>1</v>
      </c>
      <c r="F14" s="93"/>
      <c r="G14" s="119"/>
      <c r="H14" s="118"/>
      <c r="I14" s="93">
        <v>0</v>
      </c>
      <c r="J14" s="93">
        <v>2</v>
      </c>
      <c r="K14" s="120">
        <v>7</v>
      </c>
      <c r="L14" s="468" t="str">
        <f t="shared" si="0"/>
        <v xml:space="preserve"> </v>
      </c>
      <c r="M14" s="466" t="str">
        <f t="shared" si="1"/>
        <v xml:space="preserve"> </v>
      </c>
      <c r="N14" s="459" t="str">
        <f t="shared" si="2"/>
        <v xml:space="preserve"> </v>
      </c>
      <c r="O14" s="458" t="str">
        <f t="shared" si="3"/>
        <v xml:space="preserve"> </v>
      </c>
      <c r="P14" s="459" t="str">
        <f t="shared" si="4"/>
        <v xml:space="preserve"> </v>
      </c>
      <c r="Q14" s="460" t="str">
        <f t="shared" si="5"/>
        <v xml:space="preserve"> </v>
      </c>
      <c r="R14" s="461"/>
      <c r="S14" s="462" t="str">
        <f>IFERROR(D14/F14,"")</f>
        <v/>
      </c>
      <c r="T14" s="463" t="str">
        <f t="shared" si="8"/>
        <v/>
      </c>
      <c r="U14" s="464" t="str">
        <f t="shared" si="9"/>
        <v xml:space="preserve"> </v>
      </c>
    </row>
    <row r="15" spans="1:22" ht="21" x14ac:dyDescent="0.4">
      <c r="A15" s="3" t="s">
        <v>16</v>
      </c>
      <c r="B15" s="118">
        <v>3</v>
      </c>
      <c r="C15" s="93"/>
      <c r="D15" s="93">
        <v>28</v>
      </c>
      <c r="E15" s="93">
        <v>74</v>
      </c>
      <c r="F15" s="93">
        <f>74+39</f>
        <v>113</v>
      </c>
      <c r="G15" s="119">
        <v>800</v>
      </c>
      <c r="H15" s="118">
        <v>3</v>
      </c>
      <c r="I15" s="93">
        <v>16</v>
      </c>
      <c r="J15" s="93">
        <v>80</v>
      </c>
      <c r="K15" s="120">
        <v>800</v>
      </c>
      <c r="L15" s="457">
        <f t="shared" si="0"/>
        <v>58</v>
      </c>
      <c r="M15" s="469">
        <f t="shared" si="1"/>
        <v>3.625</v>
      </c>
      <c r="N15" s="459">
        <f t="shared" si="2"/>
        <v>33</v>
      </c>
      <c r="O15" s="469">
        <f t="shared" si="3"/>
        <v>0.41249999999999998</v>
      </c>
      <c r="P15" s="459">
        <f t="shared" si="4"/>
        <v>0</v>
      </c>
      <c r="Q15" s="470">
        <f t="shared" si="5"/>
        <v>0</v>
      </c>
      <c r="R15" s="461">
        <f t="shared" ref="R15" si="11">IFERROR(D15/E15,"")</f>
        <v>0.3783783783783784</v>
      </c>
      <c r="S15" s="462">
        <f t="shared" ref="S15" si="12">IFERROR(D15/F15,"")</f>
        <v>0.24778761061946902</v>
      </c>
      <c r="T15" s="463">
        <f t="shared" si="8"/>
        <v>3.5000000000000003E-2</v>
      </c>
      <c r="U15" s="464">
        <f t="shared" si="9"/>
        <v>3.1367628607277293E-2</v>
      </c>
    </row>
    <row r="16" spans="1:22" ht="21" x14ac:dyDescent="0.4">
      <c r="A16" s="3" t="s">
        <v>4</v>
      </c>
      <c r="B16" s="118">
        <v>0</v>
      </c>
      <c r="C16" s="93">
        <v>0</v>
      </c>
      <c r="D16" s="93">
        <v>0</v>
      </c>
      <c r="E16" s="93">
        <v>0</v>
      </c>
      <c r="F16" s="93">
        <v>3</v>
      </c>
      <c r="G16" s="119">
        <v>3</v>
      </c>
      <c r="H16" s="118"/>
      <c r="I16" s="93"/>
      <c r="J16" s="93"/>
      <c r="K16" s="120"/>
      <c r="L16" s="457" t="str">
        <f t="shared" si="0"/>
        <v xml:space="preserve"> </v>
      </c>
      <c r="M16" s="458" t="str">
        <f t="shared" si="1"/>
        <v xml:space="preserve"> </v>
      </c>
      <c r="N16" s="465" t="str">
        <f t="shared" si="2"/>
        <v xml:space="preserve"> </v>
      </c>
      <c r="O16" s="466" t="str">
        <f t="shared" si="3"/>
        <v xml:space="preserve"> </v>
      </c>
      <c r="P16" s="465" t="str">
        <f t="shared" si="4"/>
        <v xml:space="preserve"> </v>
      </c>
      <c r="Q16" s="467" t="str">
        <f t="shared" si="5"/>
        <v xml:space="preserve"> </v>
      </c>
      <c r="R16" s="461" t="str">
        <f t="shared" si="6"/>
        <v/>
      </c>
      <c r="S16" s="462"/>
      <c r="T16" s="463"/>
      <c r="U16" s="464"/>
    </row>
    <row r="17" spans="1:28" ht="21" x14ac:dyDescent="0.4">
      <c r="A17" s="3" t="s">
        <v>19</v>
      </c>
      <c r="B17" s="118"/>
      <c r="C17" s="93"/>
      <c r="D17" s="93"/>
      <c r="E17" s="93"/>
      <c r="F17" s="93"/>
      <c r="G17" s="119"/>
      <c r="H17" s="118"/>
      <c r="I17" s="93"/>
      <c r="J17" s="93"/>
      <c r="K17" s="120"/>
      <c r="L17" s="457" t="str">
        <f t="shared" si="0"/>
        <v xml:space="preserve"> </v>
      </c>
      <c r="M17" s="458" t="str">
        <f t="shared" si="1"/>
        <v xml:space="preserve"> </v>
      </c>
      <c r="N17" s="459" t="str">
        <f t="shared" si="2"/>
        <v xml:space="preserve"> </v>
      </c>
      <c r="O17" s="458" t="str">
        <f t="shared" si="3"/>
        <v xml:space="preserve"> </v>
      </c>
      <c r="P17" s="459" t="str">
        <f t="shared" si="4"/>
        <v xml:space="preserve"> </v>
      </c>
      <c r="Q17" s="460" t="str">
        <f t="shared" si="5"/>
        <v xml:space="preserve"> </v>
      </c>
      <c r="R17" s="461" t="str">
        <f t="shared" si="6"/>
        <v/>
      </c>
      <c r="S17" s="462" t="str">
        <f t="shared" si="7"/>
        <v/>
      </c>
      <c r="T17" s="463" t="str">
        <f t="shared" si="8"/>
        <v/>
      </c>
      <c r="U17" s="464" t="str">
        <f t="shared" si="9"/>
        <v xml:space="preserve"> </v>
      </c>
    </row>
    <row r="18" spans="1:28" ht="21" x14ac:dyDescent="0.4">
      <c r="A18" s="3" t="s">
        <v>17</v>
      </c>
      <c r="B18" s="118"/>
      <c r="C18" s="93"/>
      <c r="D18" s="93">
        <v>2</v>
      </c>
      <c r="E18" s="93"/>
      <c r="F18" s="93">
        <v>3</v>
      </c>
      <c r="G18" s="119">
        <v>5</v>
      </c>
      <c r="H18" s="118"/>
      <c r="I18" s="140">
        <v>0</v>
      </c>
      <c r="J18" s="140">
        <v>1</v>
      </c>
      <c r="K18" s="147"/>
      <c r="L18" s="457" t="str">
        <f t="shared" si="0"/>
        <v xml:space="preserve"> </v>
      </c>
      <c r="M18" s="458" t="str">
        <f t="shared" si="1"/>
        <v xml:space="preserve"> </v>
      </c>
      <c r="N18" s="459">
        <f t="shared" si="2"/>
        <v>2</v>
      </c>
      <c r="O18" s="458">
        <f t="shared" si="3"/>
        <v>2</v>
      </c>
      <c r="P18" s="465" t="str">
        <f t="shared" si="4"/>
        <v xml:space="preserve"> </v>
      </c>
      <c r="Q18" s="467" t="str">
        <f t="shared" si="5"/>
        <v xml:space="preserve"> </v>
      </c>
      <c r="R18" s="461" t="str">
        <f t="shared" si="6"/>
        <v/>
      </c>
      <c r="S18" s="462">
        <f t="shared" si="7"/>
        <v>0.66666666666666663</v>
      </c>
      <c r="T18" s="463">
        <f t="shared" si="8"/>
        <v>0.4</v>
      </c>
      <c r="U18" s="464">
        <f t="shared" si="9"/>
        <v>0.4</v>
      </c>
    </row>
    <row r="19" spans="1:28" ht="21" x14ac:dyDescent="0.4">
      <c r="A19" s="3" t="s">
        <v>18</v>
      </c>
      <c r="B19" s="118">
        <v>0</v>
      </c>
      <c r="C19" s="93">
        <v>0</v>
      </c>
      <c r="D19" s="93">
        <v>0</v>
      </c>
      <c r="E19" s="93">
        <v>0</v>
      </c>
      <c r="F19" s="93">
        <v>0</v>
      </c>
      <c r="G19" s="119">
        <v>0</v>
      </c>
      <c r="H19" s="118"/>
      <c r="I19" s="93"/>
      <c r="J19" s="93"/>
      <c r="K19" s="120"/>
      <c r="L19" s="457" t="str">
        <f t="shared" si="0"/>
        <v xml:space="preserve"> </v>
      </c>
      <c r="M19" s="458" t="str">
        <f t="shared" si="1"/>
        <v xml:space="preserve"> </v>
      </c>
      <c r="N19" s="459" t="str">
        <f t="shared" si="2"/>
        <v xml:space="preserve"> </v>
      </c>
      <c r="O19" s="458" t="str">
        <f t="shared" si="3"/>
        <v xml:space="preserve"> </v>
      </c>
      <c r="P19" s="459" t="str">
        <f t="shared" si="4"/>
        <v xml:space="preserve"> </v>
      </c>
      <c r="Q19" s="460" t="str">
        <f t="shared" si="5"/>
        <v xml:space="preserve"> </v>
      </c>
      <c r="R19" s="461" t="str">
        <f t="shared" si="6"/>
        <v/>
      </c>
      <c r="S19" s="462" t="str">
        <f t="shared" si="7"/>
        <v/>
      </c>
      <c r="T19" s="463" t="str">
        <f t="shared" si="8"/>
        <v/>
      </c>
      <c r="U19" s="464" t="str">
        <f t="shared" si="9"/>
        <v xml:space="preserve"> </v>
      </c>
    </row>
    <row r="20" spans="1:28" ht="21" x14ac:dyDescent="0.4">
      <c r="A20" s="3" t="s">
        <v>14</v>
      </c>
      <c r="B20" s="118">
        <v>0</v>
      </c>
      <c r="C20" s="93">
        <v>0</v>
      </c>
      <c r="D20" s="93">
        <v>0</v>
      </c>
      <c r="E20" s="93">
        <v>1</v>
      </c>
      <c r="F20" s="93">
        <v>15</v>
      </c>
      <c r="G20" s="119">
        <v>40</v>
      </c>
      <c r="H20" s="118">
        <v>0</v>
      </c>
      <c r="I20" s="93">
        <v>23</v>
      </c>
      <c r="J20" s="93">
        <v>83</v>
      </c>
      <c r="K20" s="120">
        <v>224</v>
      </c>
      <c r="L20" s="457">
        <f t="shared" si="0"/>
        <v>-22</v>
      </c>
      <c r="M20" s="458">
        <f t="shared" si="1"/>
        <v>-0.95652173913043481</v>
      </c>
      <c r="N20" s="459">
        <f t="shared" si="2"/>
        <v>-68</v>
      </c>
      <c r="O20" s="458">
        <f t="shared" si="3"/>
        <v>-0.81927710843373491</v>
      </c>
      <c r="P20" s="459">
        <f t="shared" si="4"/>
        <v>-184</v>
      </c>
      <c r="Q20" s="460">
        <f t="shared" si="5"/>
        <v>-0.8214285714285714</v>
      </c>
      <c r="R20" s="461"/>
      <c r="S20" s="462"/>
      <c r="T20" s="463"/>
      <c r="U20" s="464"/>
    </row>
    <row r="21" spans="1:28" ht="21" x14ac:dyDescent="0.4">
      <c r="A21" s="3" t="s">
        <v>20</v>
      </c>
      <c r="B21" s="118"/>
      <c r="C21" s="93"/>
      <c r="D21" s="93"/>
      <c r="E21" s="93"/>
      <c r="F21" s="93"/>
      <c r="G21" s="119"/>
      <c r="H21" s="118"/>
      <c r="I21" s="93"/>
      <c r="J21" s="93"/>
      <c r="K21" s="120"/>
      <c r="L21" s="457" t="str">
        <f t="shared" si="0"/>
        <v xml:space="preserve"> </v>
      </c>
      <c r="M21" s="458" t="str">
        <f t="shared" si="1"/>
        <v xml:space="preserve"> </v>
      </c>
      <c r="N21" s="459" t="str">
        <f t="shared" si="2"/>
        <v xml:space="preserve"> </v>
      </c>
      <c r="O21" s="458" t="str">
        <f t="shared" si="3"/>
        <v xml:space="preserve"> </v>
      </c>
      <c r="P21" s="459" t="str">
        <f t="shared" si="4"/>
        <v xml:space="preserve"> </v>
      </c>
      <c r="Q21" s="460" t="str">
        <f t="shared" si="5"/>
        <v xml:space="preserve"> </v>
      </c>
      <c r="R21" s="461" t="str">
        <f t="shared" si="6"/>
        <v/>
      </c>
      <c r="S21" s="462" t="str">
        <f t="shared" si="7"/>
        <v/>
      </c>
      <c r="T21" s="463" t="str">
        <f t="shared" si="8"/>
        <v/>
      </c>
      <c r="U21" s="464" t="str">
        <f t="shared" si="9"/>
        <v xml:space="preserve"> </v>
      </c>
    </row>
    <row r="22" spans="1:28" ht="21" x14ac:dyDescent="0.4">
      <c r="A22" s="3" t="s">
        <v>21</v>
      </c>
      <c r="B22" s="118">
        <v>19</v>
      </c>
      <c r="C22" s="93">
        <v>18</v>
      </c>
      <c r="D22" s="93">
        <v>27</v>
      </c>
      <c r="E22" s="93"/>
      <c r="F22" s="93">
        <v>30</v>
      </c>
      <c r="G22" s="119"/>
      <c r="H22" s="118">
        <v>19</v>
      </c>
      <c r="I22" s="93"/>
      <c r="J22" s="93">
        <v>28</v>
      </c>
      <c r="K22" s="120"/>
      <c r="L22" s="457" t="str">
        <f t="shared" si="0"/>
        <v xml:space="preserve"> </v>
      </c>
      <c r="M22" s="458" t="str">
        <f t="shared" si="1"/>
        <v xml:space="preserve"> </v>
      </c>
      <c r="N22" s="459">
        <f t="shared" si="2"/>
        <v>2</v>
      </c>
      <c r="O22" s="458">
        <f t="shared" si="3"/>
        <v>7.1428571428571425E-2</v>
      </c>
      <c r="P22" s="459" t="str">
        <f t="shared" si="4"/>
        <v xml:space="preserve"> </v>
      </c>
      <c r="Q22" s="460" t="str">
        <f t="shared" si="5"/>
        <v xml:space="preserve"> </v>
      </c>
      <c r="R22" s="461" t="str">
        <f t="shared" si="6"/>
        <v/>
      </c>
      <c r="S22" s="462">
        <f t="shared" si="7"/>
        <v>0.9</v>
      </c>
      <c r="T22" s="463" t="str">
        <f t="shared" si="8"/>
        <v/>
      </c>
      <c r="U22" s="464" t="str">
        <f t="shared" si="9"/>
        <v xml:space="preserve"> </v>
      </c>
    </row>
    <row r="23" spans="1:28" ht="21" x14ac:dyDescent="0.4">
      <c r="A23" s="3" t="s">
        <v>1</v>
      </c>
      <c r="B23" s="118">
        <v>0</v>
      </c>
      <c r="C23" s="93">
        <v>1</v>
      </c>
      <c r="D23" s="93">
        <v>1</v>
      </c>
      <c r="E23" s="93"/>
      <c r="F23" s="93">
        <v>1</v>
      </c>
      <c r="G23" s="119"/>
      <c r="H23" s="118"/>
      <c r="I23" s="93"/>
      <c r="J23" s="93">
        <v>1</v>
      </c>
      <c r="K23" s="120"/>
      <c r="L23" s="457" t="str">
        <f t="shared" si="0"/>
        <v xml:space="preserve"> </v>
      </c>
      <c r="M23" s="458" t="str">
        <f t="shared" si="1"/>
        <v xml:space="preserve"> </v>
      </c>
      <c r="N23" s="459">
        <f t="shared" si="2"/>
        <v>0</v>
      </c>
      <c r="O23" s="458">
        <f t="shared" si="3"/>
        <v>0</v>
      </c>
      <c r="P23" s="459" t="str">
        <f t="shared" si="4"/>
        <v xml:space="preserve"> </v>
      </c>
      <c r="Q23" s="460" t="str">
        <f t="shared" si="5"/>
        <v xml:space="preserve"> </v>
      </c>
      <c r="R23" s="461" t="str">
        <f t="shared" si="6"/>
        <v/>
      </c>
      <c r="S23" s="462">
        <f t="shared" si="7"/>
        <v>1</v>
      </c>
      <c r="T23" s="463" t="str">
        <f t="shared" si="8"/>
        <v/>
      </c>
      <c r="U23" s="464" t="str">
        <f t="shared" si="9"/>
        <v xml:space="preserve"> </v>
      </c>
    </row>
    <row r="24" spans="1:28" ht="21" x14ac:dyDescent="0.4">
      <c r="A24" s="3" t="s">
        <v>22</v>
      </c>
      <c r="B24" s="118">
        <v>1</v>
      </c>
      <c r="C24" s="93"/>
      <c r="D24" s="93">
        <v>3</v>
      </c>
      <c r="E24" s="93"/>
      <c r="F24" s="93">
        <v>14</v>
      </c>
      <c r="G24" s="119"/>
      <c r="H24" s="118">
        <v>1</v>
      </c>
      <c r="I24" s="93"/>
      <c r="J24" s="93"/>
      <c r="K24" s="120"/>
      <c r="L24" s="457" t="str">
        <f t="shared" si="0"/>
        <v xml:space="preserve"> </v>
      </c>
      <c r="M24" s="458" t="str">
        <f t="shared" si="1"/>
        <v xml:space="preserve"> </v>
      </c>
      <c r="N24" s="465" t="str">
        <f t="shared" si="2"/>
        <v xml:space="preserve"> </v>
      </c>
      <c r="O24" s="466" t="str">
        <f t="shared" si="3"/>
        <v xml:space="preserve"> </v>
      </c>
      <c r="P24" s="459" t="str">
        <f t="shared" si="4"/>
        <v xml:space="preserve"> </v>
      </c>
      <c r="Q24" s="460" t="str">
        <f t="shared" si="5"/>
        <v xml:space="preserve"> </v>
      </c>
      <c r="R24" s="461" t="str">
        <f t="shared" si="6"/>
        <v/>
      </c>
      <c r="S24" s="462">
        <f t="shared" si="7"/>
        <v>0.21428571428571427</v>
      </c>
      <c r="T24" s="463" t="str">
        <f t="shared" si="8"/>
        <v/>
      </c>
      <c r="U24" s="464" t="str">
        <f t="shared" si="9"/>
        <v xml:space="preserve"> </v>
      </c>
    </row>
    <row r="25" spans="1:28" ht="21" x14ac:dyDescent="0.4">
      <c r="A25" s="3" t="s">
        <v>23</v>
      </c>
      <c r="B25" s="118">
        <v>5</v>
      </c>
      <c r="C25" s="93">
        <v>5</v>
      </c>
      <c r="D25" s="93">
        <v>5</v>
      </c>
      <c r="E25" s="93">
        <v>11</v>
      </c>
      <c r="F25" s="93">
        <v>18</v>
      </c>
      <c r="G25" s="119">
        <v>24</v>
      </c>
      <c r="H25" s="118">
        <v>4</v>
      </c>
      <c r="I25" s="93">
        <v>6</v>
      </c>
      <c r="J25" s="93">
        <v>11</v>
      </c>
      <c r="K25" s="120"/>
      <c r="L25" s="457">
        <f t="shared" si="0"/>
        <v>5</v>
      </c>
      <c r="M25" s="469">
        <f t="shared" si="1"/>
        <v>0.83333333333333337</v>
      </c>
      <c r="N25" s="459">
        <f t="shared" si="2"/>
        <v>7</v>
      </c>
      <c r="O25" s="469">
        <f t="shared" si="3"/>
        <v>0.63636363636363635</v>
      </c>
      <c r="P25" s="465" t="str">
        <f t="shared" si="4"/>
        <v xml:space="preserve"> </v>
      </c>
      <c r="Q25" s="467" t="str">
        <f t="shared" si="5"/>
        <v xml:space="preserve"> </v>
      </c>
      <c r="R25" s="461">
        <f t="shared" si="6"/>
        <v>0.45454545454545453</v>
      </c>
      <c r="S25" s="462">
        <f t="shared" si="7"/>
        <v>0.27777777777777779</v>
      </c>
      <c r="T25" s="463">
        <f t="shared" si="8"/>
        <v>0.20833333333333334</v>
      </c>
      <c r="U25" s="464">
        <f t="shared" si="9"/>
        <v>0</v>
      </c>
    </row>
    <row r="26" spans="1:28" ht="21" x14ac:dyDescent="0.4">
      <c r="A26" s="3" t="s">
        <v>24</v>
      </c>
      <c r="B26" s="118">
        <v>0</v>
      </c>
      <c r="C26" s="93"/>
      <c r="D26" s="122">
        <v>0</v>
      </c>
      <c r="E26" s="93"/>
      <c r="F26" s="93"/>
      <c r="G26" s="119"/>
      <c r="H26" s="118"/>
      <c r="I26" s="93"/>
      <c r="J26" s="93"/>
      <c r="K26" s="120"/>
      <c r="L26" s="457" t="str">
        <f t="shared" si="0"/>
        <v xml:space="preserve"> </v>
      </c>
      <c r="M26" s="458" t="str">
        <f t="shared" si="1"/>
        <v xml:space="preserve"> </v>
      </c>
      <c r="N26" s="459" t="str">
        <f t="shared" si="2"/>
        <v xml:space="preserve"> </v>
      </c>
      <c r="O26" s="458" t="str">
        <f t="shared" si="3"/>
        <v xml:space="preserve"> </v>
      </c>
      <c r="P26" s="459" t="str">
        <f t="shared" si="4"/>
        <v xml:space="preserve"> </v>
      </c>
      <c r="Q26" s="460" t="str">
        <f t="shared" si="5"/>
        <v xml:space="preserve"> </v>
      </c>
      <c r="R26" s="461" t="str">
        <f t="shared" si="6"/>
        <v/>
      </c>
      <c r="S26" s="462" t="str">
        <f t="shared" si="7"/>
        <v/>
      </c>
      <c r="T26" s="463" t="str">
        <f t="shared" si="8"/>
        <v/>
      </c>
      <c r="U26" s="464" t="str">
        <f t="shared" si="9"/>
        <v xml:space="preserve"> </v>
      </c>
    </row>
    <row r="27" spans="1:28" ht="21" x14ac:dyDescent="0.4">
      <c r="A27" s="3" t="s">
        <v>26</v>
      </c>
      <c r="B27" s="118">
        <v>0</v>
      </c>
      <c r="C27" s="93">
        <v>1</v>
      </c>
      <c r="D27" s="93">
        <v>1</v>
      </c>
      <c r="E27" s="93">
        <v>3</v>
      </c>
      <c r="F27" s="93">
        <v>3</v>
      </c>
      <c r="G27" s="119">
        <v>3</v>
      </c>
      <c r="H27" s="118">
        <v>0</v>
      </c>
      <c r="I27" s="93">
        <v>3</v>
      </c>
      <c r="J27" s="93">
        <v>3</v>
      </c>
      <c r="K27" s="120">
        <v>3</v>
      </c>
      <c r="L27" s="457">
        <f t="shared" si="0"/>
        <v>0</v>
      </c>
      <c r="M27" s="458">
        <f t="shared" si="1"/>
        <v>0</v>
      </c>
      <c r="N27" s="459">
        <f t="shared" si="2"/>
        <v>0</v>
      </c>
      <c r="O27" s="458">
        <f t="shared" si="3"/>
        <v>0</v>
      </c>
      <c r="P27" s="459">
        <f t="shared" si="4"/>
        <v>0</v>
      </c>
      <c r="Q27" s="460">
        <f t="shared" si="5"/>
        <v>0</v>
      </c>
      <c r="R27" s="461">
        <f t="shared" si="6"/>
        <v>0.33333333333333331</v>
      </c>
      <c r="S27" s="462">
        <f t="shared" si="7"/>
        <v>0.33333333333333331</v>
      </c>
      <c r="T27" s="463">
        <f t="shared" si="8"/>
        <v>0.33333333333333331</v>
      </c>
      <c r="U27" s="464">
        <f t="shared" si="9"/>
        <v>0.33333333333333331</v>
      </c>
    </row>
    <row r="28" spans="1:28" ht="21" x14ac:dyDescent="0.4">
      <c r="A28" s="3" t="s">
        <v>27</v>
      </c>
      <c r="B28" s="118">
        <v>0</v>
      </c>
      <c r="C28" s="93">
        <v>0</v>
      </c>
      <c r="D28" s="93">
        <v>0</v>
      </c>
      <c r="E28" s="93">
        <v>3</v>
      </c>
      <c r="F28" s="93">
        <v>8</v>
      </c>
      <c r="G28" s="119">
        <v>10</v>
      </c>
      <c r="H28" s="118">
        <v>0</v>
      </c>
      <c r="I28" s="139"/>
      <c r="J28" s="139">
        <v>2</v>
      </c>
      <c r="K28" s="120"/>
      <c r="L28" s="468" t="str">
        <f t="shared" si="0"/>
        <v xml:space="preserve"> </v>
      </c>
      <c r="M28" s="466" t="str">
        <f t="shared" si="1"/>
        <v xml:space="preserve"> </v>
      </c>
      <c r="N28" s="459">
        <f t="shared" si="2"/>
        <v>6</v>
      </c>
      <c r="O28" s="458">
        <f t="shared" si="3"/>
        <v>3</v>
      </c>
      <c r="P28" s="465" t="str">
        <f t="shared" si="4"/>
        <v xml:space="preserve"> </v>
      </c>
      <c r="Q28" s="467" t="str">
        <f t="shared" si="5"/>
        <v xml:space="preserve"> </v>
      </c>
      <c r="R28" s="461"/>
      <c r="S28" s="462"/>
      <c r="T28" s="463"/>
      <c r="U28" s="464"/>
    </row>
    <row r="29" spans="1:28" ht="21" x14ac:dyDescent="0.4">
      <c r="A29" s="3" t="s">
        <v>11</v>
      </c>
      <c r="B29" s="118">
        <v>2</v>
      </c>
      <c r="C29" s="93"/>
      <c r="D29" s="93">
        <v>6</v>
      </c>
      <c r="E29" s="93">
        <v>9</v>
      </c>
      <c r="F29" s="93">
        <v>11</v>
      </c>
      <c r="G29" s="119"/>
      <c r="H29" s="118">
        <v>2</v>
      </c>
      <c r="I29" s="93">
        <v>9</v>
      </c>
      <c r="J29" s="93">
        <v>11</v>
      </c>
      <c r="K29" s="120"/>
      <c r="L29" s="457">
        <f t="shared" si="0"/>
        <v>0</v>
      </c>
      <c r="M29" s="458">
        <f t="shared" si="1"/>
        <v>0</v>
      </c>
      <c r="N29" s="459">
        <f t="shared" si="2"/>
        <v>0</v>
      </c>
      <c r="O29" s="458">
        <f t="shared" si="3"/>
        <v>0</v>
      </c>
      <c r="P29" s="459" t="str">
        <f t="shared" si="4"/>
        <v xml:space="preserve"> </v>
      </c>
      <c r="Q29" s="460" t="str">
        <f t="shared" si="5"/>
        <v xml:space="preserve"> </v>
      </c>
      <c r="R29" s="461">
        <f t="shared" si="6"/>
        <v>0.66666666666666663</v>
      </c>
      <c r="S29" s="462">
        <f t="shared" si="7"/>
        <v>0.54545454545454541</v>
      </c>
      <c r="T29" s="463" t="str">
        <f t="shared" si="8"/>
        <v/>
      </c>
      <c r="U29" s="464" t="str">
        <f t="shared" si="9"/>
        <v xml:space="preserve"> </v>
      </c>
      <c r="W29" s="149"/>
      <c r="X29" s="149"/>
      <c r="Y29" s="149"/>
      <c r="Z29" s="149"/>
      <c r="AA29" s="149"/>
      <c r="AB29" s="149"/>
    </row>
    <row r="30" spans="1:28" ht="21" x14ac:dyDescent="0.4">
      <c r="A30" s="3" t="s">
        <v>25</v>
      </c>
      <c r="B30" s="118">
        <v>6</v>
      </c>
      <c r="C30" s="93">
        <v>6</v>
      </c>
      <c r="D30" s="93">
        <v>6</v>
      </c>
      <c r="E30" s="93">
        <v>22</v>
      </c>
      <c r="F30" s="93">
        <v>22</v>
      </c>
      <c r="G30" s="119"/>
      <c r="H30" s="118">
        <v>6</v>
      </c>
      <c r="I30" s="93">
        <v>22</v>
      </c>
      <c r="J30" s="93">
        <v>22</v>
      </c>
      <c r="K30" s="120"/>
      <c r="L30" s="457">
        <f t="shared" si="0"/>
        <v>0</v>
      </c>
      <c r="M30" s="458">
        <f t="shared" si="1"/>
        <v>0</v>
      </c>
      <c r="N30" s="459">
        <f t="shared" si="2"/>
        <v>0</v>
      </c>
      <c r="O30" s="458">
        <f t="shared" si="3"/>
        <v>0</v>
      </c>
      <c r="P30" s="459" t="str">
        <f t="shared" si="4"/>
        <v xml:space="preserve"> </v>
      </c>
      <c r="Q30" s="460" t="str">
        <f t="shared" si="5"/>
        <v xml:space="preserve"> </v>
      </c>
      <c r="R30" s="461">
        <f t="shared" si="6"/>
        <v>0.27272727272727271</v>
      </c>
      <c r="S30" s="462">
        <f t="shared" si="7"/>
        <v>0.27272727272727271</v>
      </c>
      <c r="T30" s="463" t="str">
        <f t="shared" si="8"/>
        <v/>
      </c>
      <c r="U30" s="464" t="str">
        <f t="shared" si="9"/>
        <v xml:space="preserve"> </v>
      </c>
    </row>
    <row r="31" spans="1:28" ht="21.6" thickBot="1" x14ac:dyDescent="0.45">
      <c r="A31" s="243" t="s">
        <v>28</v>
      </c>
      <c r="B31" s="404">
        <v>11</v>
      </c>
      <c r="C31" s="405"/>
      <c r="D31" s="405">
        <v>13</v>
      </c>
      <c r="E31" s="405">
        <v>16</v>
      </c>
      <c r="F31" s="405">
        <f>AVERAGE(27,36)</f>
        <v>31.5</v>
      </c>
      <c r="G31" s="406">
        <f>AVERAGE(19,44)</f>
        <v>31.5</v>
      </c>
      <c r="H31" s="404">
        <v>11</v>
      </c>
      <c r="I31" s="405">
        <f>AVERAGE(12,20)</f>
        <v>16</v>
      </c>
      <c r="J31" s="405">
        <f>AVERAGE(20,48)</f>
        <v>34</v>
      </c>
      <c r="K31" s="407"/>
      <c r="L31" s="471">
        <f t="shared" si="0"/>
        <v>0</v>
      </c>
      <c r="M31" s="472">
        <f t="shared" si="1"/>
        <v>0</v>
      </c>
      <c r="N31" s="473">
        <f t="shared" si="2"/>
        <v>-2.5</v>
      </c>
      <c r="O31" s="472">
        <f t="shared" si="3"/>
        <v>-7.3529411764705885E-2</v>
      </c>
      <c r="P31" s="474" t="str">
        <f t="shared" si="4"/>
        <v xml:space="preserve"> </v>
      </c>
      <c r="Q31" s="475" t="str">
        <f t="shared" si="5"/>
        <v xml:space="preserve"> </v>
      </c>
      <c r="R31" s="476">
        <f t="shared" si="6"/>
        <v>0.8125</v>
      </c>
      <c r="S31" s="477">
        <f t="shared" si="7"/>
        <v>0.41269841269841268</v>
      </c>
      <c r="T31" s="478">
        <f t="shared" si="8"/>
        <v>0.41269841269841268</v>
      </c>
      <c r="U31" s="479">
        <f t="shared" si="9"/>
        <v>9.7560975609756101E-2</v>
      </c>
    </row>
    <row r="35" spans="1:2" x14ac:dyDescent="0.3">
      <c r="A35" s="34" t="s">
        <v>36</v>
      </c>
    </row>
    <row r="36" spans="1:2" ht="15" thickBot="1" x14ac:dyDescent="0.35"/>
    <row r="37" spans="1:2" ht="15" thickBot="1" x14ac:dyDescent="0.35">
      <c r="A37" s="21"/>
      <c r="B37" t="s">
        <v>119</v>
      </c>
    </row>
    <row r="38" spans="1:2" ht="15" thickBot="1" x14ac:dyDescent="0.35">
      <c r="A38" s="193"/>
      <c r="B38" t="s">
        <v>37</v>
      </c>
    </row>
    <row r="39" spans="1:2" x14ac:dyDescent="0.3">
      <c r="A39" s="363"/>
      <c r="B39" s="363"/>
    </row>
    <row r="40" spans="1:2" ht="15" thickBot="1" x14ac:dyDescent="0.35">
      <c r="A40" t="s">
        <v>123</v>
      </c>
    </row>
    <row r="41" spans="1:2" ht="15" thickBot="1" x14ac:dyDescent="0.35">
      <c r="A41" s="278"/>
      <c r="B41" s="277" t="s">
        <v>120</v>
      </c>
    </row>
    <row r="42" spans="1:2" ht="15" thickBot="1" x14ac:dyDescent="0.35">
      <c r="A42" s="279"/>
      <c r="B42" t="s">
        <v>121</v>
      </c>
    </row>
    <row r="43" spans="1:2" ht="15" thickBot="1" x14ac:dyDescent="0.35">
      <c r="A43" s="280"/>
      <c r="B43" t="s">
        <v>122</v>
      </c>
    </row>
    <row r="44" spans="1:2" ht="15" thickBot="1" x14ac:dyDescent="0.35">
      <c r="A44" s="25"/>
      <c r="B44" t="s">
        <v>124</v>
      </c>
    </row>
    <row r="46" spans="1:2" x14ac:dyDescent="0.3">
      <c r="A46" s="35" t="s">
        <v>136</v>
      </c>
    </row>
    <row r="47" spans="1:2" x14ac:dyDescent="0.3">
      <c r="A47" s="64" t="s">
        <v>99</v>
      </c>
    </row>
    <row r="48" spans="1:2" x14ac:dyDescent="0.3">
      <c r="A48" s="35" t="s">
        <v>105</v>
      </c>
    </row>
  </sheetData>
  <mergeCells count="12">
    <mergeCell ref="U1:U3"/>
    <mergeCell ref="B2:G2"/>
    <mergeCell ref="H2:K2"/>
    <mergeCell ref="R2:T2"/>
    <mergeCell ref="L3:M3"/>
    <mergeCell ref="N3:O3"/>
    <mergeCell ref="P3:Q3"/>
    <mergeCell ref="A1:A3"/>
    <mergeCell ref="B1:G1"/>
    <mergeCell ref="H1:K1"/>
    <mergeCell ref="L1:Q1"/>
    <mergeCell ref="R1:T1"/>
  </mergeCells>
  <conditionalFormatting sqref="M5:M7 M9:M14 M17:M24 M26:M29">
    <cfRule type="cellIs" dxfId="1116" priority="97" operator="between">
      <formula>0.15</formula>
      <formula>1000</formula>
    </cfRule>
    <cfRule type="cellIs" dxfId="1115" priority="98" operator="between">
      <formula>-0.15</formula>
      <formula>0.15</formula>
    </cfRule>
    <cfRule type="cellIs" dxfId="1114" priority="99" operator="lessThan">
      <formula>-0.15</formula>
    </cfRule>
  </conditionalFormatting>
  <conditionalFormatting sqref="O5:O7 O9:O14 O17:O24 O26:O29">
    <cfRule type="cellIs" dxfId="1113" priority="94" operator="between">
      <formula>0.15</formula>
      <formula>1000</formula>
    </cfRule>
    <cfRule type="cellIs" dxfId="1112" priority="95" operator="between">
      <formula>-0.15</formula>
      <formula>0.15</formula>
    </cfRule>
    <cfRule type="cellIs" dxfId="1111" priority="96" operator="lessThan">
      <formula>-0.15</formula>
    </cfRule>
  </conditionalFormatting>
  <conditionalFormatting sqref="Q5:Q7 Q9:Q14 Q17:Q24 Q26:Q29">
    <cfRule type="cellIs" dxfId="1110" priority="91" operator="between">
      <formula>0.15</formula>
      <formula>1000</formula>
    </cfRule>
    <cfRule type="cellIs" dxfId="1109" priority="92" operator="between">
      <formula>-0.15</formula>
      <formula>0.15</formula>
    </cfRule>
    <cfRule type="cellIs" dxfId="1108" priority="93" operator="lessThan">
      <formula>-0.15</formula>
    </cfRule>
  </conditionalFormatting>
  <conditionalFormatting sqref="M8">
    <cfRule type="cellIs" dxfId="1107" priority="88" operator="between">
      <formula>0.15</formula>
      <formula>1000</formula>
    </cfRule>
    <cfRule type="cellIs" dxfId="1106" priority="89" operator="between">
      <formula>-0.15</formula>
      <formula>0.15</formula>
    </cfRule>
    <cfRule type="cellIs" dxfId="1105" priority="90" operator="lessThan">
      <formula>-0.15</formula>
    </cfRule>
  </conditionalFormatting>
  <conditionalFormatting sqref="O8">
    <cfRule type="cellIs" dxfId="1104" priority="85" operator="between">
      <formula>0.15</formula>
      <formula>1000</formula>
    </cfRule>
    <cfRule type="cellIs" dxfId="1103" priority="86" operator="between">
      <formula>-0.15</formula>
      <formula>0.15</formula>
    </cfRule>
    <cfRule type="cellIs" dxfId="1102" priority="87" operator="lessThan">
      <formula>-0.15</formula>
    </cfRule>
  </conditionalFormatting>
  <conditionalFormatting sqref="Q8">
    <cfRule type="cellIs" dxfId="1101" priority="82" operator="between">
      <formula>0.15</formula>
      <formula>1000</formula>
    </cfRule>
    <cfRule type="cellIs" dxfId="1100" priority="83" operator="between">
      <formula>-0.15</formula>
      <formula>0.15</formula>
    </cfRule>
    <cfRule type="cellIs" dxfId="1099" priority="84" operator="lessThan">
      <formula>-0.15</formula>
    </cfRule>
  </conditionalFormatting>
  <conditionalFormatting sqref="O16">
    <cfRule type="cellIs" dxfId="1098" priority="67" operator="between">
      <formula>0.15</formula>
      <formula>1000</formula>
    </cfRule>
    <cfRule type="cellIs" dxfId="1097" priority="68" operator="between">
      <formula>-0.15</formula>
      <formula>0.15</formula>
    </cfRule>
    <cfRule type="cellIs" dxfId="1096" priority="69" operator="lessThan">
      <formula>-0.15</formula>
    </cfRule>
  </conditionalFormatting>
  <conditionalFormatting sqref="Q16">
    <cfRule type="cellIs" dxfId="1095" priority="64" operator="between">
      <formula>0.15</formula>
      <formula>1000</formula>
    </cfRule>
    <cfRule type="cellIs" dxfId="1094" priority="65" operator="between">
      <formula>-0.15</formula>
      <formula>0.15</formula>
    </cfRule>
    <cfRule type="cellIs" dxfId="1093" priority="66" operator="lessThan">
      <formula>-0.15</formula>
    </cfRule>
  </conditionalFormatting>
  <conditionalFormatting sqref="Q30">
    <cfRule type="cellIs" dxfId="1092" priority="46" operator="between">
      <formula>0.15</formula>
      <formula>1000</formula>
    </cfRule>
    <cfRule type="cellIs" dxfId="1091" priority="47" operator="between">
      <formula>-0.15</formula>
      <formula>0.15</formula>
    </cfRule>
    <cfRule type="cellIs" dxfId="1090" priority="48" operator="lessThan">
      <formula>-0.15</formula>
    </cfRule>
  </conditionalFormatting>
  <conditionalFormatting sqref="M4">
    <cfRule type="cellIs" dxfId="1089" priority="61" operator="between">
      <formula>0.15</formula>
      <formula>1000</formula>
    </cfRule>
    <cfRule type="cellIs" dxfId="1088" priority="62" operator="between">
      <formula>-0.15</formula>
      <formula>0.15</formula>
    </cfRule>
    <cfRule type="cellIs" dxfId="1087" priority="63" operator="lessThan">
      <formula>-0.15</formula>
    </cfRule>
  </conditionalFormatting>
  <conditionalFormatting sqref="O4">
    <cfRule type="cellIs" dxfId="1086" priority="58" operator="between">
      <formula>0.15</formula>
      <formula>1000</formula>
    </cfRule>
    <cfRule type="cellIs" dxfId="1085" priority="59" operator="between">
      <formula>-0.15</formula>
      <formula>0.15</formula>
    </cfRule>
    <cfRule type="cellIs" dxfId="1084" priority="60" operator="lessThan">
      <formula>-0.15</formula>
    </cfRule>
  </conditionalFormatting>
  <conditionalFormatting sqref="Q4">
    <cfRule type="cellIs" dxfId="1083" priority="55" operator="between">
      <formula>0.15</formula>
      <formula>1000</formula>
    </cfRule>
    <cfRule type="cellIs" dxfId="1082" priority="56" operator="between">
      <formula>-0.15</formula>
      <formula>0.15</formula>
    </cfRule>
    <cfRule type="cellIs" dxfId="1081" priority="57" operator="lessThan">
      <formula>-0.15</formula>
    </cfRule>
  </conditionalFormatting>
  <conditionalFormatting sqref="M30">
    <cfRule type="cellIs" dxfId="1080" priority="52" operator="between">
      <formula>0.15</formula>
      <formula>1000</formula>
    </cfRule>
    <cfRule type="cellIs" dxfId="1079" priority="53" operator="between">
      <formula>-0.15</formula>
      <formula>0.15</formula>
    </cfRule>
    <cfRule type="cellIs" dxfId="1078" priority="54" operator="lessThan">
      <formula>-0.15</formula>
    </cfRule>
  </conditionalFormatting>
  <conditionalFormatting sqref="O30">
    <cfRule type="cellIs" dxfId="1077" priority="49" operator="between">
      <formula>0.15</formula>
      <formula>1000</formula>
    </cfRule>
    <cfRule type="cellIs" dxfId="1076" priority="50" operator="between">
      <formula>-0.15</formula>
      <formula>0.15</formula>
    </cfRule>
    <cfRule type="cellIs" dxfId="1075" priority="51" operator="lessThan">
      <formula>-0.15</formula>
    </cfRule>
  </conditionalFormatting>
  <conditionalFormatting sqref="M16">
    <cfRule type="cellIs" dxfId="1074" priority="43" operator="between">
      <formula>0.15</formula>
      <formula>1000</formula>
    </cfRule>
    <cfRule type="cellIs" dxfId="1073" priority="44" operator="between">
      <formula>-0.15</formula>
      <formula>0.15</formula>
    </cfRule>
    <cfRule type="cellIs" dxfId="1072" priority="45" operator="lessThan">
      <formula>-0.15</formula>
    </cfRule>
  </conditionalFormatting>
  <conditionalFormatting sqref="Q31">
    <cfRule type="cellIs" dxfId="1071" priority="1" operator="between">
      <formula>0.15</formula>
      <formula>1000</formula>
    </cfRule>
    <cfRule type="cellIs" dxfId="1070" priority="2" operator="between">
      <formula>-0.15</formula>
      <formula>0.15</formula>
    </cfRule>
    <cfRule type="cellIs" dxfId="1069" priority="3" operator="lessThan">
      <formula>-0.15</formula>
    </cfRule>
  </conditionalFormatting>
  <conditionalFormatting sqref="M15">
    <cfRule type="cellIs" dxfId="1068" priority="25" operator="between">
      <formula>0.15</formula>
      <formula>1000</formula>
    </cfRule>
    <cfRule type="cellIs" dxfId="1067" priority="26" operator="between">
      <formula>-0.15</formula>
      <formula>0.15</formula>
    </cfRule>
    <cfRule type="cellIs" dxfId="1066" priority="27" operator="lessThan">
      <formula>-0.15</formula>
    </cfRule>
  </conditionalFormatting>
  <conditionalFormatting sqref="O15">
    <cfRule type="cellIs" dxfId="1065" priority="22" operator="between">
      <formula>0.15</formula>
      <formula>1000</formula>
    </cfRule>
    <cfRule type="cellIs" dxfId="1064" priority="23" operator="between">
      <formula>-0.15</formula>
      <formula>0.15</formula>
    </cfRule>
    <cfRule type="cellIs" dxfId="1063" priority="24" operator="lessThan">
      <formula>-0.15</formula>
    </cfRule>
  </conditionalFormatting>
  <conditionalFormatting sqref="Q15">
    <cfRule type="cellIs" dxfId="1062" priority="19" operator="between">
      <formula>0.15</formula>
      <formula>1000</formula>
    </cfRule>
    <cfRule type="cellIs" dxfId="1061" priority="20" operator="between">
      <formula>-0.15</formula>
      <formula>0.15</formula>
    </cfRule>
    <cfRule type="cellIs" dxfId="1060" priority="21" operator="lessThan">
      <formula>-0.15</formula>
    </cfRule>
  </conditionalFormatting>
  <conditionalFormatting sqref="M25">
    <cfRule type="cellIs" dxfId="1059" priority="16" operator="between">
      <formula>0.15</formula>
      <formula>1000</formula>
    </cfRule>
    <cfRule type="cellIs" dxfId="1058" priority="17" operator="between">
      <formula>-0.15</formula>
      <formula>0.15</formula>
    </cfRule>
    <cfRule type="cellIs" dxfId="1057" priority="18" operator="lessThan">
      <formula>-0.15</formula>
    </cfRule>
  </conditionalFormatting>
  <conditionalFormatting sqref="O25">
    <cfRule type="cellIs" dxfId="1056" priority="13" operator="between">
      <formula>0.15</formula>
      <formula>1000</formula>
    </cfRule>
    <cfRule type="cellIs" dxfId="1055" priority="14" operator="between">
      <formula>-0.15</formula>
      <formula>0.15</formula>
    </cfRule>
    <cfRule type="cellIs" dxfId="1054" priority="15" operator="lessThan">
      <formula>-0.15</formula>
    </cfRule>
  </conditionalFormatting>
  <conditionalFormatting sqref="Q25">
    <cfRule type="cellIs" dxfId="1053" priority="10" operator="between">
      <formula>0.15</formula>
      <formula>1000</formula>
    </cfRule>
    <cfRule type="cellIs" dxfId="1052" priority="11" operator="between">
      <formula>-0.15</formula>
      <formula>0.15</formula>
    </cfRule>
    <cfRule type="cellIs" dxfId="1051" priority="12" operator="lessThan">
      <formula>-0.15</formula>
    </cfRule>
  </conditionalFormatting>
  <conditionalFormatting sqref="M31">
    <cfRule type="cellIs" dxfId="1050" priority="7" operator="between">
      <formula>0.15</formula>
      <formula>1000</formula>
    </cfRule>
    <cfRule type="cellIs" dxfId="1049" priority="8" operator="between">
      <formula>-0.15</formula>
      <formula>0.15</formula>
    </cfRule>
    <cfRule type="cellIs" dxfId="1048" priority="9" operator="lessThan">
      <formula>-0.15</formula>
    </cfRule>
  </conditionalFormatting>
  <conditionalFormatting sqref="O31">
    <cfRule type="cellIs" dxfId="1047" priority="4" operator="between">
      <formula>0.15</formula>
      <formula>1000</formula>
    </cfRule>
    <cfRule type="cellIs" dxfId="1046" priority="5" operator="between">
      <formula>-0.15</formula>
      <formula>0.15</formula>
    </cfRule>
    <cfRule type="cellIs" dxfId="1045" priority="6" operator="lessThan">
      <formula>-0.15</formula>
    </cfRule>
  </conditionalFormatting>
  <pageMargins left="0.7" right="0.7" top="0.75" bottom="0.75" header="0.3" footer="0.3"/>
  <pageSetup paperSize="9" orientation="portrait" verticalDpi="9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B18F24F2D4E8140A461B5DCD99F9D2E" ma:contentTypeVersion="2" ma:contentTypeDescription="Create a new document." ma:contentTypeScope="" ma:versionID="6ddfb84a7809e2dab82e692475c73fa6">
  <xsd:schema xmlns:xsd="http://www.w3.org/2001/XMLSchema" xmlns:xs="http://www.w3.org/2001/XMLSchema" xmlns:p="http://schemas.microsoft.com/office/2006/metadata/properties" xmlns:ns2="a5835c61-ca2e-49ee-8dca-a76e9f0344a3" targetNamespace="http://schemas.microsoft.com/office/2006/metadata/properties" ma:root="true" ma:fieldsID="9152f9641fad225c796a924e201be3d4" ns2:_="">
    <xsd:import namespace="a5835c61-ca2e-49ee-8dca-a76e9f0344a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835c61-ca2e-49ee-8dca-a76e9f0344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A2DEE3-96D5-40E7-A274-20B418ED96C0}">
  <ds:schemaRefs>
    <ds:schemaRef ds:uri="http://schemas.microsoft.com/sharepoint/v3/contenttype/forms"/>
  </ds:schemaRefs>
</ds:datastoreItem>
</file>

<file path=customXml/itemProps2.xml><?xml version="1.0" encoding="utf-8"?>
<ds:datastoreItem xmlns:ds="http://schemas.openxmlformats.org/officeDocument/2006/customXml" ds:itemID="{255A8952-A85F-4711-AA72-DE0FD3F353EC}">
  <ds:schemaRefs>
    <ds:schemaRef ds:uri="a5835c61-ca2e-49ee-8dca-a76e9f0344a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B21D3881-CE78-4551-BB2E-D0DF12AFE0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835c61-ca2e-49ee-8dca-a76e9f034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Read me</vt:lpstr>
      <vt:lpstr>Measures</vt:lpstr>
      <vt:lpstr>road el AFI</vt:lpstr>
      <vt:lpstr>road el AFV</vt:lpstr>
      <vt:lpstr>road el AFV vs AFI ratio</vt:lpstr>
      <vt:lpstr>road CNG AFI</vt:lpstr>
      <vt:lpstr>road CNG AFV</vt:lpstr>
      <vt:lpstr>road CNG AFV vs AFI ratio</vt:lpstr>
      <vt:lpstr>road LNG AFI</vt:lpstr>
      <vt:lpstr>road LNG AFV</vt:lpstr>
      <vt:lpstr>road H2 AFI</vt:lpstr>
      <vt:lpstr>road H2 AFV</vt:lpstr>
      <vt:lpstr>road LPG AFI</vt:lpstr>
      <vt:lpstr>road LPG AFV</vt:lpstr>
      <vt:lpstr>water inland el AFI</vt:lpstr>
      <vt:lpstr>water maritime el AFI</vt:lpstr>
      <vt:lpstr>water inland LNG AFI</vt:lpstr>
      <vt:lpstr>water inland LNG AFV</vt:lpstr>
      <vt:lpstr>water maritime LNG AFI</vt:lpstr>
      <vt:lpstr>water maritime LNG AFV</vt:lpstr>
      <vt:lpstr>air el AFI</vt:lpstr>
      <vt:lpstr>rail el AFV</vt:lpstr>
      <vt:lpstr>rail H2 AFV</vt:lpstr>
    </vt:vector>
  </TitlesOfParts>
  <Company>JRC-Ispra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dc:creator>
  <cp:lastModifiedBy>MAROTTA Alessandro (JRC-ISPRA)</cp:lastModifiedBy>
  <dcterms:created xsi:type="dcterms:W3CDTF">2020-09-02T06:27:44Z</dcterms:created>
  <dcterms:modified xsi:type="dcterms:W3CDTF">2022-04-06T14:09:20Z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0x0101008B18F24F2D4E8140A461B5DCD99F9D2E</vt:lpwstr>
  </property>
</Properties>
</file>