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480" yWindow="120" windowWidth="27795" windowHeight="12075"/>
  </bookViews>
  <sheets>
    <sheet name="cover" sheetId="25" r:id="rId1"/>
    <sheet name="index" sheetId="4" r:id="rId2"/>
    <sheet name="Transport" sheetId="7" r:id="rId3"/>
    <sheet name="TrRoad_act" sheetId="8" r:id="rId4"/>
    <sheet name="TrRoad_ene" sheetId="9" r:id="rId5"/>
    <sheet name="TrRoad_emi" sheetId="10" r:id="rId6"/>
    <sheet name="TrRoad_tech" sheetId="11" r:id="rId7"/>
    <sheet name="TrRail_act" sheetId="12" r:id="rId8"/>
    <sheet name="TrRail_ene" sheetId="13" r:id="rId9"/>
    <sheet name="TrRail_emi" sheetId="14" r:id="rId10"/>
    <sheet name="TrAvia_act" sheetId="15" r:id="rId11"/>
    <sheet name="TrAvia_ene" sheetId="16" r:id="rId12"/>
    <sheet name="TrAvia_emi" sheetId="17" r:id="rId13"/>
    <sheet name="TrAvia_png" sheetId="18" r:id="rId14"/>
    <sheet name="TrNavi_act" sheetId="19" r:id="rId15"/>
    <sheet name="TrNavi_ene" sheetId="20" r:id="rId16"/>
    <sheet name="TrNavi_emi" sheetId="21" r:id="rId17"/>
  </sheets>
  <definedNames>
    <definedName name="_xlnm.Print_Titles" localSheetId="2">Transport!$1:$1</definedName>
    <definedName name="_xlnm.Print_Titles" localSheetId="10">TrAvia_act!$1:$1</definedName>
    <definedName name="_xlnm.Print_Titles" localSheetId="12">TrAvia_emi!$1:$1</definedName>
    <definedName name="_xlnm.Print_Titles" localSheetId="11">TrAvia_ene!$1:$1</definedName>
    <definedName name="_xlnm.Print_Titles" localSheetId="13">TrAvia_png!$1:$1</definedName>
    <definedName name="_xlnm.Print_Titles" localSheetId="14">TrNavi_act!$1:$1</definedName>
    <definedName name="_xlnm.Print_Titles" localSheetId="16">TrNavi_emi!$1:$1</definedName>
    <definedName name="_xlnm.Print_Titles" localSheetId="15">TrNavi_ene!$1:$1</definedName>
    <definedName name="_xlnm.Print_Titles" localSheetId="7">TrRail_act!$1:$1</definedName>
    <definedName name="_xlnm.Print_Titles" localSheetId="9">TrRail_emi!$1:$1</definedName>
    <definedName name="_xlnm.Print_Titles" localSheetId="8">TrRail_ene!$1:$1</definedName>
    <definedName name="_xlnm.Print_Titles" localSheetId="3">TrRoad_act!$1:$1</definedName>
    <definedName name="_xlnm.Print_Titles" localSheetId="5">TrRoad_emi!$1:$1</definedName>
    <definedName name="_xlnm.Print_Titles" localSheetId="4">TrRoad_ene!$1:$1</definedName>
    <definedName name="_xlnm.Print_Titles" localSheetId="6">TrRoad_tech!$1:$1</definedName>
  </definedNames>
  <calcPr calcId="145621"/>
</workbook>
</file>

<file path=xl/calcChain.xml><?xml version="1.0" encoding="utf-8"?>
<calcChain xmlns="http://schemas.openxmlformats.org/spreadsheetml/2006/main">
  <c r="B77" i="16" l="1"/>
  <c r="H62" i="11" l="1"/>
  <c r="Q52" i="10"/>
  <c r="P52" i="10"/>
  <c r="O52" i="10"/>
  <c r="N52" i="10"/>
  <c r="M52" i="10"/>
  <c r="L52" i="10"/>
  <c r="K52" i="10"/>
  <c r="J52" i="10"/>
  <c r="I52" i="10"/>
  <c r="H52" i="10"/>
  <c r="G52" i="10"/>
  <c r="F52" i="10"/>
  <c r="E52" i="10"/>
  <c r="D52" i="10"/>
  <c r="C52" i="10"/>
  <c r="B52" i="10"/>
  <c r="N40" i="10"/>
  <c r="J40" i="10"/>
  <c r="N52" i="9"/>
  <c r="Q43" i="9"/>
  <c r="D69" i="9"/>
  <c r="C69" i="9"/>
  <c r="I68" i="9"/>
  <c r="H68" i="9"/>
  <c r="G68" i="9"/>
  <c r="F68" i="9"/>
  <c r="E68" i="9"/>
  <c r="D68" i="9"/>
  <c r="C68" i="9"/>
  <c r="Q55" i="11"/>
  <c r="P55" i="11"/>
  <c r="O55" i="11"/>
  <c r="N55" i="11"/>
  <c r="L55" i="11"/>
  <c r="K55" i="11"/>
  <c r="J55" i="11"/>
  <c r="I55" i="11"/>
  <c r="H55" i="11"/>
  <c r="G55" i="11"/>
  <c r="F55" i="11"/>
  <c r="E55" i="11"/>
  <c r="D55" i="11"/>
  <c r="C55" i="11"/>
  <c r="Q54" i="11"/>
  <c r="M54" i="11"/>
  <c r="I54" i="11"/>
  <c r="E54" i="11"/>
  <c r="Q52" i="11"/>
  <c r="P52" i="11"/>
  <c r="O52" i="11"/>
  <c r="N52" i="11"/>
  <c r="M52" i="11"/>
  <c r="L52" i="11"/>
  <c r="K52" i="11"/>
  <c r="J52" i="11"/>
  <c r="I52" i="11"/>
  <c r="H52" i="11"/>
  <c r="G52" i="11"/>
  <c r="F52" i="11"/>
  <c r="E52" i="11"/>
  <c r="D52" i="11"/>
  <c r="C52" i="11"/>
  <c r="Q51" i="11"/>
  <c r="P51" i="11"/>
  <c r="O51" i="11"/>
  <c r="N51" i="11"/>
  <c r="M51" i="11"/>
  <c r="L51" i="11"/>
  <c r="K51" i="11"/>
  <c r="J51" i="11"/>
  <c r="I51" i="11"/>
  <c r="H51" i="11"/>
  <c r="F51" i="11"/>
  <c r="E51" i="11"/>
  <c r="D51" i="11"/>
  <c r="C51" i="11"/>
  <c r="Q50" i="11"/>
  <c r="P50" i="11"/>
  <c r="O50" i="11"/>
  <c r="N50" i="11"/>
  <c r="M50" i="11"/>
  <c r="L50" i="11"/>
  <c r="K50" i="11"/>
  <c r="J50" i="11"/>
  <c r="I50" i="11"/>
  <c r="H50" i="11"/>
  <c r="G50" i="11"/>
  <c r="F50" i="11"/>
  <c r="E50" i="11"/>
  <c r="D50" i="11"/>
  <c r="Q49" i="11"/>
  <c r="P49" i="11"/>
  <c r="O49" i="11"/>
  <c r="N49" i="11"/>
  <c r="M49" i="11"/>
  <c r="L49" i="11"/>
  <c r="K49" i="11"/>
  <c r="J49" i="11"/>
  <c r="I49" i="11"/>
  <c r="H49" i="11"/>
  <c r="G49" i="11"/>
  <c r="F49" i="11"/>
  <c r="E49" i="11"/>
  <c r="D49" i="11"/>
  <c r="C49" i="11"/>
  <c r="O48" i="11"/>
  <c r="K48" i="11"/>
  <c r="G48" i="11"/>
  <c r="C48" i="11"/>
  <c r="Q45" i="11"/>
  <c r="P45" i="11"/>
  <c r="O45" i="11"/>
  <c r="N45" i="11"/>
  <c r="M45" i="11"/>
  <c r="L45" i="11"/>
  <c r="K45" i="11"/>
  <c r="J45" i="11"/>
  <c r="I45" i="11"/>
  <c r="H45" i="11"/>
  <c r="G45" i="11"/>
  <c r="F45" i="11"/>
  <c r="E45" i="11"/>
  <c r="D45" i="11"/>
  <c r="C45" i="11"/>
  <c r="Q44" i="11"/>
  <c r="P44" i="11"/>
  <c r="O44" i="11"/>
  <c r="N44" i="11"/>
  <c r="M44" i="11"/>
  <c r="L44" i="11"/>
  <c r="K44" i="11"/>
  <c r="J44" i="11"/>
  <c r="I44" i="11"/>
  <c r="H44" i="11"/>
  <c r="G44" i="11"/>
  <c r="F44" i="11"/>
  <c r="E44" i="11"/>
  <c r="D44" i="11"/>
  <c r="C44" i="11"/>
  <c r="Q43" i="11"/>
  <c r="P43" i="11"/>
  <c r="O43" i="11"/>
  <c r="N43" i="11"/>
  <c r="M43" i="11"/>
  <c r="L43" i="11"/>
  <c r="K43" i="11"/>
  <c r="J43" i="11"/>
  <c r="I43" i="11"/>
  <c r="H43" i="11"/>
  <c r="G43" i="11"/>
  <c r="F43" i="11"/>
  <c r="E43" i="11"/>
  <c r="D43" i="11"/>
  <c r="C43" i="11"/>
  <c r="Q42" i="11"/>
  <c r="P42" i="11"/>
  <c r="O42" i="11"/>
  <c r="N42" i="11"/>
  <c r="M42" i="11"/>
  <c r="L42" i="11"/>
  <c r="J42" i="11"/>
  <c r="I42" i="11"/>
  <c r="H42" i="11"/>
  <c r="F42" i="11"/>
  <c r="E42" i="11"/>
  <c r="D42" i="11"/>
  <c r="P41" i="11"/>
  <c r="L41" i="11"/>
  <c r="K41" i="11"/>
  <c r="H41" i="11"/>
  <c r="G41" i="11"/>
  <c r="C41" i="11"/>
  <c r="Q39" i="11"/>
  <c r="P39" i="11"/>
  <c r="O39" i="11"/>
  <c r="N39" i="11"/>
  <c r="M39" i="11"/>
  <c r="L39" i="11"/>
  <c r="K39" i="11"/>
  <c r="J39" i="11"/>
  <c r="I39" i="11"/>
  <c r="H39" i="11"/>
  <c r="G39" i="11"/>
  <c r="F39" i="11"/>
  <c r="E39" i="11"/>
  <c r="D39" i="11"/>
  <c r="C39" i="11"/>
  <c r="Q38" i="11"/>
  <c r="P38" i="11"/>
  <c r="O38" i="11"/>
  <c r="N38" i="11"/>
  <c r="M38" i="11"/>
  <c r="L38" i="11"/>
  <c r="K38" i="11"/>
  <c r="J38" i="11"/>
  <c r="I38" i="11"/>
  <c r="H38" i="11"/>
  <c r="G38" i="11"/>
  <c r="F38" i="11"/>
  <c r="E38" i="11"/>
  <c r="D38" i="11"/>
  <c r="C38" i="11"/>
  <c r="P37" i="11"/>
  <c r="O37" i="11"/>
  <c r="N37" i="11"/>
  <c r="M37" i="11"/>
  <c r="L37" i="11"/>
  <c r="K37" i="11"/>
  <c r="J37" i="11"/>
  <c r="H37" i="11"/>
  <c r="G37" i="11"/>
  <c r="F37" i="11"/>
  <c r="E37" i="11"/>
  <c r="D37" i="11"/>
  <c r="C37" i="11"/>
  <c r="Q36" i="11"/>
  <c r="P36" i="11"/>
  <c r="O36" i="11"/>
  <c r="N36" i="11"/>
  <c r="L36" i="11"/>
  <c r="K36" i="11"/>
  <c r="J36" i="11"/>
  <c r="I36" i="11"/>
  <c r="H36" i="11"/>
  <c r="G36" i="11"/>
  <c r="F36" i="11"/>
  <c r="D36" i="11"/>
  <c r="C36" i="11"/>
  <c r="Q35" i="11"/>
  <c r="N35" i="11"/>
  <c r="M35" i="11"/>
  <c r="L35" i="11"/>
  <c r="K35" i="11"/>
  <c r="J35" i="11"/>
  <c r="I35" i="11"/>
  <c r="F35" i="11"/>
  <c r="E35" i="11"/>
  <c r="D35" i="11"/>
  <c r="Q34" i="11"/>
  <c r="P34" i="11"/>
  <c r="O34" i="11"/>
  <c r="N34" i="11"/>
  <c r="M34" i="11"/>
  <c r="L34" i="11"/>
  <c r="I34" i="11"/>
  <c r="H34" i="11"/>
  <c r="G34" i="11"/>
  <c r="F34" i="11"/>
  <c r="E34" i="11"/>
  <c r="D34" i="11"/>
  <c r="C34" i="11"/>
  <c r="Q32" i="11"/>
  <c r="P32" i="11"/>
  <c r="O32" i="11"/>
  <c r="N32" i="11"/>
  <c r="M32" i="11"/>
  <c r="L32" i="11"/>
  <c r="K32" i="11"/>
  <c r="J32" i="11"/>
  <c r="I32" i="11"/>
  <c r="H32" i="11"/>
  <c r="G32" i="11"/>
  <c r="F32" i="11"/>
  <c r="E32" i="11"/>
  <c r="D32" i="11"/>
  <c r="C32" i="11"/>
  <c r="Q107" i="8"/>
  <c r="P107" i="8"/>
  <c r="O107" i="8"/>
  <c r="N107" i="8"/>
  <c r="M107" i="8"/>
  <c r="L107" i="8"/>
  <c r="K107" i="8"/>
  <c r="J107" i="8"/>
  <c r="I107" i="8"/>
  <c r="H107" i="8"/>
  <c r="G107" i="8"/>
  <c r="F107" i="8"/>
  <c r="E107" i="8"/>
  <c r="D107" i="8"/>
  <c r="C107" i="8"/>
  <c r="B107" i="8"/>
  <c r="Q101" i="8"/>
  <c r="P101" i="8"/>
  <c r="O101" i="8"/>
  <c r="N101" i="8"/>
  <c r="M101" i="8"/>
  <c r="L101" i="8"/>
  <c r="K101" i="8"/>
  <c r="J101" i="8"/>
  <c r="I101" i="8"/>
  <c r="H101" i="8"/>
  <c r="G101" i="8"/>
  <c r="F101" i="8"/>
  <c r="E101" i="8"/>
  <c r="E100" i="8" s="1"/>
  <c r="D101" i="8"/>
  <c r="D100" i="8" s="1"/>
  <c r="C101" i="8"/>
  <c r="C100" i="8" s="1"/>
  <c r="B101" i="8"/>
  <c r="B100" i="8" s="1"/>
  <c r="O94" i="8"/>
  <c r="M94" i="8"/>
  <c r="L94" i="8"/>
  <c r="K94" i="8"/>
  <c r="J94" i="8"/>
  <c r="I94" i="8"/>
  <c r="H94" i="8"/>
  <c r="G94" i="8"/>
  <c r="F94" i="8"/>
  <c r="E94" i="8"/>
  <c r="D94" i="8"/>
  <c r="C94" i="8"/>
  <c r="B94" i="8"/>
  <c r="Q94" i="8"/>
  <c r="P94" i="8"/>
  <c r="N94" i="8"/>
  <c r="N204" i="8" s="1"/>
  <c r="G87" i="8"/>
  <c r="Q87" i="8"/>
  <c r="Q85" i="8" s="1"/>
  <c r="P87" i="8"/>
  <c r="P85" i="8" s="1"/>
  <c r="O87" i="8"/>
  <c r="O85" i="8" s="1"/>
  <c r="N87" i="8"/>
  <c r="E87" i="8"/>
  <c r="E85" i="8" s="1"/>
  <c r="E84" i="8" s="1"/>
  <c r="D87" i="8"/>
  <c r="C87" i="8"/>
  <c r="B87" i="8"/>
  <c r="M87" i="8"/>
  <c r="M85" i="8" s="1"/>
  <c r="L87" i="8"/>
  <c r="K87" i="8"/>
  <c r="K85" i="8" s="1"/>
  <c r="J87" i="8"/>
  <c r="I87" i="8"/>
  <c r="I85" i="8" s="1"/>
  <c r="H87" i="8"/>
  <c r="F87" i="8"/>
  <c r="F85" i="8" s="1"/>
  <c r="L85" i="8"/>
  <c r="J85" i="8"/>
  <c r="H85" i="8"/>
  <c r="L80" i="8"/>
  <c r="H80" i="8"/>
  <c r="D80" i="8"/>
  <c r="Q80" i="8"/>
  <c r="O80" i="8"/>
  <c r="M80" i="8"/>
  <c r="B80" i="8"/>
  <c r="Q192" i="8"/>
  <c r="O192" i="8"/>
  <c r="M192" i="8"/>
  <c r="K192" i="8"/>
  <c r="I192" i="8"/>
  <c r="G192" i="8"/>
  <c r="E192" i="8"/>
  <c r="C192" i="8"/>
  <c r="P84" i="9"/>
  <c r="M191" i="8"/>
  <c r="I191" i="8"/>
  <c r="H84" i="9"/>
  <c r="E191" i="8"/>
  <c r="I189" i="8"/>
  <c r="E189" i="8"/>
  <c r="P24" i="8"/>
  <c r="C188" i="8"/>
  <c r="Q187" i="8"/>
  <c r="O23" i="8"/>
  <c r="L80" i="9"/>
  <c r="K23" i="8"/>
  <c r="K214" i="8" s="1"/>
  <c r="D80" i="9"/>
  <c r="N22" i="8"/>
  <c r="K79" i="9"/>
  <c r="J22" i="8"/>
  <c r="J213" i="8" s="1"/>
  <c r="E185" i="8"/>
  <c r="C185" i="8"/>
  <c r="M18" i="8"/>
  <c r="M209" i="8" s="1"/>
  <c r="J18" i="8"/>
  <c r="P17" i="8"/>
  <c r="I17" i="8"/>
  <c r="K180" i="8"/>
  <c r="J180" i="8"/>
  <c r="I180" i="8"/>
  <c r="H16" i="8"/>
  <c r="E180" i="8"/>
  <c r="C180" i="8"/>
  <c r="P15" i="8"/>
  <c r="I179" i="8"/>
  <c r="F179" i="8"/>
  <c r="E179" i="8"/>
  <c r="Q178" i="8"/>
  <c r="C14" i="8"/>
  <c r="C205" i="8" s="1"/>
  <c r="Q12" i="8"/>
  <c r="K12" i="8"/>
  <c r="E176" i="8"/>
  <c r="D176" i="8"/>
  <c r="Q175" i="8"/>
  <c r="P11" i="8"/>
  <c r="P202" i="8" s="1"/>
  <c r="M175" i="8"/>
  <c r="L68" i="9"/>
  <c r="I175" i="8"/>
  <c r="H175" i="8"/>
  <c r="G175" i="8"/>
  <c r="F11" i="8"/>
  <c r="F202" i="8" s="1"/>
  <c r="D175" i="8"/>
  <c r="C175" i="8"/>
  <c r="O67" i="9"/>
  <c r="J10" i="8"/>
  <c r="G174" i="8"/>
  <c r="E174" i="8"/>
  <c r="C174" i="8"/>
  <c r="H9" i="8"/>
  <c r="Q172" i="8"/>
  <c r="K172" i="8"/>
  <c r="P64" i="9"/>
  <c r="O7" i="8"/>
  <c r="M171" i="8"/>
  <c r="J171" i="8"/>
  <c r="H64" i="9"/>
  <c r="G7" i="8"/>
  <c r="G198" i="8" s="1"/>
  <c r="F171" i="8"/>
  <c r="D171" i="8"/>
  <c r="N62" i="9"/>
  <c r="J219" i="8"/>
  <c r="H165" i="8"/>
  <c r="G165" i="8"/>
  <c r="F219" i="8"/>
  <c r="D165" i="8"/>
  <c r="Q218" i="8"/>
  <c r="M218" i="8"/>
  <c r="E218" i="8"/>
  <c r="C164" i="8"/>
  <c r="P163" i="8"/>
  <c r="M19" i="8"/>
  <c r="D163" i="8"/>
  <c r="I19" i="8"/>
  <c r="Q204" i="8"/>
  <c r="G11" i="8"/>
  <c r="G202" i="8" s="1"/>
  <c r="M197" i="8"/>
  <c r="J197" i="8"/>
  <c r="I197" i="8"/>
  <c r="Q196" i="8"/>
  <c r="O196" i="8"/>
  <c r="M196" i="8"/>
  <c r="K196" i="8"/>
  <c r="E196" i="8"/>
  <c r="C196" i="8"/>
  <c r="F197" i="8" l="1"/>
  <c r="N85" i="8"/>
  <c r="G85" i="8"/>
  <c r="O100" i="8"/>
  <c r="O84" i="8" s="1"/>
  <c r="Q100" i="8"/>
  <c r="P100" i="8"/>
  <c r="P84" i="8" s="1"/>
  <c r="Q84" i="8"/>
  <c r="F100" i="8"/>
  <c r="F84" i="8" s="1"/>
  <c r="G100" i="8"/>
  <c r="G84" i="8" s="1"/>
  <c r="H100" i="8"/>
  <c r="H84" i="8" s="1"/>
  <c r="I100" i="8"/>
  <c r="I210" i="8" s="1"/>
  <c r="J100" i="8"/>
  <c r="J84" i="8" s="1"/>
  <c r="K100" i="8"/>
  <c r="K84" i="8" s="1"/>
  <c r="B85" i="8"/>
  <c r="B84" i="8" s="1"/>
  <c r="L100" i="8"/>
  <c r="L84" i="8" s="1"/>
  <c r="C85" i="8"/>
  <c r="C84" i="8" s="1"/>
  <c r="M100" i="8"/>
  <c r="M84" i="8" s="1"/>
  <c r="D85" i="8"/>
  <c r="D84" i="8" s="1"/>
  <c r="N100" i="8"/>
  <c r="M204" i="8"/>
  <c r="O204" i="8"/>
  <c r="K177" i="8"/>
  <c r="E81" i="9"/>
  <c r="O180" i="8"/>
  <c r="I217" i="8"/>
  <c r="G188" i="8"/>
  <c r="B82" i="11"/>
  <c r="H179" i="8"/>
  <c r="O177" i="8"/>
  <c r="N197" i="8"/>
  <c r="G176" i="8"/>
  <c r="M179" i="8"/>
  <c r="E187" i="8"/>
  <c r="K203" i="8"/>
  <c r="J173" i="8"/>
  <c r="G71" i="9"/>
  <c r="P206" i="8"/>
  <c r="P215" i="8"/>
  <c r="Q197" i="8"/>
  <c r="I196" i="8"/>
  <c r="N179" i="8"/>
  <c r="E184" i="8"/>
  <c r="N219" i="8"/>
  <c r="O176" i="8"/>
  <c r="I178" i="8"/>
  <c r="E80" i="8"/>
  <c r="Q217" i="8"/>
  <c r="I170" i="8"/>
  <c r="F204" i="8"/>
  <c r="E178" i="8"/>
  <c r="Q191" i="8"/>
  <c r="G204" i="8"/>
  <c r="B165" i="8"/>
  <c r="E172" i="8"/>
  <c r="Q203" i="8"/>
  <c r="G80" i="8"/>
  <c r="J62" i="9"/>
  <c r="E170" i="8"/>
  <c r="O198" i="8"/>
  <c r="C169" i="8"/>
  <c r="I184" i="8"/>
  <c r="C79" i="9"/>
  <c r="G196" i="8"/>
  <c r="Q174" i="8"/>
  <c r="D12" i="8"/>
  <c r="D203" i="8" s="1"/>
  <c r="J211" i="8"/>
  <c r="G164" i="8"/>
  <c r="I204" i="8"/>
  <c r="I218" i="8"/>
  <c r="M170" i="8"/>
  <c r="G172" i="8"/>
  <c r="I80" i="8"/>
  <c r="E204" i="8"/>
  <c r="O157" i="8"/>
  <c r="J204" i="8"/>
  <c r="Q19" i="8"/>
  <c r="Q210" i="8" s="1"/>
  <c r="C204" i="8"/>
  <c r="N211" i="8"/>
  <c r="K204" i="8"/>
  <c r="L24" i="8"/>
  <c r="L215" i="8" s="1"/>
  <c r="O170" i="8"/>
  <c r="I172" i="8"/>
  <c r="O71" i="9"/>
  <c r="C170" i="8"/>
  <c r="E197" i="8"/>
  <c r="G169" i="8"/>
  <c r="M184" i="8"/>
  <c r="F40" i="10"/>
  <c r="Q143" i="8"/>
  <c r="D150" i="8"/>
  <c r="D197" i="8"/>
  <c r="H197" i="8"/>
  <c r="L197" i="8"/>
  <c r="P197" i="8"/>
  <c r="E169" i="8"/>
  <c r="I169" i="8"/>
  <c r="M169" i="8"/>
  <c r="Q169" i="8"/>
  <c r="E173" i="8"/>
  <c r="M173" i="8"/>
  <c r="E177" i="8"/>
  <c r="I177" i="8"/>
  <c r="M177" i="8"/>
  <c r="Q177" i="8"/>
  <c r="E181" i="8"/>
  <c r="I208" i="8"/>
  <c r="M181" i="8"/>
  <c r="E186" i="8"/>
  <c r="Q186" i="8"/>
  <c r="I190" i="8"/>
  <c r="M190" i="8"/>
  <c r="Q190" i="8"/>
  <c r="C67" i="8"/>
  <c r="K33" i="9"/>
  <c r="K70" i="9" s="1"/>
  <c r="F43" i="9"/>
  <c r="F77" i="9" s="1"/>
  <c r="J43" i="9"/>
  <c r="J77" i="9" s="1"/>
  <c r="N43" i="9"/>
  <c r="N42" i="9" s="1"/>
  <c r="M43" i="9"/>
  <c r="M77" i="9" s="1"/>
  <c r="J76" i="11"/>
  <c r="F82" i="9"/>
  <c r="N82" i="9"/>
  <c r="P80" i="8"/>
  <c r="N5" i="9"/>
  <c r="F10" i="9"/>
  <c r="J10" i="9"/>
  <c r="N10" i="9"/>
  <c r="H11" i="8"/>
  <c r="H202" i="8" s="1"/>
  <c r="J74" i="8"/>
  <c r="D196" i="8"/>
  <c r="H196" i="8"/>
  <c r="L196" i="8"/>
  <c r="P196" i="8"/>
  <c r="J17" i="8"/>
  <c r="J208" i="8" s="1"/>
  <c r="D170" i="8"/>
  <c r="H170" i="8"/>
  <c r="P170" i="8"/>
  <c r="L178" i="8"/>
  <c r="Q176" i="8"/>
  <c r="H85" i="9"/>
  <c r="C10" i="10"/>
  <c r="G10" i="10"/>
  <c r="K10" i="10"/>
  <c r="O10" i="10"/>
  <c r="H48" i="10"/>
  <c r="L48" i="10"/>
  <c r="P48" i="10"/>
  <c r="I49" i="10"/>
  <c r="M49" i="10"/>
  <c r="Q49" i="10"/>
  <c r="F82" i="11"/>
  <c r="J82" i="11"/>
  <c r="N82" i="11"/>
  <c r="C82" i="11"/>
  <c r="G82" i="11"/>
  <c r="K82" i="11"/>
  <c r="O82" i="11"/>
  <c r="J78" i="9"/>
  <c r="H211" i="8"/>
  <c r="P157" i="8"/>
  <c r="H169" i="8"/>
  <c r="L173" i="8"/>
  <c r="L177" i="8"/>
  <c r="D181" i="8"/>
  <c r="P208" i="8"/>
  <c r="D186" i="8"/>
  <c r="L190" i="8"/>
  <c r="E60" i="8"/>
  <c r="I60" i="8"/>
  <c r="M60" i="8"/>
  <c r="Q60" i="8"/>
  <c r="C60" i="8"/>
  <c r="G60" i="8"/>
  <c r="K60" i="8"/>
  <c r="O60" i="8"/>
  <c r="L60" i="8"/>
  <c r="P60" i="8"/>
  <c r="F74" i="8"/>
  <c r="J169" i="8"/>
  <c r="E10" i="9"/>
  <c r="I10" i="9"/>
  <c r="M10" i="9"/>
  <c r="Q10" i="9"/>
  <c r="N4" i="9"/>
  <c r="O10" i="9"/>
  <c r="F66" i="9"/>
  <c r="G67" i="9"/>
  <c r="M81" i="9"/>
  <c r="E65" i="9"/>
  <c r="D27" i="10"/>
  <c r="H27" i="10"/>
  <c r="L27" i="10"/>
  <c r="P27" i="10"/>
  <c r="G27" i="10"/>
  <c r="K27" i="10"/>
  <c r="B48" i="10"/>
  <c r="D50" i="10"/>
  <c r="H50" i="10"/>
  <c r="L50" i="10"/>
  <c r="P50" i="10"/>
  <c r="C51" i="10"/>
  <c r="G51" i="10"/>
  <c r="O51" i="10"/>
  <c r="F76" i="11"/>
  <c r="F75" i="11" s="1"/>
  <c r="D11" i="8"/>
  <c r="D202" i="8" s="1"/>
  <c r="G18" i="8"/>
  <c r="G209" i="8" s="1"/>
  <c r="D211" i="8"/>
  <c r="L211" i="8"/>
  <c r="D169" i="8"/>
  <c r="L169" i="8"/>
  <c r="P169" i="8"/>
  <c r="H200" i="8"/>
  <c r="H177" i="8"/>
  <c r="P177" i="8"/>
  <c r="L181" i="8"/>
  <c r="D204" i="8"/>
  <c r="H204" i="8"/>
  <c r="L204" i="8"/>
  <c r="P204" i="8"/>
  <c r="D172" i="8"/>
  <c r="H172" i="8"/>
  <c r="L172" i="8"/>
  <c r="P172" i="8"/>
  <c r="H176" i="8"/>
  <c r="L176" i="8"/>
  <c r="P176" i="8"/>
  <c r="D180" i="8"/>
  <c r="H207" i="8"/>
  <c r="L180" i="8"/>
  <c r="C46" i="8"/>
  <c r="G46" i="8"/>
  <c r="K46" i="8"/>
  <c r="O46" i="8"/>
  <c r="D185" i="8"/>
  <c r="H185" i="8"/>
  <c r="P185" i="8"/>
  <c r="D189" i="8"/>
  <c r="H189" i="8"/>
  <c r="L189" i="8"/>
  <c r="B51" i="10"/>
  <c r="F5" i="9"/>
  <c r="F4" i="9" s="1"/>
  <c r="J5" i="9"/>
  <c r="N50" i="10"/>
  <c r="D40" i="10"/>
  <c r="H40" i="10"/>
  <c r="N10" i="10"/>
  <c r="E62" i="11"/>
  <c r="I62" i="11"/>
  <c r="M62" i="11"/>
  <c r="Q62" i="11"/>
  <c r="L62" i="11"/>
  <c r="C69" i="11"/>
  <c r="G69" i="11"/>
  <c r="K69" i="11"/>
  <c r="O69" i="11"/>
  <c r="D82" i="11"/>
  <c r="H82" i="11"/>
  <c r="L82" i="11"/>
  <c r="P82" i="11"/>
  <c r="M55" i="11"/>
  <c r="M134" i="8"/>
  <c r="M53" i="11" s="1"/>
  <c r="F163" i="8"/>
  <c r="F217" i="8"/>
  <c r="N217" i="8"/>
  <c r="P219" i="8"/>
  <c r="P165" i="8"/>
  <c r="F62" i="9"/>
  <c r="F169" i="8"/>
  <c r="L64" i="9"/>
  <c r="L171" i="8"/>
  <c r="M65" i="9"/>
  <c r="M172" i="8"/>
  <c r="F173" i="8"/>
  <c r="N66" i="9"/>
  <c r="N173" i="8"/>
  <c r="M12" i="8"/>
  <c r="M203" i="8" s="1"/>
  <c r="M176" i="8"/>
  <c r="C12" i="8"/>
  <c r="C203" i="8" s="1"/>
  <c r="N172" i="8"/>
  <c r="D10" i="8"/>
  <c r="D201" i="8" s="1"/>
  <c r="D174" i="8"/>
  <c r="E175" i="8"/>
  <c r="F176" i="8"/>
  <c r="J176" i="8"/>
  <c r="H14" i="8"/>
  <c r="H205" i="8" s="1"/>
  <c r="H178" i="8"/>
  <c r="F180" i="8"/>
  <c r="N180" i="8"/>
  <c r="O181" i="8"/>
  <c r="O17" i="8"/>
  <c r="O208" i="8" s="1"/>
  <c r="L182" i="8"/>
  <c r="P182" i="8"/>
  <c r="P18" i="8"/>
  <c r="P209" i="8" s="1"/>
  <c r="Q184" i="8"/>
  <c r="Q46" i="8"/>
  <c r="Q183" i="8" s="1"/>
  <c r="P175" i="8"/>
  <c r="E64" i="9"/>
  <c r="I64" i="9"/>
  <c r="M64" i="9"/>
  <c r="Q64" i="9"/>
  <c r="P68" i="9"/>
  <c r="G75" i="9"/>
  <c r="C80" i="9"/>
  <c r="D81" i="9"/>
  <c r="Q69" i="9"/>
  <c r="F196" i="8"/>
  <c r="J196" i="8"/>
  <c r="N196" i="8"/>
  <c r="C143" i="8"/>
  <c r="G143" i="8"/>
  <c r="K143" i="8"/>
  <c r="O143" i="8"/>
  <c r="G19" i="8"/>
  <c r="G157" i="8"/>
  <c r="E163" i="8"/>
  <c r="E217" i="8"/>
  <c r="M217" i="8"/>
  <c r="M163" i="8"/>
  <c r="F164" i="8"/>
  <c r="F218" i="8"/>
  <c r="J218" i="8"/>
  <c r="N218" i="8"/>
  <c r="N164" i="8"/>
  <c r="O219" i="8"/>
  <c r="O165" i="8"/>
  <c r="I186" i="8"/>
  <c r="I22" i="8"/>
  <c r="I213" i="8" s="1"/>
  <c r="F187" i="8"/>
  <c r="J187" i="8"/>
  <c r="K188" i="8"/>
  <c r="E46" i="8"/>
  <c r="E183" i="8" s="1"/>
  <c r="F191" i="8"/>
  <c r="J191" i="8"/>
  <c r="N191" i="8"/>
  <c r="G51" i="11"/>
  <c r="G128" i="8"/>
  <c r="G47" i="11" s="1"/>
  <c r="J209" i="8"/>
  <c r="Q171" i="8"/>
  <c r="C21" i="9"/>
  <c r="C63" i="9" s="1"/>
  <c r="J217" i="8"/>
  <c r="O218" i="8"/>
  <c r="O164" i="8"/>
  <c r="F177" i="8"/>
  <c r="J177" i="8"/>
  <c r="N177" i="8"/>
  <c r="D72" i="9"/>
  <c r="D179" i="8"/>
  <c r="Q16" i="8"/>
  <c r="Q207" i="8" s="1"/>
  <c r="Q180" i="8"/>
  <c r="F17" i="8"/>
  <c r="F208" i="8" s="1"/>
  <c r="F181" i="8"/>
  <c r="I185" i="8"/>
  <c r="I21" i="8"/>
  <c r="I212" i="8" s="1"/>
  <c r="M185" i="8"/>
  <c r="M21" i="8"/>
  <c r="M212" i="8" s="1"/>
  <c r="Q185" i="8"/>
  <c r="Q78" i="9"/>
  <c r="J186" i="8"/>
  <c r="N213" i="8"/>
  <c r="M189" i="8"/>
  <c r="M25" i="8"/>
  <c r="M216" i="8" s="1"/>
  <c r="Q189" i="8"/>
  <c r="Q25" i="8"/>
  <c r="Q216" i="8" s="1"/>
  <c r="F190" i="8"/>
  <c r="D41" i="11"/>
  <c r="D121" i="8"/>
  <c r="D40" i="11" s="1"/>
  <c r="N163" i="8"/>
  <c r="K10" i="9"/>
  <c r="D64" i="9"/>
  <c r="C71" i="9"/>
  <c r="E82" i="9"/>
  <c r="G48" i="10"/>
  <c r="F170" i="8"/>
  <c r="J170" i="8"/>
  <c r="N170" i="8"/>
  <c r="F174" i="8"/>
  <c r="J201" i="8"/>
  <c r="N174" i="8"/>
  <c r="F178" i="8"/>
  <c r="J178" i="8"/>
  <c r="N178" i="8"/>
  <c r="F182" i="8"/>
  <c r="N182" i="8"/>
  <c r="F46" i="8"/>
  <c r="F183" i="8" s="1"/>
  <c r="J46" i="8"/>
  <c r="N46" i="8"/>
  <c r="J188" i="8"/>
  <c r="D46" i="8"/>
  <c r="D183" i="8" s="1"/>
  <c r="H46" i="8"/>
  <c r="P46" i="8"/>
  <c r="P183" i="8" s="1"/>
  <c r="F192" i="8"/>
  <c r="J192" i="8"/>
  <c r="N192" i="8"/>
  <c r="B67" i="8"/>
  <c r="B74" i="8"/>
  <c r="D60" i="8"/>
  <c r="N74" i="8"/>
  <c r="F114" i="8"/>
  <c r="F33" i="11" s="1"/>
  <c r="F69" i="9"/>
  <c r="J69" i="9"/>
  <c r="N69" i="9"/>
  <c r="J71" i="9"/>
  <c r="H72" i="9"/>
  <c r="L72" i="9"/>
  <c r="P72" i="9"/>
  <c r="F73" i="9"/>
  <c r="J73" i="9"/>
  <c r="N73" i="9"/>
  <c r="C74" i="9"/>
  <c r="G74" i="9"/>
  <c r="K74" i="9"/>
  <c r="O74" i="9"/>
  <c r="M78" i="9"/>
  <c r="G79" i="9"/>
  <c r="O79" i="9"/>
  <c r="O27" i="10"/>
  <c r="F10" i="10"/>
  <c r="J10" i="10"/>
  <c r="N76" i="11"/>
  <c r="J190" i="8"/>
  <c r="N190" i="8"/>
  <c r="H60" i="8"/>
  <c r="H58" i="8" s="1"/>
  <c r="H57" i="8" s="1"/>
  <c r="G67" i="8"/>
  <c r="K67" i="8"/>
  <c r="O67" i="8"/>
  <c r="C80" i="8"/>
  <c r="K80" i="8"/>
  <c r="K169" i="8"/>
  <c r="O169" i="8"/>
  <c r="G170" i="8"/>
  <c r="K170" i="8"/>
  <c r="C173" i="8"/>
  <c r="O173" i="8"/>
  <c r="K174" i="8"/>
  <c r="O174" i="8"/>
  <c r="C177" i="8"/>
  <c r="G177" i="8"/>
  <c r="C178" i="8"/>
  <c r="O178" i="8"/>
  <c r="G181" i="8"/>
  <c r="K181" i="8"/>
  <c r="C182" i="8"/>
  <c r="G182" i="8"/>
  <c r="O211" i="8"/>
  <c r="G218" i="8"/>
  <c r="G219" i="8"/>
  <c r="C128" i="8"/>
  <c r="C47" i="11" s="1"/>
  <c r="N83" i="9"/>
  <c r="P85" i="9"/>
  <c r="D20" i="10"/>
  <c r="H20" i="10"/>
  <c r="L20" i="10"/>
  <c r="P20" i="10"/>
  <c r="B49" i="10"/>
  <c r="E50" i="10"/>
  <c r="I50" i="10"/>
  <c r="F48" i="10"/>
  <c r="J48" i="10"/>
  <c r="N48" i="10"/>
  <c r="C49" i="10"/>
  <c r="G49" i="10"/>
  <c r="K49" i="10"/>
  <c r="D51" i="10"/>
  <c r="H51" i="10"/>
  <c r="L51" i="10"/>
  <c r="P51" i="10"/>
  <c r="B69" i="11"/>
  <c r="E82" i="11"/>
  <c r="I82" i="11"/>
  <c r="M82" i="11"/>
  <c r="Q82" i="11"/>
  <c r="L170" i="8"/>
  <c r="H171" i="8"/>
  <c r="P174" i="8"/>
  <c r="L175" i="8"/>
  <c r="D178" i="8"/>
  <c r="P179" i="8"/>
  <c r="H182" i="8"/>
  <c r="H219" i="8"/>
  <c r="G21" i="9"/>
  <c r="G63" i="9" s="1"/>
  <c r="K21" i="9"/>
  <c r="K63" i="9" s="1"/>
  <c r="C33" i="9"/>
  <c r="C70" i="9" s="1"/>
  <c r="K72" i="9"/>
  <c r="O72" i="9"/>
  <c r="E73" i="9"/>
  <c r="I73" i="9"/>
  <c r="M73" i="9"/>
  <c r="Q73" i="9"/>
  <c r="F74" i="9"/>
  <c r="J74" i="9"/>
  <c r="N74" i="9"/>
  <c r="D75" i="9"/>
  <c r="H75" i="9"/>
  <c r="L75" i="9"/>
  <c r="P75" i="9"/>
  <c r="D78" i="9"/>
  <c r="H78" i="9"/>
  <c r="L78" i="9"/>
  <c r="P78" i="9"/>
  <c r="G52" i="9"/>
  <c r="G83" i="9" s="1"/>
  <c r="O52" i="9"/>
  <c r="O83" i="9" s="1"/>
  <c r="I52" i="9"/>
  <c r="I83" i="9" s="1"/>
  <c r="Q52" i="9"/>
  <c r="Q83" i="9" s="1"/>
  <c r="C34" i="10"/>
  <c r="G34" i="10"/>
  <c r="K34" i="10"/>
  <c r="O34" i="10"/>
  <c r="N34" i="10"/>
  <c r="N33" i="10" s="1"/>
  <c r="D49" i="10"/>
  <c r="H5" i="10"/>
  <c r="C50" i="11"/>
  <c r="H19" i="8"/>
  <c r="H217" i="8"/>
  <c r="H128" i="8"/>
  <c r="H48" i="11"/>
  <c r="P128" i="8"/>
  <c r="P48" i="11"/>
  <c r="D142" i="8"/>
  <c r="L142" i="8"/>
  <c r="E143" i="8"/>
  <c r="M143" i="8"/>
  <c r="F7" i="8"/>
  <c r="F198" i="8" s="1"/>
  <c r="N7" i="8"/>
  <c r="N198" i="8" s="1"/>
  <c r="G8" i="8"/>
  <c r="G199" i="8" s="1"/>
  <c r="K8" i="8"/>
  <c r="K199" i="8" s="1"/>
  <c r="L9" i="8"/>
  <c r="L200" i="8" s="1"/>
  <c r="E10" i="8"/>
  <c r="E201" i="8" s="1"/>
  <c r="M10" i="8"/>
  <c r="M201" i="8" s="1"/>
  <c r="N11" i="8"/>
  <c r="N202" i="8" s="1"/>
  <c r="G12" i="8"/>
  <c r="G203" i="8" s="1"/>
  <c r="H150" i="8"/>
  <c r="P150" i="8"/>
  <c r="I14" i="8"/>
  <c r="I205" i="8" s="1"/>
  <c r="Q14" i="8"/>
  <c r="Q205" i="8" s="1"/>
  <c r="F15" i="8"/>
  <c r="F206" i="8" s="1"/>
  <c r="N15" i="8"/>
  <c r="N206" i="8" s="1"/>
  <c r="C16" i="8"/>
  <c r="C207" i="8" s="1"/>
  <c r="G16" i="8"/>
  <c r="G207" i="8" s="1"/>
  <c r="K16" i="8"/>
  <c r="K207" i="8" s="1"/>
  <c r="O16" i="8"/>
  <c r="O207" i="8" s="1"/>
  <c r="D17" i="8"/>
  <c r="D208" i="8" s="1"/>
  <c r="E23" i="8"/>
  <c r="E214" i="8" s="1"/>
  <c r="F24" i="8"/>
  <c r="F215" i="8" s="1"/>
  <c r="H163" i="8"/>
  <c r="I164" i="8"/>
  <c r="J165" i="8"/>
  <c r="H173" i="8"/>
  <c r="I174" i="8"/>
  <c r="K176" i="8"/>
  <c r="M178" i="8"/>
  <c r="P181" i="8"/>
  <c r="J184" i="8"/>
  <c r="K185" i="8"/>
  <c r="L186" i="8"/>
  <c r="M187" i="8"/>
  <c r="N188" i="8"/>
  <c r="O189" i="8"/>
  <c r="P190" i="8"/>
  <c r="D66" i="9"/>
  <c r="L66" i="9"/>
  <c r="E67" i="9"/>
  <c r="M67" i="9"/>
  <c r="E33" i="9"/>
  <c r="E70" i="9" s="1"/>
  <c r="E71" i="9"/>
  <c r="G33" i="9"/>
  <c r="G70" i="9" s="1"/>
  <c r="G72" i="9"/>
  <c r="G82" i="9"/>
  <c r="O82" i="9"/>
  <c r="C52" i="9"/>
  <c r="C83" i="9" s="1"/>
  <c r="C84" i="9"/>
  <c r="M52" i="9"/>
  <c r="M83" i="9" s="1"/>
  <c r="M85" i="9"/>
  <c r="M50" i="10"/>
  <c r="M5" i="10"/>
  <c r="O49" i="10"/>
  <c r="O5" i="10"/>
  <c r="E211" i="8"/>
  <c r="E157" i="8"/>
  <c r="M211" i="8"/>
  <c r="M157" i="8"/>
  <c r="K219" i="8"/>
  <c r="C171" i="8"/>
  <c r="K171" i="8"/>
  <c r="I66" i="9"/>
  <c r="I173" i="8"/>
  <c r="Q66" i="9"/>
  <c r="Q173" i="8"/>
  <c r="G179" i="8"/>
  <c r="O179" i="8"/>
  <c r="P73" i="9"/>
  <c r="P180" i="8"/>
  <c r="Q74" i="9"/>
  <c r="Q181" i="8"/>
  <c r="C183" i="8"/>
  <c r="B60" i="8"/>
  <c r="J60" i="8"/>
  <c r="H67" i="8"/>
  <c r="L67" i="8"/>
  <c r="J67" i="8"/>
  <c r="I114" i="8"/>
  <c r="I33" i="11" s="1"/>
  <c r="I37" i="11"/>
  <c r="E128" i="8"/>
  <c r="E48" i="11"/>
  <c r="I128" i="8"/>
  <c r="I48" i="11"/>
  <c r="Q128" i="8"/>
  <c r="Q48" i="11"/>
  <c r="Q134" i="8"/>
  <c r="Q53" i="11" s="1"/>
  <c r="J134" i="8"/>
  <c r="J53" i="11" s="1"/>
  <c r="J54" i="11"/>
  <c r="E142" i="8"/>
  <c r="M142" i="8"/>
  <c r="F143" i="8"/>
  <c r="N143" i="8"/>
  <c r="H8" i="8"/>
  <c r="H199" i="8" s="1"/>
  <c r="P8" i="8"/>
  <c r="P199" i="8" s="1"/>
  <c r="I9" i="8"/>
  <c r="I200" i="8" s="1"/>
  <c r="Q9" i="8"/>
  <c r="Q200" i="8" s="1"/>
  <c r="K11" i="8"/>
  <c r="K202" i="8" s="1"/>
  <c r="L12" i="8"/>
  <c r="L203" i="8" s="1"/>
  <c r="E150" i="8"/>
  <c r="M150" i="8"/>
  <c r="F14" i="8"/>
  <c r="F205" i="8" s="1"/>
  <c r="N14" i="8"/>
  <c r="N205" i="8" s="1"/>
  <c r="G15" i="8"/>
  <c r="G206" i="8" s="1"/>
  <c r="O15" i="8"/>
  <c r="O206" i="8" s="1"/>
  <c r="F18" i="8"/>
  <c r="F209" i="8" s="1"/>
  <c r="N157" i="8"/>
  <c r="C25" i="8"/>
  <c r="C216" i="8" s="1"/>
  <c r="H25" i="8"/>
  <c r="H216" i="8" s="1"/>
  <c r="I163" i="8"/>
  <c r="E164" i="8"/>
  <c r="J164" i="8"/>
  <c r="F165" i="8"/>
  <c r="Q170" i="8"/>
  <c r="M182" i="8"/>
  <c r="K184" i="8"/>
  <c r="L185" i="8"/>
  <c r="M186" i="8"/>
  <c r="N187" i="8"/>
  <c r="O188" i="8"/>
  <c r="P189" i="8"/>
  <c r="P211" i="8"/>
  <c r="D62" i="9"/>
  <c r="L62" i="9"/>
  <c r="C65" i="9"/>
  <c r="G65" i="9"/>
  <c r="O65" i="9"/>
  <c r="G69" i="9"/>
  <c r="O69" i="9"/>
  <c r="O33" i="9"/>
  <c r="O70" i="9" s="1"/>
  <c r="N71" i="9"/>
  <c r="I75" i="9"/>
  <c r="Q75" i="9"/>
  <c r="I62" i="9"/>
  <c r="L65" i="9"/>
  <c r="M74" i="9"/>
  <c r="G84" i="9"/>
  <c r="E51" i="10"/>
  <c r="B164" i="8"/>
  <c r="I10" i="8"/>
  <c r="I201" i="8" s="1"/>
  <c r="F19" i="8"/>
  <c r="F211" i="8"/>
  <c r="C218" i="8"/>
  <c r="K218" i="8"/>
  <c r="D219" i="8"/>
  <c r="L219" i="8"/>
  <c r="N17" i="8"/>
  <c r="N208" i="8" s="1"/>
  <c r="C75" i="9"/>
  <c r="C18" i="8"/>
  <c r="C209" i="8" s="1"/>
  <c r="K75" i="9"/>
  <c r="K18" i="8"/>
  <c r="K209" i="8" s="1"/>
  <c r="O18" i="8"/>
  <c r="O209" i="8" s="1"/>
  <c r="L46" i="8"/>
  <c r="D184" i="8"/>
  <c r="H184" i="8"/>
  <c r="L184" i="8"/>
  <c r="P184" i="8"/>
  <c r="F79" i="9"/>
  <c r="F186" i="8"/>
  <c r="N79" i="9"/>
  <c r="N186" i="8"/>
  <c r="C187" i="8"/>
  <c r="G80" i="9"/>
  <c r="G187" i="8"/>
  <c r="K187" i="8"/>
  <c r="O80" i="9"/>
  <c r="O187" i="8"/>
  <c r="D188" i="8"/>
  <c r="H81" i="9"/>
  <c r="H188" i="8"/>
  <c r="L188" i="8"/>
  <c r="P81" i="9"/>
  <c r="P188" i="8"/>
  <c r="C191" i="8"/>
  <c r="G191" i="8"/>
  <c r="K191" i="8"/>
  <c r="O191" i="8"/>
  <c r="D192" i="8"/>
  <c r="H192" i="8"/>
  <c r="L192" i="8"/>
  <c r="P192" i="8"/>
  <c r="E67" i="8"/>
  <c r="I67" i="8"/>
  <c r="I58" i="8" s="1"/>
  <c r="M67" i="8"/>
  <c r="Q67" i="8"/>
  <c r="Q58" i="8" s="1"/>
  <c r="C74" i="8"/>
  <c r="G74" i="8"/>
  <c r="G73" i="8" s="1"/>
  <c r="K74" i="8"/>
  <c r="O74" i="8"/>
  <c r="O73" i="8" s="1"/>
  <c r="D74" i="8"/>
  <c r="D73" i="8" s="1"/>
  <c r="H74" i="8"/>
  <c r="H73" i="8" s="1"/>
  <c r="L74" i="8"/>
  <c r="L73" i="8" s="1"/>
  <c r="P74" i="8"/>
  <c r="P73" i="8" s="1"/>
  <c r="E74" i="8"/>
  <c r="E73" i="8" s="1"/>
  <c r="I74" i="8"/>
  <c r="I73" i="8" s="1"/>
  <c r="M74" i="8"/>
  <c r="M73" i="8" s="1"/>
  <c r="Q74" i="8"/>
  <c r="Q73" i="8" s="1"/>
  <c r="D114" i="8"/>
  <c r="K114" i="8"/>
  <c r="K34" i="11"/>
  <c r="H114" i="8"/>
  <c r="P114" i="8"/>
  <c r="P35" i="11"/>
  <c r="E114" i="8"/>
  <c r="E33" i="11" s="1"/>
  <c r="E36" i="11"/>
  <c r="M114" i="8"/>
  <c r="M33" i="11" s="1"/>
  <c r="M36" i="11"/>
  <c r="L121" i="8"/>
  <c r="L40" i="11" s="1"/>
  <c r="E121" i="8"/>
  <c r="E40" i="11" s="1"/>
  <c r="E41" i="11"/>
  <c r="I121" i="8"/>
  <c r="I40" i="11" s="1"/>
  <c r="M121" i="8"/>
  <c r="M40" i="11" s="1"/>
  <c r="M41" i="11"/>
  <c r="Q121" i="8"/>
  <c r="Q40" i="11" s="1"/>
  <c r="Q41" i="11"/>
  <c r="O128" i="8"/>
  <c r="F128" i="8"/>
  <c r="F47" i="11" s="1"/>
  <c r="F48" i="11"/>
  <c r="J128" i="8"/>
  <c r="J47" i="11" s="1"/>
  <c r="J48" i="11"/>
  <c r="N128" i="8"/>
  <c r="N47" i="11" s="1"/>
  <c r="N48" i="11"/>
  <c r="E134" i="8"/>
  <c r="E53" i="11" s="1"/>
  <c r="C134" i="8"/>
  <c r="C53" i="11" s="1"/>
  <c r="C54" i="11"/>
  <c r="G134" i="8"/>
  <c r="G53" i="11" s="1"/>
  <c r="G54" i="11"/>
  <c r="K134" i="8"/>
  <c r="K53" i="11" s="1"/>
  <c r="K54" i="11"/>
  <c r="O134" i="8"/>
  <c r="O53" i="11" s="1"/>
  <c r="O54" i="11"/>
  <c r="F142" i="8"/>
  <c r="J142" i="8"/>
  <c r="N142" i="8"/>
  <c r="D7" i="8"/>
  <c r="D198" i="8" s="1"/>
  <c r="L7" i="8"/>
  <c r="L198" i="8" s="1"/>
  <c r="P7" i="8"/>
  <c r="P198" i="8" s="1"/>
  <c r="E8" i="8"/>
  <c r="E199" i="8" s="1"/>
  <c r="I8" i="8"/>
  <c r="I199" i="8" s="1"/>
  <c r="M8" i="8"/>
  <c r="M199" i="8" s="1"/>
  <c r="Q8" i="8"/>
  <c r="Q199" i="8" s="1"/>
  <c r="F9" i="8"/>
  <c r="F200" i="8" s="1"/>
  <c r="J9" i="8"/>
  <c r="J200" i="8" s="1"/>
  <c r="N9" i="8"/>
  <c r="N200" i="8" s="1"/>
  <c r="C10" i="8"/>
  <c r="C201" i="8" s="1"/>
  <c r="G10" i="8"/>
  <c r="G201" i="8" s="1"/>
  <c r="K10" i="8"/>
  <c r="K201" i="8" s="1"/>
  <c r="O10" i="8"/>
  <c r="O201" i="8" s="1"/>
  <c r="L11" i="8"/>
  <c r="L202" i="8" s="1"/>
  <c r="E12" i="8"/>
  <c r="E203" i="8" s="1"/>
  <c r="I12" i="8"/>
  <c r="I203" i="8" s="1"/>
  <c r="F150" i="8"/>
  <c r="J150" i="8"/>
  <c r="N150" i="8"/>
  <c r="G14" i="8"/>
  <c r="G205" i="8" s="1"/>
  <c r="K14" i="8"/>
  <c r="K205" i="8" s="1"/>
  <c r="O14" i="8"/>
  <c r="O205" i="8" s="1"/>
  <c r="D15" i="8"/>
  <c r="D206" i="8" s="1"/>
  <c r="H15" i="8"/>
  <c r="H206" i="8" s="1"/>
  <c r="L15" i="8"/>
  <c r="L206" i="8" s="1"/>
  <c r="E16" i="8"/>
  <c r="E207" i="8" s="1"/>
  <c r="I16" i="8"/>
  <c r="I207" i="8" s="1"/>
  <c r="M16" i="8"/>
  <c r="M207" i="8" s="1"/>
  <c r="L17" i="8"/>
  <c r="L208" i="8" s="1"/>
  <c r="Q17" i="8"/>
  <c r="Q208" i="8" s="1"/>
  <c r="D157" i="8"/>
  <c r="J157" i="8"/>
  <c r="E21" i="8"/>
  <c r="E212" i="8" s="1"/>
  <c r="K21" i="8"/>
  <c r="K212" i="8" s="1"/>
  <c r="P21" i="8"/>
  <c r="P212" i="8" s="1"/>
  <c r="F22" i="8"/>
  <c r="F213" i="8" s="1"/>
  <c r="G23" i="8"/>
  <c r="G214" i="8" s="1"/>
  <c r="C24" i="8"/>
  <c r="C215" i="8" s="1"/>
  <c r="H24" i="8"/>
  <c r="H215" i="8" s="1"/>
  <c r="I25" i="8"/>
  <c r="I216" i="8" s="1"/>
  <c r="J163" i="8"/>
  <c r="K164" i="8"/>
  <c r="Q164" i="8"/>
  <c r="L165" i="8"/>
  <c r="I171" i="8"/>
  <c r="N171" i="8"/>
  <c r="J172" i="8"/>
  <c r="O172" i="8"/>
  <c r="K173" i="8"/>
  <c r="P173" i="8"/>
  <c r="L174" i="8"/>
  <c r="C176" i="8"/>
  <c r="I176" i="8"/>
  <c r="N176" i="8"/>
  <c r="D177" i="8"/>
  <c r="K178" i="8"/>
  <c r="P178" i="8"/>
  <c r="L179" i="8"/>
  <c r="Q179" i="8"/>
  <c r="G180" i="8"/>
  <c r="M180" i="8"/>
  <c r="C181" i="8"/>
  <c r="H181" i="8"/>
  <c r="N181" i="8"/>
  <c r="D182" i="8"/>
  <c r="I182" i="8"/>
  <c r="O182" i="8"/>
  <c r="F184" i="8"/>
  <c r="N184" i="8"/>
  <c r="G185" i="8"/>
  <c r="O185" i="8"/>
  <c r="H186" i="8"/>
  <c r="P186" i="8"/>
  <c r="I187" i="8"/>
  <c r="C189" i="8"/>
  <c r="K189" i="8"/>
  <c r="D190" i="8"/>
  <c r="G211" i="8"/>
  <c r="C10" i="9"/>
  <c r="G10" i="9"/>
  <c r="E62" i="9"/>
  <c r="M62" i="9"/>
  <c r="H65" i="9"/>
  <c r="P65" i="9"/>
  <c r="J66" i="9"/>
  <c r="C67" i="9"/>
  <c r="K67" i="9"/>
  <c r="L69" i="9"/>
  <c r="I82" i="9"/>
  <c r="Q82" i="9"/>
  <c r="I69" i="9"/>
  <c r="K71" i="9"/>
  <c r="O75" i="9"/>
  <c r="Q77" i="9"/>
  <c r="I85" i="9"/>
  <c r="H49" i="10"/>
  <c r="K51" i="10"/>
  <c r="D19" i="8"/>
  <c r="D217" i="8"/>
  <c r="L19" i="8"/>
  <c r="L217" i="8"/>
  <c r="P19" i="8"/>
  <c r="P217" i="8"/>
  <c r="D9" i="8"/>
  <c r="D200" i="8" s="1"/>
  <c r="G25" i="8"/>
  <c r="G216" i="8" s="1"/>
  <c r="O121" i="8"/>
  <c r="O40" i="11" s="1"/>
  <c r="O41" i="11"/>
  <c r="D128" i="8"/>
  <c r="D48" i="11"/>
  <c r="L128" i="8"/>
  <c r="L48" i="11"/>
  <c r="H142" i="8"/>
  <c r="P142" i="8"/>
  <c r="I143" i="8"/>
  <c r="J7" i="8"/>
  <c r="J198" i="8" s="1"/>
  <c r="C8" i="8"/>
  <c r="C199" i="8" s="1"/>
  <c r="Q10" i="8"/>
  <c r="Q201" i="8" s="1"/>
  <c r="J11" i="8"/>
  <c r="J202" i="8" s="1"/>
  <c r="L150" i="8"/>
  <c r="E14" i="8"/>
  <c r="E205" i="8" s="1"/>
  <c r="M14" i="8"/>
  <c r="M205" i="8" s="1"/>
  <c r="J15" i="8"/>
  <c r="J206" i="8" s="1"/>
  <c r="E18" i="8"/>
  <c r="E209" i="8" s="1"/>
  <c r="L157" i="8"/>
  <c r="C21" i="8"/>
  <c r="C212" i="8" s="1"/>
  <c r="D22" i="8"/>
  <c r="D213" i="8" s="1"/>
  <c r="O214" i="8"/>
  <c r="J175" i="8"/>
  <c r="Q182" i="8"/>
  <c r="F188" i="8"/>
  <c r="G189" i="8"/>
  <c r="H190" i="8"/>
  <c r="H66" i="9"/>
  <c r="P66" i="9"/>
  <c r="I67" i="9"/>
  <c r="Q67" i="9"/>
  <c r="I33" i="9"/>
  <c r="I70" i="9" s="1"/>
  <c r="I71" i="9"/>
  <c r="M33" i="9"/>
  <c r="M70" i="9" s="1"/>
  <c r="M71" i="9"/>
  <c r="Q33" i="9"/>
  <c r="Q70" i="9" s="1"/>
  <c r="Q71" i="9"/>
  <c r="C82" i="9"/>
  <c r="K82" i="9"/>
  <c r="K52" i="9"/>
  <c r="K83" i="9" s="1"/>
  <c r="K84" i="9"/>
  <c r="E52" i="9"/>
  <c r="E83" i="9" s="1"/>
  <c r="E85" i="9"/>
  <c r="Q85" i="9"/>
  <c r="Q50" i="10"/>
  <c r="Q5" i="10"/>
  <c r="I211" i="8"/>
  <c r="I157" i="8"/>
  <c r="Q211" i="8"/>
  <c r="Q157" i="8"/>
  <c r="C219" i="8"/>
  <c r="G171" i="8"/>
  <c r="O171" i="8"/>
  <c r="J67" i="9"/>
  <c r="J174" i="8"/>
  <c r="K68" i="9"/>
  <c r="K175" i="8"/>
  <c r="O175" i="8"/>
  <c r="C179" i="8"/>
  <c r="K179" i="8"/>
  <c r="H73" i="9"/>
  <c r="H180" i="8"/>
  <c r="I74" i="9"/>
  <c r="I181" i="8"/>
  <c r="J75" i="9"/>
  <c r="J182" i="8"/>
  <c r="F60" i="8"/>
  <c r="N60" i="8"/>
  <c r="D67" i="8"/>
  <c r="P67" i="8"/>
  <c r="F67" i="8"/>
  <c r="N67" i="8"/>
  <c r="N114" i="8"/>
  <c r="N33" i="11" s="1"/>
  <c r="J114" i="8"/>
  <c r="J33" i="11" s="1"/>
  <c r="J34" i="11"/>
  <c r="C114" i="8"/>
  <c r="C33" i="11" s="1"/>
  <c r="C35" i="11"/>
  <c r="G114" i="8"/>
  <c r="G35" i="11"/>
  <c r="O114" i="8"/>
  <c r="O33" i="11" s="1"/>
  <c r="O35" i="11"/>
  <c r="Q114" i="8"/>
  <c r="Q33" i="11" s="1"/>
  <c r="Q37" i="11"/>
  <c r="H121" i="8"/>
  <c r="H40" i="11" s="1"/>
  <c r="K128" i="8"/>
  <c r="M128" i="8"/>
  <c r="M48" i="11"/>
  <c r="F134" i="8"/>
  <c r="F53" i="11" s="1"/>
  <c r="F54" i="11"/>
  <c r="N134" i="8"/>
  <c r="N53" i="11" s="1"/>
  <c r="N54" i="11"/>
  <c r="I142" i="8"/>
  <c r="Q142" i="8"/>
  <c r="J143" i="8"/>
  <c r="C7" i="8"/>
  <c r="C198" i="8" s="1"/>
  <c r="K7" i="8"/>
  <c r="K198" i="8" s="1"/>
  <c r="D8" i="8"/>
  <c r="D199" i="8" s="1"/>
  <c r="L8" i="8"/>
  <c r="L199" i="8" s="1"/>
  <c r="E9" i="8"/>
  <c r="E200" i="8" s="1"/>
  <c r="M9" i="8"/>
  <c r="M200" i="8" s="1"/>
  <c r="F10" i="8"/>
  <c r="F201" i="8" s="1"/>
  <c r="N10" i="8"/>
  <c r="N201" i="8" s="1"/>
  <c r="O11" i="8"/>
  <c r="O202" i="8" s="1"/>
  <c r="H12" i="8"/>
  <c r="H203" i="8" s="1"/>
  <c r="P12" i="8"/>
  <c r="P203" i="8" s="1"/>
  <c r="I150" i="8"/>
  <c r="Q150" i="8"/>
  <c r="J14" i="8"/>
  <c r="J205" i="8" s="1"/>
  <c r="C15" i="8"/>
  <c r="C206" i="8" s="1"/>
  <c r="K15" i="8"/>
  <c r="K206" i="8" s="1"/>
  <c r="D16" i="8"/>
  <c r="D207" i="8" s="1"/>
  <c r="L16" i="8"/>
  <c r="L207" i="8" s="1"/>
  <c r="P16" i="8"/>
  <c r="P207" i="8" s="1"/>
  <c r="E17" i="8"/>
  <c r="E208" i="8" s="1"/>
  <c r="Q18" i="8"/>
  <c r="Q209" i="8" s="1"/>
  <c r="C157" i="8"/>
  <c r="H157" i="8"/>
  <c r="E22" i="8"/>
  <c r="E213" i="8" s="1"/>
  <c r="F23" i="8"/>
  <c r="F214" i="8" s="1"/>
  <c r="Q23" i="8"/>
  <c r="Q214" i="8" s="1"/>
  <c r="G24" i="8"/>
  <c r="G215" i="8" s="1"/>
  <c r="K165" i="8"/>
  <c r="C172" i="8"/>
  <c r="D173" i="8"/>
  <c r="F175" i="8"/>
  <c r="J179" i="8"/>
  <c r="C184" i="8"/>
  <c r="H62" i="9"/>
  <c r="P62" i="9"/>
  <c r="K65" i="9"/>
  <c r="K69" i="9"/>
  <c r="F71" i="9"/>
  <c r="E75" i="9"/>
  <c r="M75" i="9"/>
  <c r="K64" i="9"/>
  <c r="M66" i="9"/>
  <c r="N67" i="9"/>
  <c r="H69" i="9"/>
  <c r="L73" i="9"/>
  <c r="N75" i="9"/>
  <c r="C197" i="8"/>
  <c r="G197" i="8"/>
  <c r="K197" i="8"/>
  <c r="O197" i="8"/>
  <c r="C11" i="8"/>
  <c r="C202" i="8" s="1"/>
  <c r="E19" i="8"/>
  <c r="C19" i="8"/>
  <c r="C211" i="8"/>
  <c r="K19" i="8"/>
  <c r="K211" i="8"/>
  <c r="C217" i="8"/>
  <c r="C163" i="8"/>
  <c r="G217" i="8"/>
  <c r="G163" i="8"/>
  <c r="K217" i="8"/>
  <c r="K163" i="8"/>
  <c r="O217" i="8"/>
  <c r="O163" i="8"/>
  <c r="D218" i="8"/>
  <c r="D164" i="8"/>
  <c r="H218" i="8"/>
  <c r="H164" i="8"/>
  <c r="L218" i="8"/>
  <c r="L164" i="8"/>
  <c r="P218" i="8"/>
  <c r="P164" i="8"/>
  <c r="E219" i="8"/>
  <c r="E165" i="8"/>
  <c r="I219" i="8"/>
  <c r="I165" i="8"/>
  <c r="M219" i="8"/>
  <c r="M165" i="8"/>
  <c r="Q219" i="8"/>
  <c r="Q165" i="8"/>
  <c r="G17" i="8"/>
  <c r="G208" i="8" s="1"/>
  <c r="K17" i="8"/>
  <c r="K208" i="8" s="1"/>
  <c r="H18" i="8"/>
  <c r="H209" i="8" s="1"/>
  <c r="L18" i="8"/>
  <c r="L209" i="8" s="1"/>
  <c r="M46" i="8"/>
  <c r="F185" i="8"/>
  <c r="F21" i="8"/>
  <c r="F212" i="8" s="1"/>
  <c r="J185" i="8"/>
  <c r="J21" i="8"/>
  <c r="J212" i="8" s="1"/>
  <c r="N185" i="8"/>
  <c r="N21" i="8"/>
  <c r="N212" i="8" s="1"/>
  <c r="C186" i="8"/>
  <c r="C22" i="8"/>
  <c r="C213" i="8" s="1"/>
  <c r="G186" i="8"/>
  <c r="G22" i="8"/>
  <c r="G213" i="8" s="1"/>
  <c r="K186" i="8"/>
  <c r="K22" i="8"/>
  <c r="K213" i="8" s="1"/>
  <c r="O186" i="8"/>
  <c r="O22" i="8"/>
  <c r="O213" i="8" s="1"/>
  <c r="D187" i="8"/>
  <c r="D23" i="8"/>
  <c r="D214" i="8" s="1"/>
  <c r="H80" i="9"/>
  <c r="H187" i="8"/>
  <c r="H23" i="8"/>
  <c r="H214" i="8" s="1"/>
  <c r="L187" i="8"/>
  <c r="L23" i="8"/>
  <c r="L214" i="8" s="1"/>
  <c r="P80" i="9"/>
  <c r="P187" i="8"/>
  <c r="P23" i="8"/>
  <c r="P214" i="8" s="1"/>
  <c r="E188" i="8"/>
  <c r="E24" i="8"/>
  <c r="E215" i="8" s="1"/>
  <c r="I81" i="9"/>
  <c r="I188" i="8"/>
  <c r="M188" i="8"/>
  <c r="M24" i="8"/>
  <c r="M215" i="8" s="1"/>
  <c r="Q81" i="9"/>
  <c r="Q188" i="8"/>
  <c r="Q24" i="8"/>
  <c r="Q215" i="8" s="1"/>
  <c r="F189" i="8"/>
  <c r="F25" i="8"/>
  <c r="F216" i="8" s="1"/>
  <c r="J82" i="9"/>
  <c r="J189" i="8"/>
  <c r="J25" i="8"/>
  <c r="J216" i="8" s="1"/>
  <c r="N189" i="8"/>
  <c r="N25" i="8"/>
  <c r="N216" i="8" s="1"/>
  <c r="C190" i="8"/>
  <c r="G190" i="8"/>
  <c r="K190" i="8"/>
  <c r="O190" i="8"/>
  <c r="D84" i="9"/>
  <c r="D191" i="8"/>
  <c r="H191" i="8"/>
  <c r="L84" i="9"/>
  <c r="L191" i="8"/>
  <c r="P191" i="8"/>
  <c r="G58" i="8"/>
  <c r="F80" i="8"/>
  <c r="J80" i="8"/>
  <c r="N80" i="8"/>
  <c r="N73" i="8" s="1"/>
  <c r="L114" i="8"/>
  <c r="P121" i="8"/>
  <c r="P40" i="11" s="1"/>
  <c r="F121" i="8"/>
  <c r="F40" i="11" s="1"/>
  <c r="F41" i="11"/>
  <c r="J121" i="8"/>
  <c r="J40" i="11" s="1"/>
  <c r="J41" i="11"/>
  <c r="N121" i="8"/>
  <c r="N40" i="11" s="1"/>
  <c r="N41" i="11"/>
  <c r="C121" i="8"/>
  <c r="C40" i="11" s="1"/>
  <c r="C42" i="11"/>
  <c r="G121" i="8"/>
  <c r="G40" i="11" s="1"/>
  <c r="G42" i="11"/>
  <c r="K121" i="8"/>
  <c r="K40" i="11" s="1"/>
  <c r="K42" i="11"/>
  <c r="I134" i="8"/>
  <c r="I53" i="11" s="1"/>
  <c r="D134" i="8"/>
  <c r="D53" i="11" s="1"/>
  <c r="D54" i="11"/>
  <c r="H134" i="8"/>
  <c r="H53" i="11" s="1"/>
  <c r="H54" i="11"/>
  <c r="L134" i="8"/>
  <c r="L53" i="11" s="1"/>
  <c r="L54" i="11"/>
  <c r="P134" i="8"/>
  <c r="P53" i="11" s="1"/>
  <c r="P54" i="11"/>
  <c r="C142" i="8"/>
  <c r="G142" i="8"/>
  <c r="K142" i="8"/>
  <c r="O142" i="8"/>
  <c r="D143" i="8"/>
  <c r="H143" i="8"/>
  <c r="L143" i="8"/>
  <c r="P143" i="8"/>
  <c r="E7" i="8"/>
  <c r="E198" i="8" s="1"/>
  <c r="M7" i="8"/>
  <c r="M198" i="8" s="1"/>
  <c r="F8" i="8"/>
  <c r="F199" i="8" s="1"/>
  <c r="C9" i="8"/>
  <c r="C200" i="8" s="1"/>
  <c r="G9" i="8"/>
  <c r="G200" i="8" s="1"/>
  <c r="H10" i="8"/>
  <c r="H201" i="8" s="1"/>
  <c r="P10" i="8"/>
  <c r="P201" i="8" s="1"/>
  <c r="M11" i="8"/>
  <c r="M202" i="8" s="1"/>
  <c r="Q11" i="8"/>
  <c r="Q202" i="8" s="1"/>
  <c r="F12" i="8"/>
  <c r="F203" i="8" s="1"/>
  <c r="J12" i="8"/>
  <c r="J203" i="8" s="1"/>
  <c r="C150" i="8"/>
  <c r="G150" i="8"/>
  <c r="K150" i="8"/>
  <c r="O150" i="8"/>
  <c r="L14" i="8"/>
  <c r="L205" i="8" s="1"/>
  <c r="E15" i="8"/>
  <c r="E206" i="8" s="1"/>
  <c r="I15" i="8"/>
  <c r="I206" i="8" s="1"/>
  <c r="M15" i="8"/>
  <c r="M206" i="8" s="1"/>
  <c r="J16" i="8"/>
  <c r="J207" i="8" s="1"/>
  <c r="H17" i="8"/>
  <c r="H208" i="8" s="1"/>
  <c r="M17" i="8"/>
  <c r="M208" i="8" s="1"/>
  <c r="I18" i="8"/>
  <c r="I209" i="8" s="1"/>
  <c r="N18" i="8"/>
  <c r="N209" i="8" s="1"/>
  <c r="F157" i="8"/>
  <c r="K157" i="8"/>
  <c r="Q21" i="8"/>
  <c r="Q212" i="8" s="1"/>
  <c r="C23" i="8"/>
  <c r="C214" i="8" s="1"/>
  <c r="D24" i="8"/>
  <c r="D215" i="8" s="1"/>
  <c r="J24" i="8"/>
  <c r="J215" i="8" s="1"/>
  <c r="E25" i="8"/>
  <c r="E216" i="8" s="1"/>
  <c r="K25" i="8"/>
  <c r="K216" i="8" s="1"/>
  <c r="L163" i="8"/>
  <c r="Q163" i="8"/>
  <c r="M164" i="8"/>
  <c r="C165" i="8"/>
  <c r="N165" i="8"/>
  <c r="N169" i="8"/>
  <c r="E171" i="8"/>
  <c r="P171" i="8"/>
  <c r="F172" i="8"/>
  <c r="G173" i="8"/>
  <c r="H174" i="8"/>
  <c r="M174" i="8"/>
  <c r="N175" i="8"/>
  <c r="G178" i="8"/>
  <c r="J181" i="8"/>
  <c r="E182" i="8"/>
  <c r="K182" i="8"/>
  <c r="G184" i="8"/>
  <c r="O184" i="8"/>
  <c r="E190" i="8"/>
  <c r="O64" i="9"/>
  <c r="I65" i="9"/>
  <c r="Q65" i="9"/>
  <c r="E69" i="9"/>
  <c r="M69" i="9"/>
  <c r="E79" i="9"/>
  <c r="I79" i="9"/>
  <c r="M79" i="9"/>
  <c r="Q79" i="9"/>
  <c r="F84" i="9"/>
  <c r="F52" i="9"/>
  <c r="F83" i="9" s="1"/>
  <c r="J84" i="9"/>
  <c r="J52" i="9"/>
  <c r="J83" i="9" s="1"/>
  <c r="N84" i="9"/>
  <c r="D85" i="9"/>
  <c r="L85" i="9"/>
  <c r="Q62" i="9"/>
  <c r="C64" i="9"/>
  <c r="D65" i="9"/>
  <c r="E66" i="9"/>
  <c r="F67" i="9"/>
  <c r="O68" i="9"/>
  <c r="P69" i="9"/>
  <c r="C72" i="9"/>
  <c r="D73" i="9"/>
  <c r="E74" i="9"/>
  <c r="F75" i="9"/>
  <c r="I78" i="9"/>
  <c r="J79" i="9"/>
  <c r="K80" i="9"/>
  <c r="L81" i="9"/>
  <c r="M82" i="9"/>
  <c r="O84" i="9"/>
  <c r="C48" i="10"/>
  <c r="I41" i="11"/>
  <c r="H35" i="11"/>
  <c r="O21" i="9"/>
  <c r="O63" i="9" s="1"/>
  <c r="F64" i="9"/>
  <c r="J64" i="9"/>
  <c r="N64" i="9"/>
  <c r="M68" i="9"/>
  <c r="Q68" i="9"/>
  <c r="E72" i="9"/>
  <c r="I72" i="9"/>
  <c r="M72" i="9"/>
  <c r="Q72" i="9"/>
  <c r="C73" i="9"/>
  <c r="G73" i="9"/>
  <c r="K73" i="9"/>
  <c r="O73" i="9"/>
  <c r="D74" i="9"/>
  <c r="H74" i="9"/>
  <c r="L74" i="9"/>
  <c r="P74" i="9"/>
  <c r="E43" i="9"/>
  <c r="E77" i="9" s="1"/>
  <c r="I43" i="9"/>
  <c r="I77" i="9" s="1"/>
  <c r="E80" i="9"/>
  <c r="I80" i="9"/>
  <c r="M80" i="9"/>
  <c r="Q80" i="9"/>
  <c r="F81" i="9"/>
  <c r="J81" i="9"/>
  <c r="N81" i="9"/>
  <c r="D82" i="9"/>
  <c r="H82" i="9"/>
  <c r="L82" i="9"/>
  <c r="P82" i="9"/>
  <c r="F85" i="9"/>
  <c r="J85" i="9"/>
  <c r="N85" i="9"/>
  <c r="G64" i="9"/>
  <c r="E78" i="9"/>
  <c r="E27" i="10"/>
  <c r="I27" i="10"/>
  <c r="M27" i="10"/>
  <c r="Q27" i="10"/>
  <c r="F27" i="10"/>
  <c r="J27" i="10"/>
  <c r="N27" i="10"/>
  <c r="C27" i="10"/>
  <c r="L40" i="10"/>
  <c r="P40" i="10"/>
  <c r="F5" i="10"/>
  <c r="F50" i="10"/>
  <c r="J5" i="10"/>
  <c r="J4" i="10" s="1"/>
  <c r="N5" i="10"/>
  <c r="G5" i="10"/>
  <c r="K48" i="10"/>
  <c r="O48" i="10"/>
  <c r="L49" i="10"/>
  <c r="P5" i="10"/>
  <c r="P49" i="10"/>
  <c r="I51" i="10"/>
  <c r="M51" i="10"/>
  <c r="Q51" i="10"/>
  <c r="J50" i="10"/>
  <c r="F51" i="10"/>
  <c r="B76" i="11"/>
  <c r="B75" i="11" s="1"/>
  <c r="B5" i="9"/>
  <c r="B10" i="9"/>
  <c r="C62" i="9"/>
  <c r="G62" i="9"/>
  <c r="K62" i="9"/>
  <c r="O62" i="9"/>
  <c r="C66" i="9"/>
  <c r="G66" i="9"/>
  <c r="K66" i="9"/>
  <c r="O66" i="9"/>
  <c r="D67" i="9"/>
  <c r="H67" i="9"/>
  <c r="L67" i="9"/>
  <c r="P67" i="9"/>
  <c r="J68" i="9"/>
  <c r="N68" i="9"/>
  <c r="D71" i="9"/>
  <c r="H71" i="9"/>
  <c r="L71" i="9"/>
  <c r="P71" i="9"/>
  <c r="D43" i="9"/>
  <c r="D79" i="9"/>
  <c r="H43" i="9"/>
  <c r="H79" i="9"/>
  <c r="L43" i="9"/>
  <c r="L79" i="9"/>
  <c r="P43" i="9"/>
  <c r="P79" i="9"/>
  <c r="F80" i="9"/>
  <c r="J80" i="9"/>
  <c r="N80" i="9"/>
  <c r="C81" i="9"/>
  <c r="G81" i="9"/>
  <c r="K81" i="9"/>
  <c r="O81" i="9"/>
  <c r="E84" i="9"/>
  <c r="I84" i="9"/>
  <c r="M84" i="9"/>
  <c r="Q84" i="9"/>
  <c r="C85" i="9"/>
  <c r="G85" i="9"/>
  <c r="K85" i="9"/>
  <c r="O85" i="9"/>
  <c r="F78" i="9"/>
  <c r="N78" i="9"/>
  <c r="F20" i="10"/>
  <c r="J20" i="10"/>
  <c r="N20" i="10"/>
  <c r="C20" i="10"/>
  <c r="G20" i="10"/>
  <c r="K20" i="10"/>
  <c r="O20" i="10"/>
  <c r="F34" i="10"/>
  <c r="J34" i="10"/>
  <c r="J33" i="10" s="1"/>
  <c r="N51" i="10"/>
  <c r="J51" i="10"/>
  <c r="C5" i="9"/>
  <c r="C4" i="9" s="1"/>
  <c r="G5" i="9"/>
  <c r="K5" i="9"/>
  <c r="K4" i="9" s="1"/>
  <c r="O5" i="9"/>
  <c r="D21" i="9"/>
  <c r="D63" i="9" s="1"/>
  <c r="H21" i="9"/>
  <c r="H63" i="9" s="1"/>
  <c r="L21" i="9"/>
  <c r="L63" i="9" s="1"/>
  <c r="P21" i="9"/>
  <c r="P63" i="9" s="1"/>
  <c r="F21" i="9"/>
  <c r="F63" i="9" s="1"/>
  <c r="J21" i="9"/>
  <c r="J63" i="9" s="1"/>
  <c r="N21" i="9"/>
  <c r="N63" i="9" s="1"/>
  <c r="C43" i="9"/>
  <c r="C77" i="9" s="1"/>
  <c r="G43" i="9"/>
  <c r="G77" i="9" s="1"/>
  <c r="K43" i="9"/>
  <c r="K77" i="9" s="1"/>
  <c r="O43" i="9"/>
  <c r="O77" i="9" s="1"/>
  <c r="D52" i="9"/>
  <c r="D83" i="9" s="1"/>
  <c r="H52" i="9"/>
  <c r="H83" i="9" s="1"/>
  <c r="L52" i="9"/>
  <c r="L83" i="9" s="1"/>
  <c r="P52" i="9"/>
  <c r="P83" i="9" s="1"/>
  <c r="F65" i="9"/>
  <c r="J65" i="9"/>
  <c r="N65" i="9"/>
  <c r="C78" i="9"/>
  <c r="G78" i="9"/>
  <c r="K78" i="9"/>
  <c r="O78" i="9"/>
  <c r="D34" i="10"/>
  <c r="H34" i="10"/>
  <c r="H33" i="10" s="1"/>
  <c r="L34" i="10"/>
  <c r="P34" i="10"/>
  <c r="P33" i="10" s="1"/>
  <c r="E34" i="10"/>
  <c r="I34" i="10"/>
  <c r="M34" i="10"/>
  <c r="Q34" i="10"/>
  <c r="E40" i="10"/>
  <c r="I40" i="10"/>
  <c r="M40" i="10"/>
  <c r="Q40" i="10"/>
  <c r="B5" i="10"/>
  <c r="B50" i="10"/>
  <c r="B10" i="10"/>
  <c r="C5" i="10"/>
  <c r="C50" i="10"/>
  <c r="G50" i="10"/>
  <c r="K5" i="10"/>
  <c r="K50" i="10"/>
  <c r="O50" i="10"/>
  <c r="D5" i="10"/>
  <c r="L5" i="10"/>
  <c r="E5" i="10"/>
  <c r="I5" i="10"/>
  <c r="D10" i="10"/>
  <c r="H10" i="10"/>
  <c r="L10" i="10"/>
  <c r="P10" i="10"/>
  <c r="E10" i="10"/>
  <c r="I10" i="10"/>
  <c r="M10" i="10"/>
  <c r="Q10" i="10"/>
  <c r="Q4" i="10" s="1"/>
  <c r="D48" i="10"/>
  <c r="E49" i="10"/>
  <c r="D62" i="11"/>
  <c r="P62" i="11"/>
  <c r="D5" i="9"/>
  <c r="H5" i="9"/>
  <c r="L5" i="9"/>
  <c r="P5" i="9"/>
  <c r="E5" i="9"/>
  <c r="I5" i="9"/>
  <c r="M5" i="9"/>
  <c r="Q5" i="9"/>
  <c r="D10" i="9"/>
  <c r="H10" i="9"/>
  <c r="L10" i="9"/>
  <c r="P10" i="9"/>
  <c r="B21" i="9"/>
  <c r="B33" i="9"/>
  <c r="B43" i="9"/>
  <c r="B52" i="9"/>
  <c r="E21" i="9"/>
  <c r="E63" i="9" s="1"/>
  <c r="I21" i="9"/>
  <c r="I63" i="9" s="1"/>
  <c r="M21" i="9"/>
  <c r="M63" i="9" s="1"/>
  <c r="Q21" i="9"/>
  <c r="Q63" i="9" s="1"/>
  <c r="D33" i="9"/>
  <c r="D70" i="9" s="1"/>
  <c r="H33" i="9"/>
  <c r="H70" i="9" s="1"/>
  <c r="L33" i="9"/>
  <c r="L70" i="9" s="1"/>
  <c r="P33" i="9"/>
  <c r="P70" i="9" s="1"/>
  <c r="F33" i="9"/>
  <c r="F70" i="9" s="1"/>
  <c r="J33" i="9"/>
  <c r="J70" i="9" s="1"/>
  <c r="N33" i="9"/>
  <c r="N70" i="9" s="1"/>
  <c r="F72" i="9"/>
  <c r="J72" i="9"/>
  <c r="N72" i="9"/>
  <c r="E20" i="10"/>
  <c r="I20" i="10"/>
  <c r="M20" i="10"/>
  <c r="Q20" i="10"/>
  <c r="C40" i="10"/>
  <c r="G40" i="10"/>
  <c r="K40" i="10"/>
  <c r="O40" i="10"/>
  <c r="O33" i="10" s="1"/>
  <c r="E48" i="10"/>
  <c r="I48" i="10"/>
  <c r="M48" i="10"/>
  <c r="Q48" i="10"/>
  <c r="F49" i="10"/>
  <c r="J49" i="10"/>
  <c r="N49" i="10"/>
  <c r="D76" i="11"/>
  <c r="H76" i="11"/>
  <c r="H75" i="11" s="1"/>
  <c r="L76" i="11"/>
  <c r="P76" i="11"/>
  <c r="E76" i="11"/>
  <c r="I76" i="11"/>
  <c r="M76" i="11"/>
  <c r="Q76" i="11"/>
  <c r="F62" i="11"/>
  <c r="J62" i="11"/>
  <c r="N62" i="11"/>
  <c r="C62" i="11"/>
  <c r="G62" i="11"/>
  <c r="K62" i="11"/>
  <c r="O62" i="11"/>
  <c r="D69" i="11"/>
  <c r="H69" i="11"/>
  <c r="H60" i="11" s="1"/>
  <c r="L69" i="11"/>
  <c r="L60" i="11" s="1"/>
  <c r="P69" i="11"/>
  <c r="B62" i="11"/>
  <c r="E69" i="11"/>
  <c r="E60" i="11" s="1"/>
  <c r="I69" i="11"/>
  <c r="I60" i="11" s="1"/>
  <c r="M69" i="11"/>
  <c r="M60" i="11" s="1"/>
  <c r="Q69" i="11"/>
  <c r="F69" i="11"/>
  <c r="J69" i="11"/>
  <c r="N69" i="11"/>
  <c r="C76" i="11"/>
  <c r="G76" i="11"/>
  <c r="K76" i="11"/>
  <c r="O76" i="11"/>
  <c r="C127" i="8"/>
  <c r="C46" i="11" s="1"/>
  <c r="O25" i="8"/>
  <c r="O216" i="8" s="1"/>
  <c r="K9" i="8"/>
  <c r="K200" i="8" s="1"/>
  <c r="P14" i="8"/>
  <c r="P205" i="8" s="1"/>
  <c r="D18" i="8"/>
  <c r="D209" i="8" s="1"/>
  <c r="Q7" i="8"/>
  <c r="Q198" i="8" s="1"/>
  <c r="D14" i="8"/>
  <c r="D205" i="8" s="1"/>
  <c r="F16" i="8"/>
  <c r="F207" i="8" s="1"/>
  <c r="O21" i="8"/>
  <c r="O212" i="8" s="1"/>
  <c r="P22" i="8"/>
  <c r="P213" i="8" s="1"/>
  <c r="D21" i="8"/>
  <c r="D212" i="8" s="1"/>
  <c r="H21" i="8"/>
  <c r="H212" i="8" s="1"/>
  <c r="M22" i="8"/>
  <c r="M213" i="8" s="1"/>
  <c r="Q22" i="8"/>
  <c r="Q213" i="8" s="1"/>
  <c r="J23" i="8"/>
  <c r="J214" i="8" s="1"/>
  <c r="N23" i="8"/>
  <c r="N214" i="8" s="1"/>
  <c r="K24" i="8"/>
  <c r="K215" i="8" s="1"/>
  <c r="O24" i="8"/>
  <c r="O215" i="8" s="1"/>
  <c r="P25" i="8"/>
  <c r="P216" i="8" s="1"/>
  <c r="J8" i="8"/>
  <c r="J199" i="8" s="1"/>
  <c r="O8" i="8"/>
  <c r="O199" i="8" s="1"/>
  <c r="P9" i="8"/>
  <c r="P200" i="8" s="1"/>
  <c r="O12" i="8"/>
  <c r="O203" i="8" s="1"/>
  <c r="L21" i="8"/>
  <c r="L212" i="8" s="1"/>
  <c r="D25" i="8"/>
  <c r="D216" i="8" s="1"/>
  <c r="L25" i="8"/>
  <c r="L216" i="8" s="1"/>
  <c r="H7" i="8"/>
  <c r="H198" i="8" s="1"/>
  <c r="G21" i="8"/>
  <c r="G212" i="8" s="1"/>
  <c r="N8" i="8"/>
  <c r="N199" i="8" s="1"/>
  <c r="O9" i="8"/>
  <c r="O200" i="8" s="1"/>
  <c r="E11" i="8"/>
  <c r="E202" i="8" s="1"/>
  <c r="I11" i="8"/>
  <c r="I202" i="8" s="1"/>
  <c r="N12" i="8"/>
  <c r="N203" i="8" s="1"/>
  <c r="Q15" i="8"/>
  <c r="Q206" i="8" s="1"/>
  <c r="C17" i="8"/>
  <c r="C208" i="8" s="1"/>
  <c r="L22" i="8"/>
  <c r="L213" i="8" s="1"/>
  <c r="M23" i="8"/>
  <c r="M214" i="8" s="1"/>
  <c r="I24" i="8"/>
  <c r="I215" i="8" s="1"/>
  <c r="N24" i="8"/>
  <c r="N215" i="8" s="1"/>
  <c r="I46" i="8"/>
  <c r="L10" i="8"/>
  <c r="L201" i="8" s="1"/>
  <c r="I7" i="8"/>
  <c r="I198" i="8" s="1"/>
  <c r="N16" i="8"/>
  <c r="N207" i="8" s="1"/>
  <c r="I23" i="8"/>
  <c r="I214" i="8" s="1"/>
  <c r="H22" i="8"/>
  <c r="H213" i="8" s="1"/>
  <c r="J19" i="8"/>
  <c r="N19" i="8"/>
  <c r="O19" i="8"/>
  <c r="K183" i="8" l="1"/>
  <c r="N84" i="8"/>
  <c r="G183" i="8"/>
  <c r="Q60" i="11"/>
  <c r="J4" i="9"/>
  <c r="M58" i="8"/>
  <c r="M57" i="8" s="1"/>
  <c r="H183" i="8"/>
  <c r="O183" i="8"/>
  <c r="O75" i="11"/>
  <c r="N76" i="9"/>
  <c r="H4" i="10"/>
  <c r="M183" i="8"/>
  <c r="N75" i="11"/>
  <c r="Q75" i="11"/>
  <c r="M75" i="11"/>
  <c r="M59" i="11" s="1"/>
  <c r="J75" i="11"/>
  <c r="G75" i="11"/>
  <c r="C75" i="11"/>
  <c r="P75" i="11"/>
  <c r="L75" i="11"/>
  <c r="L59" i="11" s="1"/>
  <c r="G4" i="10"/>
  <c r="K4" i="10"/>
  <c r="K47" i="10" s="1"/>
  <c r="C4" i="10"/>
  <c r="N77" i="9"/>
  <c r="Q42" i="9"/>
  <c r="Q76" i="9" s="1"/>
  <c r="K73" i="8"/>
  <c r="I84" i="8"/>
  <c r="C73" i="8"/>
  <c r="I183" i="8"/>
  <c r="N183" i="8"/>
  <c r="J183" i="8"/>
  <c r="G210" i="8"/>
  <c r="M210" i="8"/>
  <c r="O4" i="9"/>
  <c r="O58" i="8"/>
  <c r="K58" i="8"/>
  <c r="C58" i="8"/>
  <c r="K60" i="11"/>
  <c r="G60" i="11"/>
  <c r="K33" i="10"/>
  <c r="I42" i="9"/>
  <c r="I76" i="9" s="1"/>
  <c r="Q4" i="9"/>
  <c r="Q47" i="10" s="1"/>
  <c r="N4" i="10"/>
  <c r="N47" i="10" s="1"/>
  <c r="P58" i="8"/>
  <c r="P57" i="8" s="1"/>
  <c r="D58" i="8"/>
  <c r="D57" i="8" s="1"/>
  <c r="O4" i="10"/>
  <c r="O47" i="10" s="1"/>
  <c r="M4" i="9"/>
  <c r="L183" i="8"/>
  <c r="O60" i="11"/>
  <c r="O59" i="11" s="1"/>
  <c r="Q112" i="8"/>
  <c r="I4" i="9"/>
  <c r="F33" i="10"/>
  <c r="Q156" i="8"/>
  <c r="J73" i="8"/>
  <c r="K75" i="11"/>
  <c r="C47" i="10"/>
  <c r="F73" i="8"/>
  <c r="G156" i="8"/>
  <c r="J60" i="11"/>
  <c r="C112" i="8"/>
  <c r="C111" i="8" s="1"/>
  <c r="C33" i="10"/>
  <c r="J127" i="8"/>
  <c r="J46" i="11" s="1"/>
  <c r="E75" i="11"/>
  <c r="E59" i="11" s="1"/>
  <c r="D75" i="11"/>
  <c r="G57" i="8"/>
  <c r="E58" i="8"/>
  <c r="E57" i="8" s="1"/>
  <c r="C60" i="11"/>
  <c r="F42" i="9"/>
  <c r="F76" i="9" s="1"/>
  <c r="J47" i="10"/>
  <c r="I156" i="8"/>
  <c r="L58" i="8"/>
  <c r="I112" i="8"/>
  <c r="E4" i="9"/>
  <c r="J112" i="8"/>
  <c r="E42" i="9"/>
  <c r="E76" i="9" s="1"/>
  <c r="N60" i="11"/>
  <c r="N59" i="11" s="1"/>
  <c r="D33" i="10"/>
  <c r="B4" i="9"/>
  <c r="G33" i="10"/>
  <c r="O112" i="8"/>
  <c r="M42" i="9"/>
  <c r="M76" i="9" s="1"/>
  <c r="H59" i="11"/>
  <c r="F60" i="11"/>
  <c r="F59" i="11" s="1"/>
  <c r="B4" i="10"/>
  <c r="L33" i="10"/>
  <c r="J58" i="8"/>
  <c r="F127" i="8"/>
  <c r="F46" i="11" s="1"/>
  <c r="O42" i="9"/>
  <c r="O76" i="9" s="1"/>
  <c r="M156" i="8"/>
  <c r="M4" i="10"/>
  <c r="I75" i="11"/>
  <c r="I59" i="11" s="1"/>
  <c r="D60" i="11"/>
  <c r="E4" i="10"/>
  <c r="G4" i="9"/>
  <c r="G47" i="10" s="1"/>
  <c r="F4" i="10"/>
  <c r="F47" i="10" s="1"/>
  <c r="L4" i="9"/>
  <c r="Q33" i="10"/>
  <c r="K210" i="8"/>
  <c r="K156" i="8"/>
  <c r="D112" i="8"/>
  <c r="D33" i="11"/>
  <c r="F210" i="8"/>
  <c r="F156" i="8"/>
  <c r="Q127" i="8"/>
  <c r="Q46" i="11" s="1"/>
  <c r="Q47" i="11"/>
  <c r="P127" i="8"/>
  <c r="P46" i="11" s="1"/>
  <c r="P47" i="11"/>
  <c r="G127" i="8"/>
  <c r="G46" i="11" s="1"/>
  <c r="N156" i="8"/>
  <c r="N210" i="8"/>
  <c r="M112" i="8"/>
  <c r="F112" i="8"/>
  <c r="L4" i="10"/>
  <c r="M33" i="10"/>
  <c r="L42" i="9"/>
  <c r="L76" i="9" s="1"/>
  <c r="L77" i="9"/>
  <c r="J42" i="9"/>
  <c r="J76" i="9" s="1"/>
  <c r="D127" i="8"/>
  <c r="D46" i="11" s="1"/>
  <c r="D47" i="11"/>
  <c r="H112" i="8"/>
  <c r="H33" i="11"/>
  <c r="J210" i="8"/>
  <c r="J156" i="8"/>
  <c r="G42" i="9"/>
  <c r="G76" i="9" s="1"/>
  <c r="D4" i="9"/>
  <c r="D4" i="10"/>
  <c r="I33" i="10"/>
  <c r="L112" i="8"/>
  <c r="L33" i="11"/>
  <c r="O57" i="8"/>
  <c r="C210" i="8"/>
  <c r="C156" i="8"/>
  <c r="N58" i="8"/>
  <c r="N57" i="8" s="1"/>
  <c r="P210" i="8"/>
  <c r="P156" i="8"/>
  <c r="D210" i="8"/>
  <c r="D156" i="8"/>
  <c r="O127" i="8"/>
  <c r="O46" i="11" s="1"/>
  <c r="O47" i="11"/>
  <c r="I127" i="8"/>
  <c r="I46" i="11" s="1"/>
  <c r="I47" i="11"/>
  <c r="H127" i="8"/>
  <c r="H46" i="11" s="1"/>
  <c r="H47" i="11"/>
  <c r="O156" i="8"/>
  <c r="O210" i="8"/>
  <c r="Q57" i="8"/>
  <c r="M127" i="8"/>
  <c r="M46" i="11" s="1"/>
  <c r="M47" i="11"/>
  <c r="G112" i="8"/>
  <c r="G33" i="11"/>
  <c r="L210" i="8"/>
  <c r="L156" i="8"/>
  <c r="P112" i="8"/>
  <c r="P33" i="11"/>
  <c r="E127" i="8"/>
  <c r="E46" i="11" s="1"/>
  <c r="E47" i="11"/>
  <c r="K42" i="9"/>
  <c r="K76" i="9" s="1"/>
  <c r="H4" i="9"/>
  <c r="H47" i="10" s="1"/>
  <c r="D42" i="9"/>
  <c r="D76" i="9" s="1"/>
  <c r="D77" i="9"/>
  <c r="K127" i="8"/>
  <c r="K46" i="11" s="1"/>
  <c r="K47" i="11"/>
  <c r="H210" i="8"/>
  <c r="H156" i="8"/>
  <c r="N112" i="8"/>
  <c r="E112" i="8"/>
  <c r="N127" i="8"/>
  <c r="N46" i="11" s="1"/>
  <c r="C42" i="9"/>
  <c r="C76" i="9" s="1"/>
  <c r="P4" i="9"/>
  <c r="P60" i="11"/>
  <c r="P59" i="11" s="1"/>
  <c r="I4" i="10"/>
  <c r="E33" i="10"/>
  <c r="P42" i="9"/>
  <c r="P76" i="9" s="1"/>
  <c r="P77" i="9"/>
  <c r="H42" i="9"/>
  <c r="H76" i="9" s="1"/>
  <c r="H77" i="9"/>
  <c r="P4" i="10"/>
  <c r="P47" i="10" s="1"/>
  <c r="E210" i="8"/>
  <c r="E156" i="8"/>
  <c r="F58" i="8"/>
  <c r="F57" i="8" s="1"/>
  <c r="L127" i="8"/>
  <c r="L46" i="11" s="1"/>
  <c r="L47" i="11"/>
  <c r="K112" i="8"/>
  <c r="K33" i="11"/>
  <c r="I57" i="8"/>
  <c r="L57" i="8"/>
  <c r="J57" i="8" l="1"/>
  <c r="Q59" i="11"/>
  <c r="C57" i="8"/>
  <c r="C59" i="11"/>
  <c r="K57" i="8"/>
  <c r="G59" i="11"/>
  <c r="K59" i="11"/>
  <c r="J59" i="11"/>
  <c r="B47" i="10"/>
  <c r="M47" i="10"/>
  <c r="J111" i="8"/>
  <c r="E47" i="10"/>
  <c r="O111" i="8"/>
  <c r="K111" i="8"/>
  <c r="I47" i="10"/>
  <c r="D59" i="11"/>
  <c r="F111" i="8"/>
  <c r="N111" i="8"/>
  <c r="P111" i="8"/>
  <c r="G111" i="8"/>
  <c r="M111" i="8"/>
  <c r="I111" i="8"/>
  <c r="E111" i="8"/>
  <c r="L111" i="8"/>
  <c r="Q111" i="8"/>
  <c r="L47" i="10"/>
  <c r="D47" i="10"/>
  <c r="H111" i="8"/>
  <c r="D111" i="8"/>
  <c r="N5" i="21" l="1"/>
  <c r="P5" i="21"/>
  <c r="Q5" i="21"/>
  <c r="B5" i="21"/>
  <c r="C5" i="21"/>
  <c r="D5" i="21"/>
  <c r="E5" i="21"/>
  <c r="F5" i="21"/>
  <c r="G5" i="21"/>
  <c r="H5" i="21"/>
  <c r="I5" i="21"/>
  <c r="J5" i="21"/>
  <c r="L5" i="21"/>
  <c r="M5" i="21"/>
  <c r="E14" i="21"/>
  <c r="E15" i="21" s="1"/>
  <c r="I14" i="21"/>
  <c r="I15" i="21" s="1"/>
  <c r="B52" i="7"/>
  <c r="F52" i="7"/>
  <c r="J52" i="7"/>
  <c r="N52" i="7"/>
  <c r="B53" i="7"/>
  <c r="F53" i="7"/>
  <c r="I19" i="20"/>
  <c r="J53" i="7"/>
  <c r="N53" i="7"/>
  <c r="Q53" i="7"/>
  <c r="D14" i="19"/>
  <c r="E26" i="7"/>
  <c r="H26" i="7"/>
  <c r="I30" i="20"/>
  <c r="K26" i="7"/>
  <c r="O26" i="7"/>
  <c r="P26" i="7"/>
  <c r="Q30" i="20"/>
  <c r="D27" i="7"/>
  <c r="E27" i="7"/>
  <c r="H27" i="7"/>
  <c r="I27" i="7"/>
  <c r="L27" i="7"/>
  <c r="M27" i="7"/>
  <c r="P15" i="19"/>
  <c r="Q27" i="7"/>
  <c r="G14" i="19"/>
  <c r="I14" i="19"/>
  <c r="M26" i="20"/>
  <c r="Q14" i="19"/>
  <c r="L15" i="19"/>
  <c r="M15" i="19"/>
  <c r="Q27" i="20"/>
  <c r="N14" i="19"/>
  <c r="O14" i="19"/>
  <c r="J15" i="19"/>
  <c r="K15" i="19"/>
  <c r="N15" i="19"/>
  <c r="O15" i="19"/>
  <c r="H5" i="14"/>
  <c r="I5" i="14"/>
  <c r="J5" i="14"/>
  <c r="K5" i="14"/>
  <c r="L5" i="14"/>
  <c r="M5" i="14"/>
  <c r="N5" i="14"/>
  <c r="O5" i="14"/>
  <c r="P5" i="14"/>
  <c r="Q5" i="14"/>
  <c r="B61" i="14"/>
  <c r="C61" i="14"/>
  <c r="D61" i="14"/>
  <c r="E61" i="14"/>
  <c r="F61" i="14"/>
  <c r="G61" i="14"/>
  <c r="H61" i="14"/>
  <c r="I61" i="14"/>
  <c r="L61" i="14"/>
  <c r="M61" i="14"/>
  <c r="Q61" i="14"/>
  <c r="D64" i="14"/>
  <c r="E64" i="14"/>
  <c r="H64" i="14"/>
  <c r="I64" i="14"/>
  <c r="L64" i="14"/>
  <c r="M64" i="14"/>
  <c r="P64" i="14"/>
  <c r="Q64" i="14"/>
  <c r="C64" i="7"/>
  <c r="C144" i="7" s="1"/>
  <c r="D65" i="14"/>
  <c r="F65" i="14"/>
  <c r="G65" i="14"/>
  <c r="H65" i="14"/>
  <c r="I65" i="14"/>
  <c r="J65" i="14"/>
  <c r="K65" i="14"/>
  <c r="L65" i="14"/>
  <c r="M65" i="14"/>
  <c r="N65" i="14"/>
  <c r="O65" i="14"/>
  <c r="P65" i="14"/>
  <c r="Q65" i="14"/>
  <c r="C68" i="14"/>
  <c r="D68" i="14"/>
  <c r="E68" i="14"/>
  <c r="G68" i="14"/>
  <c r="I68" i="14"/>
  <c r="K68" i="14"/>
  <c r="M68" i="14"/>
  <c r="O68" i="14"/>
  <c r="Q68" i="14"/>
  <c r="J61" i="14"/>
  <c r="K61" i="14"/>
  <c r="N61" i="14"/>
  <c r="O61" i="14"/>
  <c r="B64" i="14"/>
  <c r="C64" i="14"/>
  <c r="F64" i="14"/>
  <c r="G64" i="14"/>
  <c r="J64" i="14"/>
  <c r="K64" i="14"/>
  <c r="N64" i="14"/>
  <c r="O64" i="14"/>
  <c r="B65" i="14"/>
  <c r="C65" i="14"/>
  <c r="B68" i="14"/>
  <c r="F68" i="14"/>
  <c r="H68" i="14"/>
  <c r="J68" i="14"/>
  <c r="L68" i="14"/>
  <c r="N68" i="14"/>
  <c r="P68" i="14"/>
  <c r="B205" i="11"/>
  <c r="C205" i="11"/>
  <c r="D205" i="11"/>
  <c r="E205" i="11"/>
  <c r="F205" i="11"/>
  <c r="G205" i="11"/>
  <c r="H205" i="11"/>
  <c r="I205" i="11"/>
  <c r="J205" i="11"/>
  <c r="K205" i="11"/>
  <c r="L205" i="11"/>
  <c r="M205" i="11"/>
  <c r="N205" i="11"/>
  <c r="O205" i="11"/>
  <c r="P205" i="11"/>
  <c r="Q205" i="11"/>
  <c r="B211" i="11"/>
  <c r="C211" i="11"/>
  <c r="D211" i="11"/>
  <c r="E211" i="11"/>
  <c r="F211" i="11"/>
  <c r="G211" i="11"/>
  <c r="H211" i="11"/>
  <c r="I211" i="11"/>
  <c r="J211" i="11"/>
  <c r="K211" i="11"/>
  <c r="L211" i="11"/>
  <c r="M211" i="11"/>
  <c r="N211" i="11"/>
  <c r="O211" i="11"/>
  <c r="P211" i="11"/>
  <c r="Q211" i="11"/>
  <c r="B218" i="11"/>
  <c r="C218" i="11"/>
  <c r="D218" i="11"/>
  <c r="E218" i="11"/>
  <c r="F218" i="11"/>
  <c r="G218" i="11"/>
  <c r="H218" i="11"/>
  <c r="I218" i="11"/>
  <c r="J218" i="11"/>
  <c r="K218" i="11"/>
  <c r="L218" i="11"/>
  <c r="M218" i="11"/>
  <c r="N218" i="11"/>
  <c r="O218" i="11"/>
  <c r="P218" i="11"/>
  <c r="Q218" i="11"/>
  <c r="H58" i="7"/>
  <c r="K58" i="7"/>
  <c r="M58" i="7"/>
  <c r="D144" i="10"/>
  <c r="E144" i="10"/>
  <c r="F144" i="10"/>
  <c r="G144" i="10"/>
  <c r="J144" i="10"/>
  <c r="K144" i="10"/>
  <c r="N144" i="10"/>
  <c r="O144" i="10"/>
  <c r="B150" i="10"/>
  <c r="C150" i="10"/>
  <c r="D150" i="10"/>
  <c r="E150" i="10"/>
  <c r="F150" i="10"/>
  <c r="G150" i="10"/>
  <c r="H150" i="10"/>
  <c r="I150" i="10"/>
  <c r="K150" i="10"/>
  <c r="M150" i="10"/>
  <c r="O150" i="10"/>
  <c r="Q150" i="10"/>
  <c r="B157" i="10"/>
  <c r="C157" i="10"/>
  <c r="F157" i="10"/>
  <c r="G157" i="10"/>
  <c r="J157" i="10"/>
  <c r="K157" i="10"/>
  <c r="L157" i="10"/>
  <c r="M157" i="10"/>
  <c r="N157" i="10"/>
  <c r="O157" i="10"/>
  <c r="P157" i="10"/>
  <c r="Q157" i="10"/>
  <c r="B144" i="10"/>
  <c r="C144" i="10"/>
  <c r="H144" i="10"/>
  <c r="I144" i="10"/>
  <c r="L144" i="10"/>
  <c r="M144" i="10"/>
  <c r="P144" i="10"/>
  <c r="Q144" i="10"/>
  <c r="J150" i="10"/>
  <c r="L150" i="10"/>
  <c r="N150" i="10"/>
  <c r="P150" i="10"/>
  <c r="D157" i="10"/>
  <c r="E157" i="10"/>
  <c r="H157" i="10"/>
  <c r="I157" i="10"/>
  <c r="E32" i="7"/>
  <c r="F33" i="7"/>
  <c r="G33" i="7"/>
  <c r="H33" i="7"/>
  <c r="K33" i="7"/>
  <c r="L33" i="7"/>
  <c r="O33" i="7"/>
  <c r="P33" i="7"/>
  <c r="Q33" i="7"/>
  <c r="B34" i="7"/>
  <c r="F34" i="7"/>
  <c r="J34" i="7"/>
  <c r="N34" i="7"/>
  <c r="B45" i="7"/>
  <c r="F45" i="7"/>
  <c r="I45" i="7"/>
  <c r="J45" i="7"/>
  <c r="K45" i="7"/>
  <c r="L45" i="7"/>
  <c r="M45" i="7"/>
  <c r="N45" i="7"/>
  <c r="O45" i="7"/>
  <c r="P45" i="7"/>
  <c r="Q45" i="7"/>
  <c r="B46" i="7"/>
  <c r="E46" i="7"/>
  <c r="F46" i="7"/>
  <c r="G46" i="7"/>
  <c r="H46" i="7"/>
  <c r="I46" i="7"/>
  <c r="L46" i="7"/>
  <c r="M46" i="7"/>
  <c r="P46" i="7"/>
  <c r="Q46" i="7"/>
  <c r="C123" i="9"/>
  <c r="G123" i="9"/>
  <c r="K123" i="9"/>
  <c r="C150" i="9"/>
  <c r="B7" i="7"/>
  <c r="D7" i="7"/>
  <c r="E7" i="7"/>
  <c r="F7" i="7"/>
  <c r="G7" i="7"/>
  <c r="Q7" i="7"/>
  <c r="Q20" i="7"/>
  <c r="D56" i="10"/>
  <c r="P56" i="10"/>
  <c r="H58" i="10"/>
  <c r="P58" i="10"/>
  <c r="D59" i="10"/>
  <c r="H59" i="10"/>
  <c r="D60" i="10"/>
  <c r="D61" i="10"/>
  <c r="P61" i="10"/>
  <c r="C63" i="10"/>
  <c r="D63" i="10"/>
  <c r="G63" i="10"/>
  <c r="H63" i="10"/>
  <c r="K63" i="10"/>
  <c r="L63" i="10"/>
  <c r="P63" i="10"/>
  <c r="D65" i="10"/>
  <c r="P65" i="10"/>
  <c r="D66" i="10"/>
  <c r="H66" i="10"/>
  <c r="L66" i="10"/>
  <c r="P66" i="10"/>
  <c r="D68" i="10"/>
  <c r="H68" i="10"/>
  <c r="L68" i="10"/>
  <c r="D72" i="10"/>
  <c r="P73" i="10"/>
  <c r="D74" i="10"/>
  <c r="H74" i="10"/>
  <c r="D76" i="10"/>
  <c r="D78" i="10"/>
  <c r="H78" i="10"/>
  <c r="L78" i="10"/>
  <c r="D79" i="10"/>
  <c r="P79" i="10"/>
  <c r="B5" i="11"/>
  <c r="C5" i="11"/>
  <c r="D5" i="11"/>
  <c r="E5" i="11"/>
  <c r="F5" i="11"/>
  <c r="G5" i="11"/>
  <c r="H5" i="11"/>
  <c r="I5" i="11"/>
  <c r="J5" i="11"/>
  <c r="K5" i="11"/>
  <c r="L5" i="11"/>
  <c r="M5" i="11"/>
  <c r="N5" i="11"/>
  <c r="O5" i="11"/>
  <c r="P5" i="11"/>
  <c r="Q5" i="11"/>
  <c r="B6" i="11"/>
  <c r="C6" i="11"/>
  <c r="D6" i="11"/>
  <c r="E6" i="11"/>
  <c r="F6" i="11"/>
  <c r="G6" i="11"/>
  <c r="H6" i="11"/>
  <c r="I6" i="11"/>
  <c r="J6" i="11"/>
  <c r="K6" i="11"/>
  <c r="L6" i="11"/>
  <c r="M6" i="11"/>
  <c r="N6" i="11"/>
  <c r="O6" i="11"/>
  <c r="P6" i="11"/>
  <c r="Q6" i="11"/>
  <c r="B7" i="11"/>
  <c r="C7" i="11"/>
  <c r="D7" i="11"/>
  <c r="E7" i="11"/>
  <c r="F7" i="11"/>
  <c r="G7" i="11"/>
  <c r="H7" i="11"/>
  <c r="I7" i="11"/>
  <c r="J7" i="11"/>
  <c r="K7" i="11"/>
  <c r="L7" i="11"/>
  <c r="M7" i="11"/>
  <c r="N7" i="11"/>
  <c r="O7" i="11"/>
  <c r="P7" i="11"/>
  <c r="Q7" i="11"/>
  <c r="B8" i="11"/>
  <c r="C8" i="11"/>
  <c r="D8" i="11"/>
  <c r="E8" i="11"/>
  <c r="F8" i="11"/>
  <c r="G8" i="11"/>
  <c r="H8" i="11"/>
  <c r="I8" i="11"/>
  <c r="J8" i="11"/>
  <c r="K8" i="11"/>
  <c r="L8" i="11"/>
  <c r="M8" i="11"/>
  <c r="N8" i="11"/>
  <c r="O8" i="11"/>
  <c r="P8" i="11"/>
  <c r="Q8" i="11"/>
  <c r="B9" i="11"/>
  <c r="C9" i="11"/>
  <c r="D9" i="11"/>
  <c r="E9" i="11"/>
  <c r="F9" i="11"/>
  <c r="G9" i="11"/>
  <c r="H9" i="11"/>
  <c r="I9" i="11"/>
  <c r="J9" i="11"/>
  <c r="K9" i="11"/>
  <c r="L9" i="11"/>
  <c r="M9" i="11"/>
  <c r="N9" i="11"/>
  <c r="O9" i="11"/>
  <c r="P9" i="11"/>
  <c r="Q9" i="11"/>
  <c r="B10" i="11"/>
  <c r="C10" i="11"/>
  <c r="D10" i="11"/>
  <c r="E10" i="11"/>
  <c r="F10" i="11"/>
  <c r="G10" i="11"/>
  <c r="H10" i="11"/>
  <c r="I10" i="11"/>
  <c r="J10" i="11"/>
  <c r="K10" i="11"/>
  <c r="L10" i="11"/>
  <c r="M10" i="11"/>
  <c r="N10" i="11"/>
  <c r="O10" i="11"/>
  <c r="P10" i="11"/>
  <c r="Q10" i="11"/>
  <c r="B11" i="11"/>
  <c r="C11" i="11"/>
  <c r="D11" i="11"/>
  <c r="E11" i="11"/>
  <c r="F11" i="11"/>
  <c r="G11" i="11"/>
  <c r="H11" i="11"/>
  <c r="I11" i="11"/>
  <c r="J11" i="11"/>
  <c r="K11" i="11"/>
  <c r="L11" i="11"/>
  <c r="M11" i="11"/>
  <c r="N11" i="11"/>
  <c r="O11" i="11"/>
  <c r="P11" i="11"/>
  <c r="Q11" i="11"/>
  <c r="B12" i="11"/>
  <c r="C12" i="11"/>
  <c r="D12" i="11"/>
  <c r="E12" i="11"/>
  <c r="F12" i="11"/>
  <c r="G12" i="11"/>
  <c r="H12" i="11"/>
  <c r="I12" i="11"/>
  <c r="J12" i="11"/>
  <c r="K12" i="11"/>
  <c r="L12" i="11"/>
  <c r="M12" i="11"/>
  <c r="N12" i="11"/>
  <c r="O12" i="11"/>
  <c r="P12" i="11"/>
  <c r="Q12" i="11"/>
  <c r="B13" i="11"/>
  <c r="C13" i="11"/>
  <c r="D13" i="11"/>
  <c r="E13" i="11"/>
  <c r="F13" i="11"/>
  <c r="G13" i="11"/>
  <c r="H13" i="11"/>
  <c r="I13" i="11"/>
  <c r="J13" i="11"/>
  <c r="K13" i="11"/>
  <c r="L13" i="11"/>
  <c r="M13" i="11"/>
  <c r="N13" i="11"/>
  <c r="O13" i="11"/>
  <c r="P13" i="11"/>
  <c r="Q13" i="11"/>
  <c r="B14" i="11"/>
  <c r="C14" i="11"/>
  <c r="D14" i="11"/>
  <c r="E14" i="11"/>
  <c r="F14" i="11"/>
  <c r="G14" i="11"/>
  <c r="H14" i="11"/>
  <c r="I14" i="11"/>
  <c r="J14" i="11"/>
  <c r="K14" i="11"/>
  <c r="L14" i="11"/>
  <c r="M14" i="11"/>
  <c r="N14" i="11"/>
  <c r="O14" i="11"/>
  <c r="P14" i="11"/>
  <c r="Q14" i="11"/>
  <c r="B15" i="11"/>
  <c r="C15" i="11"/>
  <c r="D15" i="11"/>
  <c r="E15" i="11"/>
  <c r="F15" i="11"/>
  <c r="G15" i="11"/>
  <c r="H15" i="11"/>
  <c r="I15" i="11"/>
  <c r="J15" i="11"/>
  <c r="K15" i="11"/>
  <c r="L15" i="11"/>
  <c r="M15" i="11"/>
  <c r="N15" i="11"/>
  <c r="O15" i="11"/>
  <c r="P15" i="11"/>
  <c r="Q15" i="11"/>
  <c r="B16" i="11"/>
  <c r="C16" i="11"/>
  <c r="D16" i="11"/>
  <c r="E16" i="11"/>
  <c r="F16" i="11"/>
  <c r="G16" i="11"/>
  <c r="H16" i="11"/>
  <c r="I16" i="11"/>
  <c r="J16" i="11"/>
  <c r="K16" i="11"/>
  <c r="L16" i="11"/>
  <c r="M16" i="11"/>
  <c r="N16" i="11"/>
  <c r="O16" i="11"/>
  <c r="P16" i="11"/>
  <c r="Q16" i="11"/>
  <c r="B17" i="11"/>
  <c r="C17" i="11"/>
  <c r="D17" i="11"/>
  <c r="E17" i="11"/>
  <c r="F17" i="11"/>
  <c r="G17" i="11"/>
  <c r="H17" i="11"/>
  <c r="I17" i="11"/>
  <c r="J17" i="11"/>
  <c r="K17" i="11"/>
  <c r="L17" i="11"/>
  <c r="M17" i="11"/>
  <c r="N17" i="11"/>
  <c r="O17" i="11"/>
  <c r="P17" i="11"/>
  <c r="Q17" i="11"/>
  <c r="B18" i="11"/>
  <c r="C18" i="11"/>
  <c r="D18" i="11"/>
  <c r="E18" i="11"/>
  <c r="F18" i="11"/>
  <c r="G18" i="11"/>
  <c r="H18" i="11"/>
  <c r="I18" i="11"/>
  <c r="J18" i="11"/>
  <c r="K18" i="11"/>
  <c r="L18" i="11"/>
  <c r="M18" i="11"/>
  <c r="N18" i="11"/>
  <c r="O18" i="11"/>
  <c r="P18" i="11"/>
  <c r="Q18" i="11"/>
  <c r="B20" i="11"/>
  <c r="C20" i="11"/>
  <c r="D20" i="11"/>
  <c r="E20" i="11"/>
  <c r="F20" i="11"/>
  <c r="G20" i="11"/>
  <c r="H20" i="11"/>
  <c r="I20" i="11"/>
  <c r="J20" i="11"/>
  <c r="K20" i="11"/>
  <c r="L20" i="11"/>
  <c r="M20" i="11"/>
  <c r="N20" i="11"/>
  <c r="O20" i="11"/>
  <c r="P20" i="11"/>
  <c r="Q20" i="11"/>
  <c r="B21" i="11"/>
  <c r="C21" i="11"/>
  <c r="D21" i="11"/>
  <c r="E21" i="11"/>
  <c r="F21" i="11"/>
  <c r="G21" i="11"/>
  <c r="H21" i="11"/>
  <c r="I21" i="11"/>
  <c r="J21" i="11"/>
  <c r="K21" i="11"/>
  <c r="L21" i="11"/>
  <c r="M21" i="11"/>
  <c r="N21" i="11"/>
  <c r="O21" i="11"/>
  <c r="P21" i="11"/>
  <c r="Q21" i="11"/>
  <c r="B22" i="11"/>
  <c r="C22" i="11"/>
  <c r="D22" i="11"/>
  <c r="E22" i="11"/>
  <c r="F22" i="11"/>
  <c r="G22" i="11"/>
  <c r="H22" i="11"/>
  <c r="I22" i="11"/>
  <c r="J22" i="11"/>
  <c r="K22" i="11"/>
  <c r="L22" i="11"/>
  <c r="M22" i="11"/>
  <c r="N22" i="11"/>
  <c r="O22" i="11"/>
  <c r="P22" i="11"/>
  <c r="Q22" i="11"/>
  <c r="B23" i="11"/>
  <c r="C23" i="11"/>
  <c r="D23" i="11"/>
  <c r="E23" i="11"/>
  <c r="F23" i="11"/>
  <c r="G23" i="11"/>
  <c r="H23" i="11"/>
  <c r="I23" i="11"/>
  <c r="J23" i="11"/>
  <c r="K23" i="11"/>
  <c r="L23" i="11"/>
  <c r="M23" i="11"/>
  <c r="N23" i="11"/>
  <c r="O23" i="11"/>
  <c r="P23" i="11"/>
  <c r="Q23" i="11"/>
  <c r="B24" i="11"/>
  <c r="C24" i="11"/>
  <c r="D24" i="11"/>
  <c r="E24" i="11"/>
  <c r="F24" i="11"/>
  <c r="G24" i="11"/>
  <c r="H24" i="11"/>
  <c r="I24" i="11"/>
  <c r="J24" i="11"/>
  <c r="K24" i="11"/>
  <c r="L24" i="11"/>
  <c r="M24" i="11"/>
  <c r="N24" i="11"/>
  <c r="O24" i="11"/>
  <c r="P24" i="11"/>
  <c r="Q24" i="11"/>
  <c r="B25" i="11"/>
  <c r="C25" i="11"/>
  <c r="D25" i="11"/>
  <c r="E25" i="11"/>
  <c r="F25" i="11"/>
  <c r="G25" i="11"/>
  <c r="H25" i="11"/>
  <c r="I25" i="11"/>
  <c r="J25" i="11"/>
  <c r="K25" i="11"/>
  <c r="L25" i="11"/>
  <c r="M25" i="11"/>
  <c r="N25" i="11"/>
  <c r="O25" i="11"/>
  <c r="P25" i="11"/>
  <c r="Q25" i="11"/>
  <c r="B26" i="11"/>
  <c r="C26" i="11"/>
  <c r="D26" i="11"/>
  <c r="E26" i="11"/>
  <c r="F26" i="11"/>
  <c r="G26" i="11"/>
  <c r="I26" i="11"/>
  <c r="J26" i="11"/>
  <c r="K26" i="11"/>
  <c r="M26" i="11"/>
  <c r="N26" i="11"/>
  <c r="O26" i="11"/>
  <c r="Q26" i="11"/>
  <c r="B27" i="11"/>
  <c r="C27" i="11"/>
  <c r="D27" i="11"/>
  <c r="E27" i="11"/>
  <c r="F27" i="11"/>
  <c r="G27" i="11"/>
  <c r="H27" i="11"/>
  <c r="I27" i="11"/>
  <c r="J27" i="11"/>
  <c r="K27" i="11"/>
  <c r="L27" i="11"/>
  <c r="M27" i="11"/>
  <c r="N27" i="11"/>
  <c r="O27" i="11"/>
  <c r="P27" i="11"/>
  <c r="Q27" i="11"/>
  <c r="B28" i="11"/>
  <c r="C28" i="11"/>
  <c r="D28" i="11"/>
  <c r="E28" i="11"/>
  <c r="F28" i="11"/>
  <c r="G28" i="11"/>
  <c r="H28" i="11"/>
  <c r="I28" i="11"/>
  <c r="J28" i="11"/>
  <c r="K28" i="11"/>
  <c r="L28" i="11"/>
  <c r="M28" i="11"/>
  <c r="N28" i="11"/>
  <c r="O28" i="11"/>
  <c r="P28" i="11"/>
  <c r="Q28" i="11"/>
  <c r="B169" i="8"/>
  <c r="C116" i="9"/>
  <c r="K116" i="9"/>
  <c r="B170" i="8"/>
  <c r="C117" i="9"/>
  <c r="B171" i="8"/>
  <c r="K118" i="9"/>
  <c r="O118" i="9"/>
  <c r="G119" i="9"/>
  <c r="K119" i="9"/>
  <c r="G120" i="9"/>
  <c r="K120" i="9"/>
  <c r="O121" i="9"/>
  <c r="K122" i="9"/>
  <c r="O122" i="9"/>
  <c r="O123" i="9"/>
  <c r="B204" i="8"/>
  <c r="K125" i="9"/>
  <c r="O125" i="9"/>
  <c r="G126" i="9"/>
  <c r="O126" i="9"/>
  <c r="G127" i="9"/>
  <c r="K127" i="9"/>
  <c r="O128" i="9"/>
  <c r="G129" i="9"/>
  <c r="K129" i="9"/>
  <c r="O129" i="9"/>
  <c r="C131" i="9"/>
  <c r="C132" i="9"/>
  <c r="B142" i="8"/>
  <c r="B143" i="8"/>
  <c r="B196" i="8"/>
  <c r="B217" i="8"/>
  <c r="B257" i="8"/>
  <c r="C257" i="8"/>
  <c r="D257" i="8"/>
  <c r="A1" i="7"/>
  <c r="A6" i="7"/>
  <c r="B6" i="7"/>
  <c r="C6" i="7"/>
  <c r="D6" i="7"/>
  <c r="E6" i="7"/>
  <c r="F6" i="7"/>
  <c r="G6" i="7"/>
  <c r="H6" i="7"/>
  <c r="I6" i="7"/>
  <c r="J6" i="7"/>
  <c r="K6" i="7"/>
  <c r="L6" i="7"/>
  <c r="M6" i="7"/>
  <c r="P6" i="7"/>
  <c r="Q6" i="7"/>
  <c r="A7" i="7"/>
  <c r="C7" i="7"/>
  <c r="J7" i="7"/>
  <c r="K7" i="7"/>
  <c r="L7" i="7"/>
  <c r="N7" i="7"/>
  <c r="O7" i="7"/>
  <c r="P7" i="7"/>
  <c r="A8" i="7"/>
  <c r="B8" i="7"/>
  <c r="C8" i="7"/>
  <c r="D8" i="7"/>
  <c r="E8" i="7"/>
  <c r="F8" i="7"/>
  <c r="G8" i="7"/>
  <c r="J8" i="7"/>
  <c r="K8" i="7"/>
  <c r="N8" i="7"/>
  <c r="A10" i="7"/>
  <c r="A11" i="7"/>
  <c r="A12" i="7"/>
  <c r="A38" i="7" s="1"/>
  <c r="A14" i="7"/>
  <c r="A15" i="7"/>
  <c r="A16" i="7"/>
  <c r="A19" i="7"/>
  <c r="B19" i="7"/>
  <c r="C19" i="7"/>
  <c r="D19" i="7"/>
  <c r="E19" i="7"/>
  <c r="F19" i="7"/>
  <c r="G19" i="7"/>
  <c r="H19" i="7"/>
  <c r="I19" i="7"/>
  <c r="J19" i="7"/>
  <c r="K19" i="7"/>
  <c r="L19" i="7"/>
  <c r="N19" i="7"/>
  <c r="O19" i="7"/>
  <c r="P19" i="7"/>
  <c r="A20" i="7"/>
  <c r="B20" i="7"/>
  <c r="C20" i="7"/>
  <c r="F20" i="7"/>
  <c r="H20" i="7"/>
  <c r="J20" i="7"/>
  <c r="L20" i="7"/>
  <c r="N20" i="7"/>
  <c r="O20" i="7"/>
  <c r="P20" i="7"/>
  <c r="A23" i="7"/>
  <c r="A24" i="7"/>
  <c r="A26" i="7"/>
  <c r="A52" i="7" s="1"/>
  <c r="B26" i="7"/>
  <c r="C26" i="7"/>
  <c r="F26" i="7"/>
  <c r="G26" i="7"/>
  <c r="L26" i="7"/>
  <c r="N26" i="7"/>
  <c r="A27" i="7"/>
  <c r="B27" i="7"/>
  <c r="C27" i="7"/>
  <c r="F27" i="7"/>
  <c r="G27" i="7"/>
  <c r="J27" i="7"/>
  <c r="K27" i="7"/>
  <c r="N27" i="7"/>
  <c r="O27" i="7"/>
  <c r="A31" i="7"/>
  <c r="A32" i="7"/>
  <c r="C32" i="7"/>
  <c r="D32" i="7"/>
  <c r="G32" i="7"/>
  <c r="H32" i="7"/>
  <c r="I32" i="7"/>
  <c r="K32" i="7"/>
  <c r="L32" i="7"/>
  <c r="M32" i="7"/>
  <c r="O32" i="7"/>
  <c r="P32" i="7"/>
  <c r="Q32" i="7"/>
  <c r="A33" i="7"/>
  <c r="C33" i="7"/>
  <c r="D33" i="7"/>
  <c r="E33" i="7"/>
  <c r="M33" i="7"/>
  <c r="A34" i="7"/>
  <c r="C34" i="7"/>
  <c r="D34" i="7"/>
  <c r="E34" i="7"/>
  <c r="G34" i="7"/>
  <c r="H34" i="7"/>
  <c r="I34" i="7"/>
  <c r="K34" i="7"/>
  <c r="L34" i="7"/>
  <c r="M34" i="7"/>
  <c r="O34" i="7"/>
  <c r="P34" i="7"/>
  <c r="Q34" i="7"/>
  <c r="A35" i="7"/>
  <c r="A36" i="7"/>
  <c r="A37" i="7"/>
  <c r="A39" i="7"/>
  <c r="A40" i="7"/>
  <c r="A41" i="7"/>
  <c r="A42" i="7"/>
  <c r="A44" i="7"/>
  <c r="A45" i="7"/>
  <c r="C45" i="7"/>
  <c r="D45" i="7"/>
  <c r="E45" i="7"/>
  <c r="G45" i="7"/>
  <c r="H45" i="7"/>
  <c r="A46" i="7"/>
  <c r="C46" i="7"/>
  <c r="D46" i="7"/>
  <c r="K46" i="7"/>
  <c r="O46" i="7"/>
  <c r="A47" i="7"/>
  <c r="A48" i="7"/>
  <c r="A49" i="7"/>
  <c r="A50" i="7"/>
  <c r="C52" i="7"/>
  <c r="D52" i="7"/>
  <c r="E52" i="7"/>
  <c r="G52" i="7"/>
  <c r="H52" i="7"/>
  <c r="I52" i="7"/>
  <c r="K52" i="7"/>
  <c r="L52" i="7"/>
  <c r="M52" i="7"/>
  <c r="O52" i="7"/>
  <c r="P52" i="7"/>
  <c r="Q52" i="7"/>
  <c r="A53" i="7"/>
  <c r="C53" i="7"/>
  <c r="E53" i="7"/>
  <c r="G53" i="7"/>
  <c r="K53" i="7"/>
  <c r="M53" i="7"/>
  <c r="O53" i="7"/>
  <c r="A57" i="7"/>
  <c r="A58" i="7"/>
  <c r="C58" i="7"/>
  <c r="D58" i="7"/>
  <c r="E58" i="7"/>
  <c r="F58" i="7"/>
  <c r="G58" i="7"/>
  <c r="I58" i="7"/>
  <c r="J58" i="7"/>
  <c r="L58" i="7"/>
  <c r="N58" i="7"/>
  <c r="P58" i="7"/>
  <c r="Q58" i="7"/>
  <c r="A59" i="7"/>
  <c r="A60" i="7"/>
  <c r="A61" i="7"/>
  <c r="A62" i="7"/>
  <c r="B62" i="7"/>
  <c r="B142" i="7" s="1"/>
  <c r="C62" i="7"/>
  <c r="C142" i="7" s="1"/>
  <c r="D62" i="7"/>
  <c r="D142" i="7" s="1"/>
  <c r="E62" i="7"/>
  <c r="F62" i="7"/>
  <c r="G62" i="7"/>
  <c r="H62" i="7"/>
  <c r="H142" i="7" s="1"/>
  <c r="I62" i="7"/>
  <c r="J62" i="7"/>
  <c r="J142" i="7" s="1"/>
  <c r="K62" i="7"/>
  <c r="L62" i="7"/>
  <c r="L142" i="7" s="1"/>
  <c r="M62" i="7"/>
  <c r="N62" i="7"/>
  <c r="N142" i="7" s="1"/>
  <c r="O62" i="7"/>
  <c r="Q62" i="7"/>
  <c r="A63" i="7"/>
  <c r="A64" i="7"/>
  <c r="B64" i="7"/>
  <c r="D64" i="7"/>
  <c r="D144" i="7" s="1"/>
  <c r="F64" i="7"/>
  <c r="F144" i="7" s="1"/>
  <c r="G64" i="7"/>
  <c r="G144" i="7" s="1"/>
  <c r="H64" i="7"/>
  <c r="H144" i="7" s="1"/>
  <c r="I64" i="7"/>
  <c r="I144" i="7" s="1"/>
  <c r="J64" i="7"/>
  <c r="J144" i="7" s="1"/>
  <c r="K64" i="7"/>
  <c r="K144" i="7" s="1"/>
  <c r="L64" i="7"/>
  <c r="L144" i="7" s="1"/>
  <c r="M64" i="7"/>
  <c r="M144" i="7" s="1"/>
  <c r="N64" i="7"/>
  <c r="N144" i="7" s="1"/>
  <c r="O64" i="7"/>
  <c r="O144" i="7" s="1"/>
  <c r="P64" i="7"/>
  <c r="P144" i="7" s="1"/>
  <c r="Q64" i="7"/>
  <c r="Q144" i="7" s="1"/>
  <c r="A65" i="7"/>
  <c r="A66" i="7"/>
  <c r="A67" i="7"/>
  <c r="A68" i="7"/>
  <c r="A70" i="7"/>
  <c r="A71" i="7"/>
  <c r="A72" i="7"/>
  <c r="A73" i="7"/>
  <c r="A74" i="7"/>
  <c r="A75" i="7"/>
  <c r="A76" i="7"/>
  <c r="A78" i="7"/>
  <c r="A79" i="7"/>
  <c r="A85" i="7"/>
  <c r="A86" i="7"/>
  <c r="A87" i="7"/>
  <c r="A88" i="7"/>
  <c r="A89" i="7"/>
  <c r="A90" i="7"/>
  <c r="A91" i="7"/>
  <c r="A92" i="7"/>
  <c r="A93" i="7"/>
  <c r="A94" i="7"/>
  <c r="A95" i="7"/>
  <c r="A96" i="7"/>
  <c r="A98" i="7"/>
  <c r="A99" i="7"/>
  <c r="A100" i="7"/>
  <c r="A101" i="7"/>
  <c r="A102" i="7"/>
  <c r="A103" i="7"/>
  <c r="A104" i="7"/>
  <c r="A106" i="7"/>
  <c r="A107" i="7"/>
  <c r="A111" i="7"/>
  <c r="A112" i="7"/>
  <c r="A113" i="7"/>
  <c r="A114" i="7"/>
  <c r="A115" i="7"/>
  <c r="A116" i="7"/>
  <c r="A117" i="7"/>
  <c r="A118" i="7"/>
  <c r="A119" i="7"/>
  <c r="A120" i="7"/>
  <c r="A121" i="7"/>
  <c r="A122" i="7"/>
  <c r="A124" i="7"/>
  <c r="A125" i="7"/>
  <c r="A126" i="7"/>
  <c r="A127" i="7"/>
  <c r="A128" i="7"/>
  <c r="A129" i="7"/>
  <c r="A130" i="7"/>
  <c r="A132" i="7"/>
  <c r="A133" i="7"/>
  <c r="A137" i="7"/>
  <c r="A138" i="7"/>
  <c r="A139" i="7"/>
  <c r="A140" i="7"/>
  <c r="A141" i="7"/>
  <c r="A142" i="7"/>
  <c r="F142" i="7"/>
  <c r="A143" i="7"/>
  <c r="A145" i="7"/>
  <c r="A146" i="7"/>
  <c r="A147" i="7"/>
  <c r="A148" i="7"/>
  <c r="A150" i="7"/>
  <c r="A151" i="7"/>
  <c r="A152" i="7"/>
  <c r="A153" i="7"/>
  <c r="A154" i="7"/>
  <c r="A155" i="7"/>
  <c r="A156" i="7"/>
  <c r="A158" i="7"/>
  <c r="A159" i="7"/>
  <c r="A163" i="7"/>
  <c r="A164" i="7"/>
  <c r="A165" i="7"/>
  <c r="A166" i="7"/>
  <c r="A167" i="7"/>
  <c r="A168" i="7"/>
  <c r="A169" i="7"/>
  <c r="A171" i="7"/>
  <c r="A172" i="7"/>
  <c r="A173" i="7"/>
  <c r="A174" i="7"/>
  <c r="A176" i="7"/>
  <c r="A177" i="7"/>
  <c r="A178" i="7"/>
  <c r="A179" i="7"/>
  <c r="A180" i="7"/>
  <c r="A181" i="7"/>
  <c r="A182" i="7"/>
  <c r="A184" i="7"/>
  <c r="A185" i="7"/>
  <c r="A189" i="7"/>
  <c r="A190" i="7"/>
  <c r="A191" i="7"/>
  <c r="A192" i="7"/>
  <c r="A193" i="7"/>
  <c r="A194" i="7"/>
  <c r="A195" i="7"/>
  <c r="A197" i="7"/>
  <c r="A198" i="7"/>
  <c r="A199" i="7"/>
  <c r="A200" i="7"/>
  <c r="A202" i="7"/>
  <c r="A203" i="7"/>
  <c r="A204" i="7"/>
  <c r="A205" i="7"/>
  <c r="A206" i="7"/>
  <c r="A207" i="7"/>
  <c r="A208" i="7"/>
  <c r="A210" i="7"/>
  <c r="A211" i="7"/>
  <c r="B16" i="4"/>
  <c r="B12" i="4"/>
  <c r="B22" i="4"/>
  <c r="B4" i="4"/>
  <c r="B8" i="4"/>
  <c r="B13" i="4"/>
  <c r="B18" i="4"/>
  <c r="B20" i="4"/>
  <c r="B11" i="4"/>
  <c r="B17" i="4"/>
  <c r="B21" i="4"/>
  <c r="B6" i="4"/>
  <c r="B7" i="4"/>
  <c r="B15" i="4"/>
  <c r="B9" i="4"/>
  <c r="M139" i="11" l="1"/>
  <c r="M138" i="11"/>
  <c r="G134" i="11"/>
  <c r="O132" i="11"/>
  <c r="K126" i="11"/>
  <c r="C125" i="11"/>
  <c r="G121" i="11"/>
  <c r="O119" i="11"/>
  <c r="O118" i="11"/>
  <c r="N140" i="11"/>
  <c r="J140" i="11"/>
  <c r="F140" i="11"/>
  <c r="F139" i="11"/>
  <c r="N138" i="11"/>
  <c r="D138" i="11"/>
  <c r="P137" i="11"/>
  <c r="D216" i="11"/>
  <c r="D135" i="11"/>
  <c r="D134" i="11"/>
  <c r="P133" i="11"/>
  <c r="L133" i="11"/>
  <c r="D214" i="11"/>
  <c r="L132" i="11"/>
  <c r="D132" i="11"/>
  <c r="L208" i="11"/>
  <c r="D208" i="11"/>
  <c r="D127" i="11"/>
  <c r="L126" i="11"/>
  <c r="D207" i="11"/>
  <c r="D126" i="11"/>
  <c r="L125" i="11"/>
  <c r="D125" i="11"/>
  <c r="P124" i="11"/>
  <c r="H121" i="11"/>
  <c r="D202" i="11"/>
  <c r="D121" i="11"/>
  <c r="L120" i="11"/>
  <c r="D201" i="11"/>
  <c r="D120" i="11"/>
  <c r="D119" i="11"/>
  <c r="L118" i="11"/>
  <c r="D118" i="11"/>
  <c r="L117" i="11"/>
  <c r="I140" i="11"/>
  <c r="E139" i="11"/>
  <c r="K135" i="11"/>
  <c r="K134" i="11"/>
  <c r="K127" i="11"/>
  <c r="C126" i="11"/>
  <c r="G119" i="11"/>
  <c r="C118" i="11"/>
  <c r="P221" i="11"/>
  <c r="P140" i="11"/>
  <c r="H140" i="11"/>
  <c r="P139" i="11"/>
  <c r="K138" i="11"/>
  <c r="F138" i="11"/>
  <c r="N137" i="11"/>
  <c r="J135" i="11"/>
  <c r="F135" i="11"/>
  <c r="J134" i="11"/>
  <c r="N127" i="11"/>
  <c r="J127" i="11"/>
  <c r="N126" i="11"/>
  <c r="J126" i="11"/>
  <c r="J125" i="11"/>
  <c r="J120" i="11"/>
  <c r="J119" i="11"/>
  <c r="N118" i="11"/>
  <c r="J118" i="11"/>
  <c r="F118" i="11"/>
  <c r="J117" i="11"/>
  <c r="Q138" i="11"/>
  <c r="C127" i="11"/>
  <c r="K125" i="11"/>
  <c r="O120" i="11"/>
  <c r="C120" i="11"/>
  <c r="C119" i="11"/>
  <c r="O117" i="11"/>
  <c r="G140" i="11"/>
  <c r="C140" i="11"/>
  <c r="O139" i="11"/>
  <c r="K139" i="11"/>
  <c r="C139" i="11"/>
  <c r="J138" i="11"/>
  <c r="Q137" i="11"/>
  <c r="Q136" i="11"/>
  <c r="Q134" i="11"/>
  <c r="I134" i="11"/>
  <c r="Q133" i="11"/>
  <c r="I133" i="11"/>
  <c r="Q129" i="11"/>
  <c r="I126" i="11"/>
  <c r="Q125" i="11"/>
  <c r="I125" i="11"/>
  <c r="Q124" i="11"/>
  <c r="Q123" i="11"/>
  <c r="Q120" i="11"/>
  <c r="I120" i="11"/>
  <c r="Q119" i="11"/>
  <c r="E119" i="11"/>
  <c r="Q118" i="11"/>
  <c r="M118" i="11"/>
  <c r="I118" i="11"/>
  <c r="Q117" i="11"/>
  <c r="E117" i="11"/>
  <c r="L178" i="7"/>
  <c r="H190" i="7"/>
  <c r="C166" i="7"/>
  <c r="A170" i="7"/>
  <c r="A196" i="7"/>
  <c r="A144" i="7"/>
  <c r="E44" i="7"/>
  <c r="G185" i="7"/>
  <c r="O185" i="7"/>
  <c r="D166" i="7"/>
  <c r="G166" i="7"/>
  <c r="D221" i="11"/>
  <c r="D140" i="11"/>
  <c r="F137" i="11"/>
  <c r="N136" i="11"/>
  <c r="N135" i="11"/>
  <c r="J133" i="11"/>
  <c r="J129" i="11"/>
  <c r="J128" i="11"/>
  <c r="J124" i="11"/>
  <c r="F124" i="11"/>
  <c r="N123" i="11"/>
  <c r="N122" i="11"/>
  <c r="N121" i="11"/>
  <c r="N120" i="11"/>
  <c r="N117" i="11"/>
  <c r="E166" i="7"/>
  <c r="I137" i="11"/>
  <c r="I136" i="11"/>
  <c r="E135" i="11"/>
  <c r="M134" i="11"/>
  <c r="E133" i="11"/>
  <c r="M132" i="11"/>
  <c r="I132" i="11"/>
  <c r="Q130" i="11"/>
  <c r="I130" i="11"/>
  <c r="I129" i="11"/>
  <c r="M128" i="11"/>
  <c r="E128" i="11"/>
  <c r="M127" i="11"/>
  <c r="I127" i="11"/>
  <c r="E126" i="11"/>
  <c r="M125" i="11"/>
  <c r="E125" i="11"/>
  <c r="M124" i="11"/>
  <c r="E122" i="11"/>
  <c r="E121" i="11"/>
  <c r="E120" i="11"/>
  <c r="E118" i="11"/>
  <c r="M117" i="11"/>
  <c r="I117" i="11"/>
  <c r="N139" i="11"/>
  <c r="J139" i="11"/>
  <c r="I138" i="11"/>
  <c r="L137" i="11"/>
  <c r="D137" i="11"/>
  <c r="P136" i="11"/>
  <c r="D136" i="11"/>
  <c r="P135" i="11"/>
  <c r="L135" i="11"/>
  <c r="H216" i="11"/>
  <c r="P215" i="11"/>
  <c r="P134" i="11"/>
  <c r="L134" i="11"/>
  <c r="D133" i="11"/>
  <c r="P132" i="11"/>
  <c r="P130" i="11"/>
  <c r="L130" i="11"/>
  <c r="D130" i="11"/>
  <c r="L210" i="11"/>
  <c r="L129" i="11"/>
  <c r="H129" i="11"/>
  <c r="H210" i="11"/>
  <c r="D210" i="11"/>
  <c r="P128" i="11"/>
  <c r="L128" i="11"/>
  <c r="D128" i="11"/>
  <c r="P208" i="11"/>
  <c r="P127" i="11"/>
  <c r="H208" i="11"/>
  <c r="P207" i="11"/>
  <c r="P126" i="11"/>
  <c r="P125" i="11"/>
  <c r="H124" i="11"/>
  <c r="P203" i="11"/>
  <c r="H122" i="11"/>
  <c r="D203" i="11"/>
  <c r="D122" i="11"/>
  <c r="P121" i="11"/>
  <c r="L121" i="11"/>
  <c r="H120" i="11"/>
  <c r="P200" i="11"/>
  <c r="H200" i="11"/>
  <c r="H119" i="11"/>
  <c r="H118" i="11"/>
  <c r="P198" i="11"/>
  <c r="H117" i="11"/>
  <c r="D198" i="11"/>
  <c r="D117" i="11"/>
  <c r="L220" i="11"/>
  <c r="L139" i="11"/>
  <c r="H220" i="11"/>
  <c r="H139" i="11"/>
  <c r="D220" i="11"/>
  <c r="D139" i="11"/>
  <c r="J137" i="11"/>
  <c r="J136" i="11"/>
  <c r="N133" i="11"/>
  <c r="N132" i="11"/>
  <c r="N130" i="11"/>
  <c r="N129" i="11"/>
  <c r="N128" i="11"/>
  <c r="F126" i="11"/>
  <c r="N124" i="11"/>
  <c r="J123" i="11"/>
  <c r="J122" i="11"/>
  <c r="J121" i="11"/>
  <c r="K166" i="7"/>
  <c r="G139" i="11"/>
  <c r="O138" i="11"/>
  <c r="E138" i="11"/>
  <c r="M137" i="11"/>
  <c r="E137" i="11"/>
  <c r="M136" i="11"/>
  <c r="E136" i="11"/>
  <c r="I135" i="11"/>
  <c r="M133" i="11"/>
  <c r="Q132" i="11"/>
  <c r="E132" i="11"/>
  <c r="M130" i="11"/>
  <c r="E130" i="11"/>
  <c r="M129" i="11"/>
  <c r="E129" i="11"/>
  <c r="Q128" i="11"/>
  <c r="I128" i="11"/>
  <c r="Q127" i="11"/>
  <c r="E127" i="11"/>
  <c r="I124" i="11"/>
  <c r="M123" i="11"/>
  <c r="M122" i="11"/>
  <c r="I119" i="11"/>
  <c r="K164" i="7"/>
  <c r="M140" i="11"/>
  <c r="E140" i="11"/>
  <c r="Q139" i="11"/>
  <c r="I139" i="11"/>
  <c r="G138" i="11"/>
  <c r="C138" i="11"/>
  <c r="O137" i="11"/>
  <c r="K137" i="11"/>
  <c r="G137" i="11"/>
  <c r="O136" i="11"/>
  <c r="G136" i="11"/>
  <c r="C136" i="11"/>
  <c r="O135" i="11"/>
  <c r="O134" i="11"/>
  <c r="C134" i="11"/>
  <c r="O133" i="11"/>
  <c r="K133" i="11"/>
  <c r="K132" i="11"/>
  <c r="G132" i="11"/>
  <c r="C132" i="11"/>
  <c r="K130" i="11"/>
  <c r="G130" i="11"/>
  <c r="C130" i="11"/>
  <c r="O129" i="11"/>
  <c r="K129" i="11"/>
  <c r="G129" i="11"/>
  <c r="C129" i="11"/>
  <c r="O128" i="11"/>
  <c r="K128" i="11"/>
  <c r="G128" i="11"/>
  <c r="G127" i="11"/>
  <c r="O126" i="11"/>
  <c r="G126" i="11"/>
  <c r="O125" i="11"/>
  <c r="O124" i="11"/>
  <c r="K124" i="11"/>
  <c r="G124" i="11"/>
  <c r="O123" i="11"/>
  <c r="K123" i="11"/>
  <c r="O122" i="11"/>
  <c r="K122" i="11"/>
  <c r="C122" i="11"/>
  <c r="O121" i="11"/>
  <c r="K121" i="11"/>
  <c r="K120" i="11"/>
  <c r="G120" i="11"/>
  <c r="K119" i="11"/>
  <c r="K118" i="11"/>
  <c r="K117" i="11"/>
  <c r="C117" i="11"/>
  <c r="D190" i="7"/>
  <c r="M190" i="7"/>
  <c r="Q178" i="7"/>
  <c r="G164" i="7"/>
  <c r="E164" i="7"/>
  <c r="D165" i="7"/>
  <c r="C178" i="7"/>
  <c r="N177" i="7"/>
  <c r="J177" i="7"/>
  <c r="B177" i="7"/>
  <c r="N166" i="7"/>
  <c r="J166" i="7"/>
  <c r="F165" i="7"/>
  <c r="C165" i="7"/>
  <c r="Q164" i="7"/>
  <c r="E190" i="7"/>
  <c r="I190" i="7"/>
  <c r="I164" i="7"/>
  <c r="F190" i="7"/>
  <c r="K5" i="7"/>
  <c r="E184" i="7"/>
  <c r="J185" i="7"/>
  <c r="H26" i="11"/>
  <c r="N46" i="7"/>
  <c r="N44" i="7" s="1"/>
  <c r="J123" i="9"/>
  <c r="N32" i="7"/>
  <c r="B32" i="7"/>
  <c r="B164" i="7" s="1"/>
  <c r="G142" i="7"/>
  <c r="L26" i="11"/>
  <c r="F123" i="9"/>
  <c r="N33" i="7"/>
  <c r="N165" i="7" s="1"/>
  <c r="B33" i="7"/>
  <c r="B165" i="7" s="1"/>
  <c r="F32" i="7"/>
  <c r="F164" i="7" s="1"/>
  <c r="O58" i="7"/>
  <c r="H18" i="7"/>
  <c r="P26" i="11"/>
  <c r="B69" i="9"/>
  <c r="B123" i="9"/>
  <c r="J32" i="7"/>
  <c r="J164" i="7" s="1"/>
  <c r="O142" i="7"/>
  <c r="J46" i="7"/>
  <c r="J44" i="7" s="1"/>
  <c r="K190" i="7"/>
  <c r="C164" i="7"/>
  <c r="O133" i="10"/>
  <c r="C133" i="10"/>
  <c r="K132" i="10"/>
  <c r="C132" i="10"/>
  <c r="O130" i="10"/>
  <c r="K130" i="10"/>
  <c r="O129" i="10"/>
  <c r="K129" i="10"/>
  <c r="G129" i="10"/>
  <c r="O128" i="10"/>
  <c r="C128" i="10"/>
  <c r="O127" i="10"/>
  <c r="K127" i="10"/>
  <c r="G126" i="10"/>
  <c r="K126" i="9"/>
  <c r="G124" i="9"/>
  <c r="G122" i="9"/>
  <c r="K121" i="9"/>
  <c r="O119" i="9"/>
  <c r="C119" i="9"/>
  <c r="M164" i="7"/>
  <c r="F177" i="7"/>
  <c r="E63" i="10"/>
  <c r="M20" i="7"/>
  <c r="M178" i="7" s="1"/>
  <c r="Q19" i="7"/>
  <c r="Q18" i="7" s="1"/>
  <c r="M7" i="7"/>
  <c r="M165" i="7" s="1"/>
  <c r="I7" i="7"/>
  <c r="E64" i="7"/>
  <c r="E144" i="7" s="1"/>
  <c r="E65" i="14"/>
  <c r="C44" i="7"/>
  <c r="C18" i="7"/>
  <c r="J190" i="7"/>
  <c r="K44" i="7"/>
  <c r="O31" i="7"/>
  <c r="K165" i="7"/>
  <c r="Q165" i="7"/>
  <c r="P15" i="14"/>
  <c r="L15" i="14"/>
  <c r="H15" i="14"/>
  <c r="O79" i="10"/>
  <c r="K78" i="10"/>
  <c r="G78" i="10"/>
  <c r="C78" i="10"/>
  <c r="C76" i="10"/>
  <c r="G74" i="10"/>
  <c r="C74" i="10"/>
  <c r="O73" i="10"/>
  <c r="G72" i="10"/>
  <c r="C72" i="10"/>
  <c r="K68" i="10"/>
  <c r="G68" i="10"/>
  <c r="C68" i="10"/>
  <c r="O66" i="10"/>
  <c r="K66" i="10"/>
  <c r="G66" i="10"/>
  <c r="C66" i="10"/>
  <c r="O65" i="10"/>
  <c r="C65" i="10"/>
  <c r="O63" i="10"/>
  <c r="O61" i="10"/>
  <c r="C60" i="10"/>
  <c r="O58" i="10"/>
  <c r="G58" i="10"/>
  <c r="O56" i="10"/>
  <c r="C56" i="10"/>
  <c r="C83" i="10"/>
  <c r="P178" i="7"/>
  <c r="H178" i="7"/>
  <c r="P165" i="7"/>
  <c r="L165" i="7"/>
  <c r="G184" i="7"/>
  <c r="B185" i="7"/>
  <c r="F25" i="7"/>
  <c r="K185" i="7"/>
  <c r="I26" i="7"/>
  <c r="I184" i="7" s="1"/>
  <c r="H14" i="19"/>
  <c r="C14" i="19"/>
  <c r="P27" i="20"/>
  <c r="L27" i="20"/>
  <c r="H30" i="20"/>
  <c r="E14" i="19"/>
  <c r="I53" i="7"/>
  <c r="I51" i="7" s="1"/>
  <c r="P27" i="7"/>
  <c r="P25" i="7" s="1"/>
  <c r="D26" i="7"/>
  <c r="D184" i="7" s="1"/>
  <c r="O25" i="7"/>
  <c r="O184" i="7"/>
  <c r="M185" i="7"/>
  <c r="E185" i="7"/>
  <c r="I15" i="19"/>
  <c r="E15" i="19"/>
  <c r="M14" i="19"/>
  <c r="P53" i="7"/>
  <c r="P51" i="7" s="1"/>
  <c r="L53" i="7"/>
  <c r="L185" i="7" s="1"/>
  <c r="H53" i="7"/>
  <c r="H185" i="7" s="1"/>
  <c r="D53" i="7"/>
  <c r="D185" i="7" s="1"/>
  <c r="Q51" i="7"/>
  <c r="M51" i="7"/>
  <c r="Q26" i="7"/>
  <c r="Q184" i="7" s="1"/>
  <c r="M26" i="7"/>
  <c r="M25" i="7" s="1"/>
  <c r="H15" i="19"/>
  <c r="D15" i="19"/>
  <c r="P14" i="19"/>
  <c r="L14" i="19"/>
  <c r="Q31" i="20"/>
  <c r="Q15" i="19"/>
  <c r="K31" i="20"/>
  <c r="C14" i="21"/>
  <c r="C15" i="21" s="1"/>
  <c r="Q44" i="7"/>
  <c r="M44" i="7"/>
  <c r="E165" i="7"/>
  <c r="I44" i="7"/>
  <c r="I177" i="7"/>
  <c r="J33" i="7"/>
  <c r="J165" i="7" s="1"/>
  <c r="I33" i="7"/>
  <c r="L190" i="7"/>
  <c r="I63" i="10"/>
  <c r="F14" i="19"/>
  <c r="P8" i="7"/>
  <c r="P166" i="7" s="1"/>
  <c r="P190" i="7"/>
  <c r="Q190" i="7"/>
  <c r="E177" i="7"/>
  <c r="F185" i="7"/>
  <c r="B150" i="9"/>
  <c r="O5" i="21"/>
  <c r="O14" i="21"/>
  <c r="O15" i="21" s="1"/>
  <c r="B144" i="7"/>
  <c r="P31" i="7"/>
  <c r="D5" i="7"/>
  <c r="L79" i="10"/>
  <c r="L221" i="11" s="1"/>
  <c r="L72" i="10"/>
  <c r="P69" i="10"/>
  <c r="P62" i="10"/>
  <c r="H7" i="7"/>
  <c r="C124" i="9"/>
  <c r="K79" i="10"/>
  <c r="K72" i="10"/>
  <c r="O69" i="10"/>
  <c r="O62" i="10"/>
  <c r="C61" i="10"/>
  <c r="C203" i="11" s="1"/>
  <c r="G59" i="10"/>
  <c r="D150" i="9"/>
  <c r="K14" i="21"/>
  <c r="K15" i="21" s="1"/>
  <c r="K5" i="21"/>
  <c r="L31" i="7"/>
  <c r="P61" i="14"/>
  <c r="P62" i="7"/>
  <c r="P142" i="7" s="1"/>
  <c r="D5" i="14"/>
  <c r="G15" i="19"/>
  <c r="K31" i="7"/>
  <c r="Q8" i="7"/>
  <c r="Q166" i="7" s="1"/>
  <c r="P67" i="10"/>
  <c r="K142" i="7"/>
  <c r="O132" i="10"/>
  <c r="O131" i="9"/>
  <c r="C129" i="9"/>
  <c r="C122" i="9"/>
  <c r="O116" i="9"/>
  <c r="G79" i="10"/>
  <c r="G221" i="11" s="1"/>
  <c r="O75" i="10"/>
  <c r="K69" i="10"/>
  <c r="O67" i="10"/>
  <c r="O209" i="11" s="1"/>
  <c r="K62" i="10"/>
  <c r="O60" i="10"/>
  <c r="C59" i="10"/>
  <c r="K20" i="7"/>
  <c r="K178" i="7" s="1"/>
  <c r="O8" i="7"/>
  <c r="O166" i="7" s="1"/>
  <c r="H31" i="7"/>
  <c r="B197" i="8"/>
  <c r="G165" i="7"/>
  <c r="H72" i="10"/>
  <c r="H214" i="11" s="1"/>
  <c r="B58" i="7"/>
  <c r="B190" i="7" s="1"/>
  <c r="F178" i="7"/>
  <c r="I20" i="7"/>
  <c r="I178" i="7" s="1"/>
  <c r="M8" i="7"/>
  <c r="M166" i="7" s="1"/>
  <c r="P60" i="10"/>
  <c r="F166" i="7"/>
  <c r="B211" i="8"/>
  <c r="L75" i="10"/>
  <c r="H69" i="10"/>
  <c r="L67" i="10"/>
  <c r="H62" i="10"/>
  <c r="H204" i="11" s="1"/>
  <c r="L60" i="10"/>
  <c r="L8" i="7"/>
  <c r="L166" i="7" s="1"/>
  <c r="P83" i="10"/>
  <c r="H79" i="10"/>
  <c r="D31" i="7"/>
  <c r="B178" i="7"/>
  <c r="C129" i="10"/>
  <c r="G127" i="10"/>
  <c r="K131" i="9"/>
  <c r="C127" i="9"/>
  <c r="G125" i="9"/>
  <c r="C120" i="9"/>
  <c r="G118" i="9"/>
  <c r="C79" i="10"/>
  <c r="K75" i="10"/>
  <c r="G69" i="10"/>
  <c r="K67" i="10"/>
  <c r="G62" i="10"/>
  <c r="G204" i="11" s="1"/>
  <c r="K60" i="10"/>
  <c r="G20" i="7"/>
  <c r="G18" i="7" s="1"/>
  <c r="O83" i="10"/>
  <c r="O6" i="7"/>
  <c r="O164" i="7" s="1"/>
  <c r="N6" i="7"/>
  <c r="N5" i="7" s="1"/>
  <c r="L69" i="10"/>
  <c r="P18" i="7"/>
  <c r="E20" i="7"/>
  <c r="E178" i="7" s="1"/>
  <c r="I8" i="7"/>
  <c r="I166" i="7" s="1"/>
  <c r="P75" i="10"/>
  <c r="B166" i="7"/>
  <c r="P78" i="10"/>
  <c r="P220" i="11" s="1"/>
  <c r="H75" i="10"/>
  <c r="H217" i="11" s="1"/>
  <c r="L73" i="10"/>
  <c r="D69" i="10"/>
  <c r="H67" i="10"/>
  <c r="H209" i="11" s="1"/>
  <c r="L65" i="10"/>
  <c r="D62" i="10"/>
  <c r="D204" i="11" s="1"/>
  <c r="H60" i="10"/>
  <c r="L58" i="10"/>
  <c r="D20" i="7"/>
  <c r="D18" i="7" s="1"/>
  <c r="H8" i="7"/>
  <c r="H166" i="7" s="1"/>
  <c r="L83" i="10"/>
  <c r="F184" i="7"/>
  <c r="G31" i="11"/>
  <c r="G132" i="10"/>
  <c r="C127" i="10"/>
  <c r="G131" i="9"/>
  <c r="K128" i="9"/>
  <c r="C125" i="9"/>
  <c r="C118" i="9"/>
  <c r="G116" i="9"/>
  <c r="O78" i="10"/>
  <c r="O220" i="11" s="1"/>
  <c r="G75" i="10"/>
  <c r="G217" i="11" s="1"/>
  <c r="K73" i="10"/>
  <c r="C69" i="10"/>
  <c r="G67" i="10"/>
  <c r="G209" i="11" s="1"/>
  <c r="K65" i="10"/>
  <c r="C62" i="10"/>
  <c r="C204" i="11" s="1"/>
  <c r="G60" i="10"/>
  <c r="K58" i="10"/>
  <c r="K200" i="11" s="1"/>
  <c r="K83" i="10"/>
  <c r="Q185" i="7"/>
  <c r="M19" i="7"/>
  <c r="M177" i="7" s="1"/>
  <c r="C31" i="11"/>
  <c r="L62" i="10"/>
  <c r="L18" i="7"/>
  <c r="B14" i="19"/>
  <c r="J26" i="7"/>
  <c r="J25" i="7" s="1"/>
  <c r="J14" i="19"/>
  <c r="K14" i="19"/>
  <c r="E19" i="20"/>
  <c r="E35" i="20" s="1"/>
  <c r="H19" i="20"/>
  <c r="E51" i="7"/>
  <c r="P76" i="10"/>
  <c r="D75" i="10"/>
  <c r="H73" i="10"/>
  <c r="P68" i="10"/>
  <c r="P210" i="11" s="1"/>
  <c r="D67" i="10"/>
  <c r="H65" i="10"/>
  <c r="L56" i="10"/>
  <c r="H83" i="10"/>
  <c r="G5" i="14"/>
  <c r="G130" i="10"/>
  <c r="K128" i="10"/>
  <c r="O126" i="10"/>
  <c r="G128" i="9"/>
  <c r="O124" i="9"/>
  <c r="G121" i="9"/>
  <c r="O117" i="9"/>
  <c r="O76" i="10"/>
  <c r="C75" i="10"/>
  <c r="G73" i="10"/>
  <c r="O68" i="10"/>
  <c r="C67" i="10"/>
  <c r="G65" i="10"/>
  <c r="K56" i="10"/>
  <c r="G83" i="10"/>
  <c r="F5" i="14"/>
  <c r="D27" i="20"/>
  <c r="C185" i="7"/>
  <c r="F83" i="10"/>
  <c r="E5" i="14"/>
  <c r="L76" i="10"/>
  <c r="P74" i="10"/>
  <c r="D73" i="10"/>
  <c r="L61" i="10"/>
  <c r="P59" i="10"/>
  <c r="D58" i="10"/>
  <c r="H56" i="10"/>
  <c r="H198" i="11" s="1"/>
  <c r="D83" i="10"/>
  <c r="C5" i="14"/>
  <c r="K133" i="10"/>
  <c r="C130" i="10"/>
  <c r="G128" i="10"/>
  <c r="K126" i="10"/>
  <c r="C128" i="9"/>
  <c r="K124" i="9"/>
  <c r="C121" i="9"/>
  <c r="K117" i="9"/>
  <c r="K76" i="10"/>
  <c r="O74" i="10"/>
  <c r="C73" i="10"/>
  <c r="K61" i="10"/>
  <c r="K203" i="11" s="1"/>
  <c r="O59" i="10"/>
  <c r="C58" i="10"/>
  <c r="G56" i="10"/>
  <c r="B5" i="14"/>
  <c r="Q14" i="21"/>
  <c r="Q15" i="21" s="1"/>
  <c r="F56" i="10"/>
  <c r="F198" i="11" s="1"/>
  <c r="B83" i="10"/>
  <c r="G25" i="7"/>
  <c r="F15" i="19"/>
  <c r="G14" i="21"/>
  <c r="G15" i="21" s="1"/>
  <c r="H76" i="10"/>
  <c r="L74" i="10"/>
  <c r="P72" i="10"/>
  <c r="P214" i="11" s="1"/>
  <c r="H61" i="10"/>
  <c r="L59" i="10"/>
  <c r="M19" i="20"/>
  <c r="G133" i="10"/>
  <c r="O127" i="9"/>
  <c r="C126" i="9"/>
  <c r="O120" i="9"/>
  <c r="G117" i="9"/>
  <c r="G76" i="10"/>
  <c r="K74" i="10"/>
  <c r="O72" i="10"/>
  <c r="G61" i="10"/>
  <c r="K59" i="10"/>
  <c r="M14" i="21"/>
  <c r="M15" i="21" s="1"/>
  <c r="B172" i="8"/>
  <c r="B56" i="10"/>
  <c r="C15" i="19"/>
  <c r="N185" i="7"/>
  <c r="B15" i="19"/>
  <c r="I31" i="20"/>
  <c r="Q142" i="7"/>
  <c r="M142" i="7"/>
  <c r="I142" i="7"/>
  <c r="E142" i="7"/>
  <c r="L184" i="7"/>
  <c r="O178" i="7"/>
  <c r="O44" i="7"/>
  <c r="P184" i="7"/>
  <c r="H184" i="7"/>
  <c r="K25" i="7"/>
  <c r="K184" i="7"/>
  <c r="C25" i="7"/>
  <c r="C184" i="7"/>
  <c r="O165" i="7"/>
  <c r="P164" i="7"/>
  <c r="L164" i="7"/>
  <c r="H164" i="7"/>
  <c r="D164" i="7"/>
  <c r="G31" i="7"/>
  <c r="C31" i="7"/>
  <c r="N18" i="7"/>
  <c r="J18" i="7"/>
  <c r="B18" i="7"/>
  <c r="O51" i="7"/>
  <c r="K51" i="7"/>
  <c r="G51" i="7"/>
  <c r="C51" i="7"/>
  <c r="P44" i="7"/>
  <c r="P177" i="7"/>
  <c r="L44" i="7"/>
  <c r="L177" i="7"/>
  <c r="H44" i="7"/>
  <c r="H177" i="7"/>
  <c r="D44" i="7"/>
  <c r="D177" i="7"/>
  <c r="N25" i="7"/>
  <c r="N184" i="7"/>
  <c r="B25" i="7"/>
  <c r="B184" i="7"/>
  <c r="F18" i="7"/>
  <c r="G5" i="7"/>
  <c r="G190" i="7"/>
  <c r="C5" i="7"/>
  <c r="C190" i="7"/>
  <c r="G44" i="7"/>
  <c r="O18" i="7"/>
  <c r="O177" i="7"/>
  <c r="N51" i="7"/>
  <c r="J51" i="7"/>
  <c r="F51" i="7"/>
  <c r="B51" i="7"/>
  <c r="E25" i="7"/>
  <c r="J5" i="7"/>
  <c r="F5" i="7"/>
  <c r="B5" i="7"/>
  <c r="O31" i="11"/>
  <c r="K31" i="11"/>
  <c r="K177" i="7"/>
  <c r="G177" i="7"/>
  <c r="C177" i="7"/>
  <c r="F44" i="7"/>
  <c r="B44" i="7"/>
  <c r="Q31" i="7"/>
  <c r="M31" i="7"/>
  <c r="E31" i="7"/>
  <c r="L25" i="7"/>
  <c r="H25" i="7"/>
  <c r="E5" i="7"/>
  <c r="N79" i="10"/>
  <c r="J79" i="10"/>
  <c r="F79" i="10"/>
  <c r="B79" i="10"/>
  <c r="B221" i="11" s="1"/>
  <c r="B192" i="8"/>
  <c r="N78" i="10"/>
  <c r="J78" i="10"/>
  <c r="F78" i="10"/>
  <c r="B78" i="10"/>
  <c r="B191" i="8"/>
  <c r="B163" i="8"/>
  <c r="B190" i="8"/>
  <c r="N76" i="10"/>
  <c r="J76" i="10"/>
  <c r="F76" i="10"/>
  <c r="B76" i="10"/>
  <c r="B189" i="8"/>
  <c r="N75" i="10"/>
  <c r="J75" i="10"/>
  <c r="J217" i="11" s="1"/>
  <c r="F75" i="10"/>
  <c r="B75" i="10"/>
  <c r="B24" i="8"/>
  <c r="B188" i="8"/>
  <c r="N74" i="10"/>
  <c r="N216" i="11" s="1"/>
  <c r="J74" i="10"/>
  <c r="F74" i="10"/>
  <c r="B74" i="10"/>
  <c r="B187" i="8"/>
  <c r="N73" i="10"/>
  <c r="J73" i="10"/>
  <c r="F73" i="10"/>
  <c r="B73" i="10"/>
  <c r="B186" i="8"/>
  <c r="N72" i="10"/>
  <c r="J72" i="10"/>
  <c r="F72" i="10"/>
  <c r="B72" i="10"/>
  <c r="B185" i="8"/>
  <c r="B157" i="8"/>
  <c r="B184" i="8"/>
  <c r="N69" i="10"/>
  <c r="J69" i="10"/>
  <c r="F69" i="10"/>
  <c r="B69" i="10"/>
  <c r="B18" i="8"/>
  <c r="B182" i="8"/>
  <c r="N68" i="10"/>
  <c r="J68" i="10"/>
  <c r="J210" i="11" s="1"/>
  <c r="F68" i="10"/>
  <c r="B68" i="10"/>
  <c r="B181" i="8"/>
  <c r="N67" i="10"/>
  <c r="J67" i="10"/>
  <c r="J209" i="11" s="1"/>
  <c r="F67" i="10"/>
  <c r="B67" i="10"/>
  <c r="B16" i="8"/>
  <c r="B180" i="8"/>
  <c r="N66" i="10"/>
  <c r="J66" i="10"/>
  <c r="F66" i="10"/>
  <c r="B66" i="10"/>
  <c r="B179" i="8"/>
  <c r="N65" i="10"/>
  <c r="N207" i="11" s="1"/>
  <c r="J65" i="10"/>
  <c r="F65" i="10"/>
  <c r="B65" i="10"/>
  <c r="B178" i="8"/>
  <c r="B150" i="8"/>
  <c r="B177" i="8"/>
  <c r="N63" i="10"/>
  <c r="J63" i="10"/>
  <c r="F63" i="10"/>
  <c r="B63" i="10"/>
  <c r="B176" i="8"/>
  <c r="N62" i="10"/>
  <c r="N204" i="11" s="1"/>
  <c r="J62" i="10"/>
  <c r="J204" i="11" s="1"/>
  <c r="F62" i="10"/>
  <c r="B62" i="10"/>
  <c r="B204" i="11" s="1"/>
  <c r="B175" i="8"/>
  <c r="N61" i="10"/>
  <c r="N203" i="11" s="1"/>
  <c r="J61" i="10"/>
  <c r="F61" i="10"/>
  <c r="B61" i="10"/>
  <c r="B10" i="8"/>
  <c r="B174" i="8"/>
  <c r="N60" i="10"/>
  <c r="N202" i="11" s="1"/>
  <c r="J60" i="10"/>
  <c r="F60" i="10"/>
  <c r="F202" i="11" s="1"/>
  <c r="B60" i="10"/>
  <c r="B173" i="8"/>
  <c r="N59" i="10"/>
  <c r="N201" i="11" s="1"/>
  <c r="I123" i="9"/>
  <c r="E123" i="9"/>
  <c r="Q18" i="9"/>
  <c r="M18" i="9"/>
  <c r="I18" i="9"/>
  <c r="E18" i="9"/>
  <c r="N77" i="10"/>
  <c r="J77" i="10"/>
  <c r="F131" i="10"/>
  <c r="B40" i="10"/>
  <c r="B104" i="10" s="1"/>
  <c r="N71" i="10"/>
  <c r="F125" i="10"/>
  <c r="B34" i="10"/>
  <c r="B98" i="10" s="1"/>
  <c r="N64" i="10"/>
  <c r="F118" i="10"/>
  <c r="B27" i="10"/>
  <c r="B118" i="10" s="1"/>
  <c r="N57" i="10"/>
  <c r="J18" i="10"/>
  <c r="F57" i="10"/>
  <c r="B20" i="10"/>
  <c r="B57" i="10" s="1"/>
  <c r="J59" i="10"/>
  <c r="F59" i="10"/>
  <c r="B59" i="10"/>
  <c r="N58" i="10"/>
  <c r="J58" i="10"/>
  <c r="F58" i="10"/>
  <c r="B58" i="10"/>
  <c r="N56" i="10"/>
  <c r="N198" i="11" s="1"/>
  <c r="J56" i="10"/>
  <c r="N104" i="10"/>
  <c r="J104" i="10"/>
  <c r="F104" i="10"/>
  <c r="N98" i="10"/>
  <c r="J98" i="10"/>
  <c r="F98" i="10"/>
  <c r="N91" i="10"/>
  <c r="J91" i="10"/>
  <c r="F91" i="10"/>
  <c r="N84" i="10"/>
  <c r="J84" i="10"/>
  <c r="F84" i="10"/>
  <c r="N83" i="10"/>
  <c r="J83" i="10"/>
  <c r="P18" i="9"/>
  <c r="L18" i="9"/>
  <c r="H18" i="9"/>
  <c r="D18" i="9"/>
  <c r="Q131" i="10"/>
  <c r="M77" i="10"/>
  <c r="M219" i="11" s="1"/>
  <c r="I77" i="10"/>
  <c r="E104" i="10"/>
  <c r="Q71" i="10"/>
  <c r="E98" i="10"/>
  <c r="Q118" i="10"/>
  <c r="M91" i="10"/>
  <c r="I91" i="10"/>
  <c r="E91" i="10"/>
  <c r="Q111" i="10"/>
  <c r="M84" i="10"/>
  <c r="I84" i="10"/>
  <c r="Q79" i="10"/>
  <c r="M79" i="10"/>
  <c r="I79" i="10"/>
  <c r="E79" i="10"/>
  <c r="Q78" i="10"/>
  <c r="Q220" i="11" s="1"/>
  <c r="M78" i="10"/>
  <c r="I78" i="10"/>
  <c r="E78" i="10"/>
  <c r="Q77" i="10"/>
  <c r="Q219" i="11" s="1"/>
  <c r="Q76" i="10"/>
  <c r="M76" i="10"/>
  <c r="I76" i="10"/>
  <c r="E76" i="10"/>
  <c r="Q75" i="10"/>
  <c r="M75" i="10"/>
  <c r="M217" i="11" s="1"/>
  <c r="I75" i="10"/>
  <c r="E75" i="10"/>
  <c r="E217" i="11" s="1"/>
  <c r="Q74" i="10"/>
  <c r="M74" i="10"/>
  <c r="I74" i="10"/>
  <c r="E74" i="10"/>
  <c r="Q73" i="10"/>
  <c r="M73" i="10"/>
  <c r="I73" i="10"/>
  <c r="E73" i="10"/>
  <c r="E215" i="11" s="1"/>
  <c r="Q72" i="10"/>
  <c r="M72" i="10"/>
  <c r="M214" i="11" s="1"/>
  <c r="I72" i="10"/>
  <c r="E72" i="10"/>
  <c r="E214" i="11" s="1"/>
  <c r="M71" i="10"/>
  <c r="I71" i="10"/>
  <c r="Q69" i="10"/>
  <c r="M69" i="10"/>
  <c r="I69" i="10"/>
  <c r="E69" i="10"/>
  <c r="Q68" i="10"/>
  <c r="M68" i="10"/>
  <c r="M210" i="11" s="1"/>
  <c r="I68" i="10"/>
  <c r="E68" i="10"/>
  <c r="Q67" i="10"/>
  <c r="Q209" i="11" s="1"/>
  <c r="M67" i="10"/>
  <c r="I67" i="10"/>
  <c r="E67" i="10"/>
  <c r="Q66" i="10"/>
  <c r="M66" i="10"/>
  <c r="I66" i="10"/>
  <c r="E66" i="10"/>
  <c r="Q65" i="10"/>
  <c r="M65" i="10"/>
  <c r="I65" i="10"/>
  <c r="E65" i="10"/>
  <c r="Q63" i="10"/>
  <c r="M63" i="10"/>
  <c r="Q62" i="10"/>
  <c r="M62" i="10"/>
  <c r="M204" i="11" s="1"/>
  <c r="I62" i="10"/>
  <c r="E62" i="10"/>
  <c r="E204" i="11" s="1"/>
  <c r="Q61" i="10"/>
  <c r="M61" i="10"/>
  <c r="M203" i="11" s="1"/>
  <c r="I61" i="10"/>
  <c r="E61" i="10"/>
  <c r="E203" i="11" s="1"/>
  <c r="Q60" i="10"/>
  <c r="M60" i="10"/>
  <c r="I60" i="10"/>
  <c r="E60" i="10"/>
  <c r="E202" i="11" s="1"/>
  <c r="Q59" i="10"/>
  <c r="M59" i="10"/>
  <c r="I59" i="10"/>
  <c r="E59" i="10"/>
  <c r="E201" i="11" s="1"/>
  <c r="Q58" i="10"/>
  <c r="M58" i="10"/>
  <c r="I58" i="10"/>
  <c r="E58" i="10"/>
  <c r="E200" i="11" s="1"/>
  <c r="Q56" i="10"/>
  <c r="M56" i="10"/>
  <c r="I56" i="10"/>
  <c r="E56" i="10"/>
  <c r="E198" i="11" s="1"/>
  <c r="Q104" i="10"/>
  <c r="M104" i="10"/>
  <c r="I104" i="10"/>
  <c r="M98" i="10"/>
  <c r="Q83" i="10"/>
  <c r="M83" i="10"/>
  <c r="I83" i="10"/>
  <c r="E83" i="10"/>
  <c r="L123" i="9"/>
  <c r="H123" i="9"/>
  <c r="D123" i="9"/>
  <c r="O18" i="9"/>
  <c r="K18" i="9"/>
  <c r="G18" i="9"/>
  <c r="C18" i="9"/>
  <c r="P77" i="10"/>
  <c r="L77" i="10"/>
  <c r="H104" i="10"/>
  <c r="D104" i="10"/>
  <c r="P98" i="10"/>
  <c r="H98" i="10"/>
  <c r="D98" i="10"/>
  <c r="P91" i="10"/>
  <c r="L64" i="10"/>
  <c r="H64" i="10"/>
  <c r="D64" i="10"/>
  <c r="P84" i="10"/>
  <c r="L18" i="10"/>
  <c r="H57" i="10"/>
  <c r="D84" i="10"/>
  <c r="P71" i="10"/>
  <c r="P64" i="10"/>
  <c r="P104" i="10"/>
  <c r="L104" i="10"/>
  <c r="B42" i="9"/>
  <c r="N18" i="9"/>
  <c r="N17" i="9" s="1"/>
  <c r="J18" i="9"/>
  <c r="F18" i="9"/>
  <c r="B18" i="9"/>
  <c r="O104" i="10"/>
  <c r="K77" i="10"/>
  <c r="G77" i="10"/>
  <c r="C131" i="10"/>
  <c r="K71" i="10"/>
  <c r="G71" i="10"/>
  <c r="C125" i="10"/>
  <c r="O64" i="10"/>
  <c r="K64" i="10"/>
  <c r="G64" i="10"/>
  <c r="C118" i="10"/>
  <c r="O18" i="10"/>
  <c r="K84" i="10"/>
  <c r="G57" i="10"/>
  <c r="C111" i="10"/>
  <c r="N15" i="14"/>
  <c r="J15" i="14"/>
  <c r="P11" i="14"/>
  <c r="L11" i="14"/>
  <c r="L9" i="14" s="1"/>
  <c r="H11" i="14"/>
  <c r="H9" i="14" s="1"/>
  <c r="D11" i="14"/>
  <c r="D9" i="14" s="1"/>
  <c r="O15" i="14"/>
  <c r="K15" i="14"/>
  <c r="G15" i="14"/>
  <c r="C15" i="14"/>
  <c r="Q11" i="14"/>
  <c r="Q9" i="14" s="1"/>
  <c r="M11" i="14"/>
  <c r="M9" i="14" s="1"/>
  <c r="I11" i="14"/>
  <c r="I9" i="14" s="1"/>
  <c r="E11" i="14"/>
  <c r="E9" i="14" s="1"/>
  <c r="Q15" i="14"/>
  <c r="M15" i="14"/>
  <c r="I15" i="14"/>
  <c r="E15" i="14"/>
  <c r="N11" i="14"/>
  <c r="J11" i="14"/>
  <c r="J9" i="14" s="1"/>
  <c r="F11" i="14"/>
  <c r="F9" i="14" s="1"/>
  <c r="B11" i="14"/>
  <c r="B9" i="14" s="1"/>
  <c r="O27" i="20"/>
  <c r="O31" i="20"/>
  <c r="G31" i="20"/>
  <c r="C31" i="20"/>
  <c r="O19" i="20"/>
  <c r="O30" i="20"/>
  <c r="K19" i="20"/>
  <c r="K34" i="20" s="1"/>
  <c r="K30" i="20"/>
  <c r="G19" i="20"/>
  <c r="G34" i="20" s="1"/>
  <c r="G30" i="20"/>
  <c r="C19" i="20"/>
  <c r="C35" i="20" s="1"/>
  <c r="C30" i="20"/>
  <c r="O11" i="14"/>
  <c r="O9" i="14" s="1"/>
  <c r="K11" i="14"/>
  <c r="G11" i="14"/>
  <c r="C11" i="14"/>
  <c r="C9" i="14" s="1"/>
  <c r="E26" i="20"/>
  <c r="N27" i="20"/>
  <c r="J31" i="20"/>
  <c r="F31" i="20"/>
  <c r="B31" i="20"/>
  <c r="N19" i="20"/>
  <c r="J30" i="20"/>
  <c r="F30" i="20"/>
  <c r="B19" i="20"/>
  <c r="H27" i="20"/>
  <c r="P7" i="19"/>
  <c r="P22" i="19" s="1"/>
  <c r="L7" i="19"/>
  <c r="L21" i="19" s="1"/>
  <c r="H26" i="20"/>
  <c r="D7" i="19"/>
  <c r="D22" i="19" s="1"/>
  <c r="P3" i="19"/>
  <c r="P18" i="19" s="1"/>
  <c r="L3" i="19"/>
  <c r="L17" i="19" s="1"/>
  <c r="H3" i="19"/>
  <c r="H17" i="19" s="1"/>
  <c r="D3" i="19"/>
  <c r="D13" i="19" s="1"/>
  <c r="M31" i="20"/>
  <c r="E31" i="20"/>
  <c r="M30" i="20"/>
  <c r="E30" i="20"/>
  <c r="M27" i="20"/>
  <c r="Q19" i="20"/>
  <c r="E27" i="20"/>
  <c r="P19" i="20"/>
  <c r="L19" i="20"/>
  <c r="D19" i="20"/>
  <c r="N14" i="21"/>
  <c r="N15" i="21" s="1"/>
  <c r="J14" i="21"/>
  <c r="J15" i="21" s="1"/>
  <c r="F14" i="21"/>
  <c r="F15" i="21" s="1"/>
  <c r="B14" i="21"/>
  <c r="B15" i="21" s="1"/>
  <c r="M17" i="9"/>
  <c r="G30" i="11"/>
  <c r="C30" i="11"/>
  <c r="N126" i="10"/>
  <c r="J126" i="10"/>
  <c r="F126" i="10"/>
  <c r="B126" i="10"/>
  <c r="N125" i="10"/>
  <c r="N123" i="10"/>
  <c r="J123" i="10"/>
  <c r="F123" i="10"/>
  <c r="B123" i="10"/>
  <c r="N122" i="10"/>
  <c r="J122" i="10"/>
  <c r="F122" i="10"/>
  <c r="B122" i="10"/>
  <c r="N121" i="10"/>
  <c r="J121" i="10"/>
  <c r="F121" i="10"/>
  <c r="B121" i="10"/>
  <c r="N120" i="10"/>
  <c r="J120" i="10"/>
  <c r="F120" i="10"/>
  <c r="B120" i="10"/>
  <c r="N119" i="10"/>
  <c r="J119" i="10"/>
  <c r="F119" i="10"/>
  <c r="B119" i="10"/>
  <c r="N117" i="10"/>
  <c r="J117" i="10"/>
  <c r="F117" i="10"/>
  <c r="B124" i="11"/>
  <c r="B117" i="10"/>
  <c r="N116" i="10"/>
  <c r="J116" i="10"/>
  <c r="F204" i="11"/>
  <c r="F116" i="10"/>
  <c r="B116" i="10"/>
  <c r="N115" i="10"/>
  <c r="J115" i="10"/>
  <c r="F115" i="10"/>
  <c r="B115" i="10"/>
  <c r="N114" i="10"/>
  <c r="J114" i="10"/>
  <c r="F114" i="10"/>
  <c r="B114" i="10"/>
  <c r="N113" i="10"/>
  <c r="J113" i="10"/>
  <c r="F113" i="10"/>
  <c r="B113" i="10"/>
  <c r="N112" i="10"/>
  <c r="J112" i="10"/>
  <c r="F112" i="10"/>
  <c r="B112" i="10"/>
  <c r="N110" i="10"/>
  <c r="J110" i="10"/>
  <c r="F110" i="10"/>
  <c r="B110" i="10"/>
  <c r="N19" i="11"/>
  <c r="J19" i="11"/>
  <c r="F19" i="11"/>
  <c r="B73" i="8"/>
  <c r="B19" i="11" s="1"/>
  <c r="B58" i="8"/>
  <c r="B46" i="8"/>
  <c r="B183" i="8" s="1"/>
  <c r="N31" i="8"/>
  <c r="N168" i="8" s="1"/>
  <c r="J31" i="8"/>
  <c r="J168" i="8" s="1"/>
  <c r="F31" i="8"/>
  <c r="F168" i="8" s="1"/>
  <c r="B31" i="8"/>
  <c r="B168" i="8" s="1"/>
  <c r="B25" i="8"/>
  <c r="B23" i="8"/>
  <c r="B22" i="8"/>
  <c r="B21" i="8"/>
  <c r="B19" i="8"/>
  <c r="B210" i="8" s="1"/>
  <c r="B17" i="8"/>
  <c r="B15" i="8"/>
  <c r="B14" i="8"/>
  <c r="B12" i="8"/>
  <c r="B11" i="8"/>
  <c r="B9" i="8"/>
  <c r="B8" i="8"/>
  <c r="B7" i="8"/>
  <c r="N4" i="8"/>
  <c r="J4" i="8"/>
  <c r="F4" i="8"/>
  <c r="B4" i="8"/>
  <c r="B195" i="8" s="1"/>
  <c r="O139" i="9"/>
  <c r="K139" i="9"/>
  <c r="G139" i="9"/>
  <c r="C139" i="9"/>
  <c r="O138" i="9"/>
  <c r="K138" i="9"/>
  <c r="G138" i="9"/>
  <c r="C138" i="9"/>
  <c r="O137" i="9"/>
  <c r="K137" i="9"/>
  <c r="G137" i="9"/>
  <c r="C137" i="9"/>
  <c r="O136" i="9"/>
  <c r="K136" i="9"/>
  <c r="G136" i="9"/>
  <c r="C136" i="9"/>
  <c r="O135" i="9"/>
  <c r="K135" i="9"/>
  <c r="G135" i="9"/>
  <c r="C135" i="9"/>
  <c r="O134" i="9"/>
  <c r="K134" i="9"/>
  <c r="G134" i="9"/>
  <c r="C134" i="9"/>
  <c r="O133" i="9"/>
  <c r="K133" i="9"/>
  <c r="G133" i="9"/>
  <c r="C133" i="9"/>
  <c r="O132" i="9"/>
  <c r="K132" i="9"/>
  <c r="G132" i="9"/>
  <c r="O110" i="9"/>
  <c r="K110" i="9"/>
  <c r="G110" i="9"/>
  <c r="C110" i="9"/>
  <c r="O104" i="9"/>
  <c r="K104" i="9"/>
  <c r="G104" i="9"/>
  <c r="C104" i="9"/>
  <c r="O97" i="9"/>
  <c r="K97" i="9"/>
  <c r="G97" i="9"/>
  <c r="C97" i="9"/>
  <c r="O90" i="9"/>
  <c r="K90" i="9"/>
  <c r="G90" i="9"/>
  <c r="C90" i="9"/>
  <c r="O89" i="9"/>
  <c r="K89" i="9"/>
  <c r="G89" i="9"/>
  <c r="C89" i="9"/>
  <c r="O140" i="11"/>
  <c r="K140" i="11"/>
  <c r="C137" i="11"/>
  <c r="G135" i="11"/>
  <c r="C135" i="11"/>
  <c r="G133" i="11"/>
  <c r="C133" i="11"/>
  <c r="O130" i="11"/>
  <c r="C128" i="11"/>
  <c r="O127" i="11"/>
  <c r="G125" i="11"/>
  <c r="G123" i="11"/>
  <c r="C123" i="11"/>
  <c r="G122" i="11"/>
  <c r="C121" i="11"/>
  <c r="G118" i="11"/>
  <c r="G117" i="11"/>
  <c r="Q133" i="10"/>
  <c r="M133" i="10"/>
  <c r="I133" i="10"/>
  <c r="E133" i="10"/>
  <c r="Q132" i="10"/>
  <c r="M132" i="10"/>
  <c r="I132" i="10"/>
  <c r="E132" i="10"/>
  <c r="M131" i="10"/>
  <c r="Q130" i="10"/>
  <c r="M130" i="10"/>
  <c r="I130" i="10"/>
  <c r="E130" i="10"/>
  <c r="Q129" i="10"/>
  <c r="M129" i="10"/>
  <c r="I129" i="10"/>
  <c r="E129" i="10"/>
  <c r="Q128" i="10"/>
  <c r="M128" i="10"/>
  <c r="I128" i="10"/>
  <c r="E128" i="10"/>
  <c r="Q127" i="10"/>
  <c r="M127" i="10"/>
  <c r="I127" i="10"/>
  <c r="E127" i="10"/>
  <c r="Q126" i="10"/>
  <c r="M126" i="10"/>
  <c r="I126" i="10"/>
  <c r="E126" i="10"/>
  <c r="M125" i="10"/>
  <c r="Q123" i="10"/>
  <c r="M123" i="10"/>
  <c r="I123" i="10"/>
  <c r="E123" i="10"/>
  <c r="Q122" i="10"/>
  <c r="M122" i="10"/>
  <c r="I122" i="10"/>
  <c r="E122" i="10"/>
  <c r="Q121" i="10"/>
  <c r="M121" i="10"/>
  <c r="I121" i="10"/>
  <c r="E121" i="10"/>
  <c r="Q120" i="10"/>
  <c r="M120" i="10"/>
  <c r="I120" i="10"/>
  <c r="E120" i="10"/>
  <c r="Q119" i="10"/>
  <c r="M119" i="10"/>
  <c r="I119" i="10"/>
  <c r="E119" i="10"/>
  <c r="Q117" i="10"/>
  <c r="M117" i="10"/>
  <c r="I117" i="10"/>
  <c r="E124" i="11"/>
  <c r="E117" i="10"/>
  <c r="Q116" i="10"/>
  <c r="M116" i="10"/>
  <c r="I204" i="11"/>
  <c r="I116" i="10"/>
  <c r="E116" i="10"/>
  <c r="Q115" i="10"/>
  <c r="M115" i="10"/>
  <c r="I115" i="10"/>
  <c r="E115" i="10"/>
  <c r="Q114" i="10"/>
  <c r="M114" i="10"/>
  <c r="I114" i="10"/>
  <c r="E114" i="10"/>
  <c r="Q113" i="10"/>
  <c r="M113" i="10"/>
  <c r="I113" i="10"/>
  <c r="E113" i="10"/>
  <c r="Q112" i="10"/>
  <c r="M112" i="10"/>
  <c r="I112" i="10"/>
  <c r="E112" i="10"/>
  <c r="Q110" i="10"/>
  <c r="M110" i="10"/>
  <c r="I110" i="10"/>
  <c r="E110" i="10"/>
  <c r="Q19" i="11"/>
  <c r="M19" i="11"/>
  <c r="I19" i="11"/>
  <c r="E19" i="11"/>
  <c r="Q31" i="8"/>
  <c r="Q168" i="8" s="1"/>
  <c r="M31" i="8"/>
  <c r="M168" i="8" s="1"/>
  <c r="I31" i="8"/>
  <c r="I168" i="8" s="1"/>
  <c r="E31" i="8"/>
  <c r="E168" i="8" s="1"/>
  <c r="Q4" i="8"/>
  <c r="M4" i="8"/>
  <c r="I4" i="8"/>
  <c r="E4" i="8"/>
  <c r="N139" i="9"/>
  <c r="J139" i="9"/>
  <c r="F139" i="9"/>
  <c r="B139" i="9"/>
  <c r="N138" i="9"/>
  <c r="J138" i="9"/>
  <c r="F138" i="9"/>
  <c r="B138" i="9"/>
  <c r="N137" i="9"/>
  <c r="J137" i="9"/>
  <c r="F137" i="9"/>
  <c r="B137" i="9"/>
  <c r="N136" i="9"/>
  <c r="J136" i="9"/>
  <c r="F136" i="9"/>
  <c r="B136" i="9"/>
  <c r="N135" i="9"/>
  <c r="J135" i="9"/>
  <c r="F135" i="9"/>
  <c r="B135" i="9"/>
  <c r="N134" i="9"/>
  <c r="J134" i="9"/>
  <c r="F134" i="9"/>
  <c r="B134" i="9"/>
  <c r="N133" i="9"/>
  <c r="J133" i="9"/>
  <c r="F133" i="9"/>
  <c r="B133" i="9"/>
  <c r="N132" i="9"/>
  <c r="J132" i="9"/>
  <c r="F132" i="9"/>
  <c r="B132" i="9"/>
  <c r="N131" i="9"/>
  <c r="J131" i="9"/>
  <c r="F131" i="9"/>
  <c r="B131" i="9"/>
  <c r="N129" i="9"/>
  <c r="J129" i="9"/>
  <c r="F129" i="9"/>
  <c r="B129" i="9"/>
  <c r="N128" i="9"/>
  <c r="J128" i="9"/>
  <c r="F128" i="9"/>
  <c r="B128" i="9"/>
  <c r="N127" i="9"/>
  <c r="J127" i="9"/>
  <c r="F127" i="9"/>
  <c r="B127" i="9"/>
  <c r="N126" i="9"/>
  <c r="J126" i="9"/>
  <c r="F126" i="9"/>
  <c r="B126" i="9"/>
  <c r="N125" i="9"/>
  <c r="J125" i="9"/>
  <c r="F125" i="9"/>
  <c r="B125" i="9"/>
  <c r="N124" i="9"/>
  <c r="J124" i="9"/>
  <c r="F124" i="9"/>
  <c r="B124" i="9"/>
  <c r="N123" i="9"/>
  <c r="N122" i="9"/>
  <c r="J122" i="9"/>
  <c r="F122" i="9"/>
  <c r="B122" i="9"/>
  <c r="N121" i="9"/>
  <c r="J121" i="9"/>
  <c r="F121" i="9"/>
  <c r="B121" i="9"/>
  <c r="N120" i="9"/>
  <c r="J120" i="9"/>
  <c r="F120" i="9"/>
  <c r="B120" i="9"/>
  <c r="N119" i="9"/>
  <c r="J119" i="9"/>
  <c r="F119" i="9"/>
  <c r="B119" i="9"/>
  <c r="N118" i="9"/>
  <c r="J118" i="9"/>
  <c r="F118" i="9"/>
  <c r="B118" i="9"/>
  <c r="N117" i="9"/>
  <c r="J117" i="9"/>
  <c r="F117" i="9"/>
  <c r="B117" i="9"/>
  <c r="N116" i="9"/>
  <c r="J116" i="9"/>
  <c r="F116" i="9"/>
  <c r="B116" i="9"/>
  <c r="N110" i="9"/>
  <c r="J110" i="9"/>
  <c r="F110" i="9"/>
  <c r="B110" i="9"/>
  <c r="N104" i="9"/>
  <c r="J104" i="9"/>
  <c r="F104" i="9"/>
  <c r="B104" i="9"/>
  <c r="N97" i="9"/>
  <c r="J97" i="9"/>
  <c r="F97" i="9"/>
  <c r="B97" i="9"/>
  <c r="N90" i="9"/>
  <c r="J90" i="9"/>
  <c r="F90" i="9"/>
  <c r="B90" i="9"/>
  <c r="N89" i="9"/>
  <c r="J89" i="9"/>
  <c r="F89" i="9"/>
  <c r="B89" i="9"/>
  <c r="B85" i="9"/>
  <c r="B84" i="9"/>
  <c r="B139" i="11" s="1"/>
  <c r="B83" i="9"/>
  <c r="B82" i="9"/>
  <c r="B137" i="11" s="1"/>
  <c r="F136" i="11"/>
  <c r="B81" i="9"/>
  <c r="B80" i="9"/>
  <c r="N134" i="11"/>
  <c r="F134" i="11"/>
  <c r="B79" i="9"/>
  <c r="F133" i="11"/>
  <c r="B78" i="9"/>
  <c r="J132" i="11"/>
  <c r="F132" i="11"/>
  <c r="B77" i="9"/>
  <c r="J130" i="11"/>
  <c r="F130" i="11"/>
  <c r="B75" i="9"/>
  <c r="B130" i="11" s="1"/>
  <c r="F129" i="11"/>
  <c r="B74" i="9"/>
  <c r="B129" i="11" s="1"/>
  <c r="F128" i="11"/>
  <c r="B73" i="9"/>
  <c r="F127" i="11"/>
  <c r="B72" i="9"/>
  <c r="B71" i="9"/>
  <c r="B126" i="11" s="1"/>
  <c r="N125" i="11"/>
  <c r="F125" i="11"/>
  <c r="B70" i="9"/>
  <c r="F123" i="11"/>
  <c r="B68" i="9"/>
  <c r="B123" i="11" s="1"/>
  <c r="F122" i="11"/>
  <c r="B67" i="9"/>
  <c r="F121" i="11"/>
  <c r="B66" i="9"/>
  <c r="F120" i="11"/>
  <c r="B65" i="9"/>
  <c r="N119" i="11"/>
  <c r="F119" i="11"/>
  <c r="B64" i="9"/>
  <c r="B63" i="9"/>
  <c r="F117" i="11"/>
  <c r="B62" i="9"/>
  <c r="N133" i="10"/>
  <c r="F133" i="10"/>
  <c r="N132" i="10"/>
  <c r="F132" i="10"/>
  <c r="N130" i="10"/>
  <c r="F130" i="10"/>
  <c r="N129" i="10"/>
  <c r="F129" i="10"/>
  <c r="N128" i="10"/>
  <c r="F128" i="10"/>
  <c r="N127" i="10"/>
  <c r="F127" i="10"/>
  <c r="P133" i="10"/>
  <c r="L133" i="10"/>
  <c r="H133" i="10"/>
  <c r="D133" i="10"/>
  <c r="P132" i="10"/>
  <c r="L132" i="10"/>
  <c r="H132" i="10"/>
  <c r="D132" i="10"/>
  <c r="P131" i="10"/>
  <c r="P130" i="10"/>
  <c r="L130" i="10"/>
  <c r="H130" i="10"/>
  <c r="D130" i="10"/>
  <c r="P129" i="10"/>
  <c r="L129" i="10"/>
  <c r="H129" i="10"/>
  <c r="D129" i="10"/>
  <c r="P128" i="10"/>
  <c r="L128" i="10"/>
  <c r="H128" i="10"/>
  <c r="D128" i="10"/>
  <c r="P127" i="10"/>
  <c r="L127" i="10"/>
  <c r="H127" i="10"/>
  <c r="D127" i="10"/>
  <c r="P126" i="10"/>
  <c r="L126" i="10"/>
  <c r="H126" i="10"/>
  <c r="D126" i="10"/>
  <c r="P123" i="10"/>
  <c r="L123" i="10"/>
  <c r="H123" i="10"/>
  <c r="D123" i="10"/>
  <c r="P122" i="10"/>
  <c r="L122" i="10"/>
  <c r="H122" i="10"/>
  <c r="D122" i="10"/>
  <c r="P121" i="10"/>
  <c r="L121" i="10"/>
  <c r="H121" i="10"/>
  <c r="D121" i="10"/>
  <c r="P120" i="10"/>
  <c r="L120" i="10"/>
  <c r="H120" i="10"/>
  <c r="D120" i="10"/>
  <c r="P119" i="10"/>
  <c r="L119" i="10"/>
  <c r="H119" i="10"/>
  <c r="D119" i="10"/>
  <c r="P118" i="10"/>
  <c r="P117" i="10"/>
  <c r="L124" i="11"/>
  <c r="L117" i="10"/>
  <c r="H117" i="10"/>
  <c r="D124" i="11"/>
  <c r="D117" i="10"/>
  <c r="P116" i="10"/>
  <c r="L116" i="10"/>
  <c r="H116" i="10"/>
  <c r="D116" i="10"/>
  <c r="P115" i="10"/>
  <c r="L115" i="10"/>
  <c r="H115" i="10"/>
  <c r="D115" i="10"/>
  <c r="P114" i="10"/>
  <c r="L114" i="10"/>
  <c r="H114" i="10"/>
  <c r="D114" i="10"/>
  <c r="P113" i="10"/>
  <c r="L113" i="10"/>
  <c r="H201" i="11"/>
  <c r="H113" i="10"/>
  <c r="D113" i="10"/>
  <c r="P112" i="10"/>
  <c r="L112" i="10"/>
  <c r="H112" i="10"/>
  <c r="D112" i="10"/>
  <c r="P110" i="10"/>
  <c r="L110" i="10"/>
  <c r="H110" i="10"/>
  <c r="D110" i="10"/>
  <c r="P19" i="11"/>
  <c r="L19" i="11"/>
  <c r="H19" i="11"/>
  <c r="D19" i="11"/>
  <c r="P31" i="8"/>
  <c r="P168" i="8" s="1"/>
  <c r="L31" i="8"/>
  <c r="L168" i="8" s="1"/>
  <c r="H31" i="8"/>
  <c r="H168" i="8" s="1"/>
  <c r="D31" i="8"/>
  <c r="D168" i="8" s="1"/>
  <c r="P4" i="8"/>
  <c r="L4" i="8"/>
  <c r="H4" i="8"/>
  <c r="D4" i="8"/>
  <c r="Q139" i="9"/>
  <c r="M139" i="9"/>
  <c r="I139" i="9"/>
  <c r="E139" i="9"/>
  <c r="Q138" i="9"/>
  <c r="M138" i="9"/>
  <c r="I138" i="9"/>
  <c r="E138" i="9"/>
  <c r="Q137" i="9"/>
  <c r="M137" i="9"/>
  <c r="I137" i="9"/>
  <c r="E137" i="9"/>
  <c r="Q136" i="9"/>
  <c r="M136" i="9"/>
  <c r="I136" i="9"/>
  <c r="E136" i="9"/>
  <c r="Q135" i="9"/>
  <c r="M135" i="9"/>
  <c r="I135" i="9"/>
  <c r="E135" i="9"/>
  <c r="Q134" i="9"/>
  <c r="M134" i="9"/>
  <c r="I134" i="9"/>
  <c r="E134" i="9"/>
  <c r="Q133" i="9"/>
  <c r="M133" i="9"/>
  <c r="I133" i="9"/>
  <c r="E133" i="9"/>
  <c r="Q132" i="9"/>
  <c r="M132" i="9"/>
  <c r="I132" i="9"/>
  <c r="E132" i="9"/>
  <c r="Q131" i="9"/>
  <c r="M131" i="9"/>
  <c r="I131" i="9"/>
  <c r="E131" i="9"/>
  <c r="Q129" i="9"/>
  <c r="M129" i="9"/>
  <c r="I129" i="9"/>
  <c r="E129" i="9"/>
  <c r="Q128" i="9"/>
  <c r="M128" i="9"/>
  <c r="I128" i="9"/>
  <c r="E128" i="9"/>
  <c r="Q127" i="9"/>
  <c r="M127" i="9"/>
  <c r="I127" i="9"/>
  <c r="E127" i="9"/>
  <c r="Q126" i="9"/>
  <c r="M126" i="9"/>
  <c r="I126" i="9"/>
  <c r="E126" i="9"/>
  <c r="Q125" i="9"/>
  <c r="M125" i="9"/>
  <c r="I125" i="9"/>
  <c r="E125" i="9"/>
  <c r="Q124" i="9"/>
  <c r="M124" i="9"/>
  <c r="I124" i="9"/>
  <c r="E124" i="9"/>
  <c r="Q123" i="9"/>
  <c r="M123" i="9"/>
  <c r="Q122" i="9"/>
  <c r="M122" i="9"/>
  <c r="I122" i="9"/>
  <c r="E122" i="9"/>
  <c r="Q121" i="9"/>
  <c r="M121" i="9"/>
  <c r="I121" i="9"/>
  <c r="E121" i="9"/>
  <c r="Q120" i="9"/>
  <c r="M120" i="9"/>
  <c r="I120" i="9"/>
  <c r="E120" i="9"/>
  <c r="Q119" i="9"/>
  <c r="M119" i="9"/>
  <c r="I119" i="9"/>
  <c r="E119" i="9"/>
  <c r="Q118" i="9"/>
  <c r="M118" i="9"/>
  <c r="I118" i="9"/>
  <c r="E118" i="9"/>
  <c r="Q117" i="9"/>
  <c r="M117" i="9"/>
  <c r="I117" i="9"/>
  <c r="E117" i="9"/>
  <c r="Q116" i="9"/>
  <c r="M116" i="9"/>
  <c r="I116" i="9"/>
  <c r="E116" i="9"/>
  <c r="Q110" i="9"/>
  <c r="M110" i="9"/>
  <c r="I110" i="9"/>
  <c r="E110" i="9"/>
  <c r="Q104" i="9"/>
  <c r="M104" i="9"/>
  <c r="I104" i="9"/>
  <c r="E104" i="9"/>
  <c r="Q97" i="9"/>
  <c r="M97" i="9"/>
  <c r="I97" i="9"/>
  <c r="E97" i="9"/>
  <c r="Q90" i="9"/>
  <c r="M90" i="9"/>
  <c r="I90" i="9"/>
  <c r="E90" i="9"/>
  <c r="Q89" i="9"/>
  <c r="M89" i="9"/>
  <c r="I89" i="9"/>
  <c r="E89" i="9"/>
  <c r="Q140" i="11"/>
  <c r="Q135" i="11"/>
  <c r="M135" i="11"/>
  <c r="E134" i="11"/>
  <c r="Q126" i="11"/>
  <c r="M126" i="11"/>
  <c r="I123" i="11"/>
  <c r="E123" i="11"/>
  <c r="Q122" i="11"/>
  <c r="I122" i="11"/>
  <c r="Q121" i="11"/>
  <c r="M121" i="11"/>
  <c r="I121" i="11"/>
  <c r="M120" i="11"/>
  <c r="M119" i="11"/>
  <c r="K136" i="11"/>
  <c r="C126" i="10"/>
  <c r="O125" i="10"/>
  <c r="G125" i="10"/>
  <c r="O123" i="10"/>
  <c r="K123" i="10"/>
  <c r="G123" i="10"/>
  <c r="C123" i="10"/>
  <c r="O122" i="10"/>
  <c r="K122" i="10"/>
  <c r="G122" i="10"/>
  <c r="C122" i="10"/>
  <c r="O121" i="10"/>
  <c r="K121" i="10"/>
  <c r="G121" i="10"/>
  <c r="C121" i="10"/>
  <c r="C209" i="11"/>
  <c r="O120" i="10"/>
  <c r="K120" i="10"/>
  <c r="G120" i="10"/>
  <c r="C120" i="10"/>
  <c r="O119" i="10"/>
  <c r="K119" i="10"/>
  <c r="G119" i="10"/>
  <c r="C119" i="10"/>
  <c r="O118" i="10"/>
  <c r="O117" i="10"/>
  <c r="K117" i="10"/>
  <c r="G117" i="10"/>
  <c r="C124" i="11"/>
  <c r="C117" i="10"/>
  <c r="O116" i="10"/>
  <c r="K116" i="10"/>
  <c r="G116" i="10"/>
  <c r="C116" i="10"/>
  <c r="O115" i="10"/>
  <c r="K115" i="10"/>
  <c r="G115" i="10"/>
  <c r="C115" i="10"/>
  <c r="O114" i="10"/>
  <c r="K114" i="10"/>
  <c r="G114" i="10"/>
  <c r="C114" i="10"/>
  <c r="O113" i="10"/>
  <c r="K113" i="10"/>
  <c r="G113" i="10"/>
  <c r="C113" i="10"/>
  <c r="O112" i="10"/>
  <c r="K112" i="10"/>
  <c r="G112" i="10"/>
  <c r="C112" i="10"/>
  <c r="O110" i="10"/>
  <c r="K110" i="10"/>
  <c r="G110" i="10"/>
  <c r="C110" i="10"/>
  <c r="O19" i="11"/>
  <c r="K19" i="11"/>
  <c r="G19" i="11"/>
  <c r="C19" i="11"/>
  <c r="O31" i="8"/>
  <c r="O168" i="8" s="1"/>
  <c r="K31" i="8"/>
  <c r="K168" i="8" s="1"/>
  <c r="G31" i="8"/>
  <c r="G168" i="8" s="1"/>
  <c r="C31" i="8"/>
  <c r="C168" i="8" s="1"/>
  <c r="O4" i="8"/>
  <c r="K4" i="8"/>
  <c r="G4" i="8"/>
  <c r="C4" i="8"/>
  <c r="P139" i="9"/>
  <c r="L139" i="9"/>
  <c r="H139" i="9"/>
  <c r="D139" i="9"/>
  <c r="P138" i="9"/>
  <c r="L138" i="9"/>
  <c r="H138" i="9"/>
  <c r="D138" i="9"/>
  <c r="P137" i="9"/>
  <c r="L137" i="9"/>
  <c r="H137" i="9"/>
  <c r="D137" i="9"/>
  <c r="P136" i="9"/>
  <c r="L136" i="9"/>
  <c r="H136" i="9"/>
  <c r="D136" i="9"/>
  <c r="P135" i="9"/>
  <c r="L135" i="9"/>
  <c r="H135" i="9"/>
  <c r="D135" i="9"/>
  <c r="P134" i="9"/>
  <c r="L134" i="9"/>
  <c r="H134" i="9"/>
  <c r="D134" i="9"/>
  <c r="P133" i="9"/>
  <c r="L133" i="9"/>
  <c r="H133" i="9"/>
  <c r="D133" i="9"/>
  <c r="P132" i="9"/>
  <c r="L132" i="9"/>
  <c r="H132" i="9"/>
  <c r="D132" i="9"/>
  <c r="P131" i="9"/>
  <c r="L131" i="9"/>
  <c r="H131" i="9"/>
  <c r="D131" i="9"/>
  <c r="P129" i="9"/>
  <c r="L129" i="9"/>
  <c r="H129" i="9"/>
  <c r="D129" i="9"/>
  <c r="P128" i="9"/>
  <c r="L128" i="9"/>
  <c r="H128" i="9"/>
  <c r="D128" i="9"/>
  <c r="P127" i="9"/>
  <c r="L127" i="9"/>
  <c r="H127" i="9"/>
  <c r="D127" i="9"/>
  <c r="P126" i="9"/>
  <c r="L126" i="9"/>
  <c r="H126" i="9"/>
  <c r="D126" i="9"/>
  <c r="P125" i="9"/>
  <c r="L125" i="9"/>
  <c r="H125" i="9"/>
  <c r="D125" i="9"/>
  <c r="P124" i="9"/>
  <c r="L124" i="9"/>
  <c r="H124" i="9"/>
  <c r="D124" i="9"/>
  <c r="P123" i="9"/>
  <c r="P122" i="9"/>
  <c r="L122" i="9"/>
  <c r="H122" i="9"/>
  <c r="D122" i="9"/>
  <c r="P121" i="9"/>
  <c r="L121" i="9"/>
  <c r="H121" i="9"/>
  <c r="D121" i="9"/>
  <c r="P120" i="9"/>
  <c r="L120" i="9"/>
  <c r="H120" i="9"/>
  <c r="D120" i="9"/>
  <c r="P119" i="9"/>
  <c r="L119" i="9"/>
  <c r="H119" i="9"/>
  <c r="D119" i="9"/>
  <c r="P118" i="9"/>
  <c r="L118" i="9"/>
  <c r="H118" i="9"/>
  <c r="D118" i="9"/>
  <c r="P117" i="9"/>
  <c r="L117" i="9"/>
  <c r="H117" i="9"/>
  <c r="D117" i="9"/>
  <c r="P116" i="9"/>
  <c r="L116" i="9"/>
  <c r="H116" i="9"/>
  <c r="D116" i="9"/>
  <c r="P110" i="9"/>
  <c r="L110" i="9"/>
  <c r="H110" i="9"/>
  <c r="D110" i="9"/>
  <c r="P104" i="9"/>
  <c r="L104" i="9"/>
  <c r="H104" i="9"/>
  <c r="D104" i="9"/>
  <c r="P97" i="9"/>
  <c r="L97" i="9"/>
  <c r="H97" i="9"/>
  <c r="D97" i="9"/>
  <c r="P90" i="9"/>
  <c r="L90" i="9"/>
  <c r="H90" i="9"/>
  <c r="D90" i="9"/>
  <c r="P89" i="9"/>
  <c r="L89" i="9"/>
  <c r="H89" i="9"/>
  <c r="D89" i="9"/>
  <c r="L140" i="11"/>
  <c r="H137" i="11"/>
  <c r="L136" i="11"/>
  <c r="H136" i="11"/>
  <c r="H135" i="11"/>
  <c r="H134" i="11"/>
  <c r="H133" i="11"/>
  <c r="H132" i="11"/>
  <c r="H130" i="11"/>
  <c r="P129" i="11"/>
  <c r="D129" i="11"/>
  <c r="H128" i="11"/>
  <c r="L127" i="11"/>
  <c r="H127" i="11"/>
  <c r="H126" i="11"/>
  <c r="H125" i="11"/>
  <c r="P123" i="11"/>
  <c r="L123" i="11"/>
  <c r="H123" i="11"/>
  <c r="D123" i="11"/>
  <c r="P122" i="11"/>
  <c r="L122" i="11"/>
  <c r="P120" i="11"/>
  <c r="P119" i="11"/>
  <c r="L119" i="11"/>
  <c r="P118" i="11"/>
  <c r="P117" i="11"/>
  <c r="J133" i="10"/>
  <c r="B133" i="10"/>
  <c r="J132" i="10"/>
  <c r="B132" i="10"/>
  <c r="J130" i="10"/>
  <c r="B130" i="10"/>
  <c r="J129" i="10"/>
  <c r="B129" i="10"/>
  <c r="J128" i="10"/>
  <c r="B128" i="10"/>
  <c r="J127" i="10"/>
  <c r="B127" i="10"/>
  <c r="B60" i="11"/>
  <c r="F15" i="14"/>
  <c r="B15" i="14"/>
  <c r="D15" i="14"/>
  <c r="P19" i="19"/>
  <c r="I33" i="20"/>
  <c r="I34" i="20"/>
  <c r="I35" i="20"/>
  <c r="K27" i="20"/>
  <c r="G27" i="20"/>
  <c r="C27" i="20"/>
  <c r="O26" i="20"/>
  <c r="K26" i="20"/>
  <c r="G26" i="20"/>
  <c r="C26" i="20"/>
  <c r="O7" i="19"/>
  <c r="K7" i="19"/>
  <c r="G7" i="19"/>
  <c r="C7" i="19"/>
  <c r="O3" i="19"/>
  <c r="K3" i="19"/>
  <c r="G3" i="19"/>
  <c r="C3" i="19"/>
  <c r="P31" i="20"/>
  <c r="L31" i="20"/>
  <c r="H31" i="20"/>
  <c r="D31" i="20"/>
  <c r="P30" i="20"/>
  <c r="L30" i="20"/>
  <c r="D30" i="20"/>
  <c r="F27" i="20"/>
  <c r="Q26" i="20"/>
  <c r="L26" i="20"/>
  <c r="F26" i="20"/>
  <c r="F19" i="20"/>
  <c r="N7" i="19"/>
  <c r="J7" i="19"/>
  <c r="F7" i="19"/>
  <c r="B7" i="19"/>
  <c r="N3" i="19"/>
  <c r="J3" i="19"/>
  <c r="F3" i="19"/>
  <c r="B3" i="19"/>
  <c r="J27" i="20"/>
  <c r="P26" i="20"/>
  <c r="J26" i="20"/>
  <c r="J19" i="20"/>
  <c r="J35" i="20" s="1"/>
  <c r="Q7" i="19"/>
  <c r="M7" i="19"/>
  <c r="I7" i="19"/>
  <c r="I25" i="20" s="1"/>
  <c r="E7" i="19"/>
  <c r="Q3" i="19"/>
  <c r="M3" i="19"/>
  <c r="I3" i="19"/>
  <c r="I29" i="20" s="1"/>
  <c r="E3" i="19"/>
  <c r="N31" i="20"/>
  <c r="N30" i="20"/>
  <c r="B30" i="20"/>
  <c r="I27" i="20"/>
  <c r="N26" i="20"/>
  <c r="I26" i="20"/>
  <c r="D26" i="20"/>
  <c r="P14" i="21"/>
  <c r="P15" i="21" s="1"/>
  <c r="L14" i="21"/>
  <c r="L15" i="21" s="1"/>
  <c r="H14" i="21"/>
  <c r="D14" i="21"/>
  <c r="H7" i="19"/>
  <c r="B27" i="20"/>
  <c r="B26" i="20"/>
  <c r="Q200" i="11" l="1"/>
  <c r="J207" i="11"/>
  <c r="B215" i="11"/>
  <c r="K220" i="11"/>
  <c r="I200" i="11"/>
  <c r="I214" i="11"/>
  <c r="I216" i="11"/>
  <c r="B199" i="11"/>
  <c r="J214" i="11"/>
  <c r="B216" i="11"/>
  <c r="B125" i="11"/>
  <c r="I202" i="11"/>
  <c r="Q5" i="7"/>
  <c r="Q163" i="7" s="1"/>
  <c r="L34" i="20"/>
  <c r="B132" i="11"/>
  <c r="B135" i="11"/>
  <c r="J215" i="11"/>
  <c r="D215" i="11"/>
  <c r="L215" i="11"/>
  <c r="B133" i="11"/>
  <c r="I201" i="11"/>
  <c r="Q208" i="11"/>
  <c r="Q213" i="11"/>
  <c r="B134" i="11"/>
  <c r="Q198" i="11"/>
  <c r="Q201" i="11"/>
  <c r="Q203" i="11"/>
  <c r="Q215" i="11"/>
  <c r="J216" i="11"/>
  <c r="O207" i="11"/>
  <c r="L207" i="11"/>
  <c r="N199" i="11"/>
  <c r="P202" i="11"/>
  <c r="B203" i="11"/>
  <c r="J208" i="11"/>
  <c r="B131" i="10"/>
  <c r="K221" i="11"/>
  <c r="P13" i="19"/>
  <c r="K204" i="11"/>
  <c r="F215" i="11"/>
  <c r="J220" i="11"/>
  <c r="Q207" i="11"/>
  <c r="Q210" i="11"/>
  <c r="P61" i="9"/>
  <c r="G198" i="11"/>
  <c r="L203" i="11"/>
  <c r="D209" i="11"/>
  <c r="O198" i="11"/>
  <c r="O203" i="11"/>
  <c r="O208" i="11"/>
  <c r="G216" i="11"/>
  <c r="G215" i="11"/>
  <c r="O202" i="11"/>
  <c r="K214" i="11"/>
  <c r="J198" i="11"/>
  <c r="J200" i="11"/>
  <c r="J201" i="11"/>
  <c r="N209" i="11"/>
  <c r="F220" i="11"/>
  <c r="O214" i="11"/>
  <c r="D217" i="11"/>
  <c r="L202" i="11"/>
  <c r="O204" i="11"/>
  <c r="B128" i="11"/>
  <c r="B138" i="11"/>
  <c r="K213" i="11"/>
  <c r="D206" i="11"/>
  <c r="E207" i="11"/>
  <c r="N200" i="11"/>
  <c r="M61" i="9"/>
  <c r="L176" i="7"/>
  <c r="C198" i="11"/>
  <c r="L214" i="11"/>
  <c r="C214" i="11"/>
  <c r="B136" i="11"/>
  <c r="B127" i="11"/>
  <c r="L206" i="11"/>
  <c r="E216" i="11"/>
  <c r="P176" i="7"/>
  <c r="L198" i="11"/>
  <c r="G203" i="11"/>
  <c r="H207" i="11"/>
  <c r="B220" i="11"/>
  <c r="M200" i="11"/>
  <c r="Q204" i="11"/>
  <c r="M209" i="11"/>
  <c r="Q214" i="11"/>
  <c r="Q217" i="11"/>
  <c r="B119" i="11"/>
  <c r="B140" i="11"/>
  <c r="G199" i="11"/>
  <c r="G206" i="11"/>
  <c r="G213" i="11"/>
  <c r="K219" i="11"/>
  <c r="B61" i="9"/>
  <c r="B76" i="9"/>
  <c r="P213" i="11"/>
  <c r="M207" i="11"/>
  <c r="M208" i="11"/>
  <c r="Q221" i="11"/>
  <c r="B84" i="10"/>
  <c r="B91" i="10"/>
  <c r="B33" i="10"/>
  <c r="B70" i="10" s="1"/>
  <c r="F208" i="11"/>
  <c r="F214" i="11"/>
  <c r="F217" i="11"/>
  <c r="E183" i="7"/>
  <c r="B198" i="11"/>
  <c r="H203" i="11"/>
  <c r="O210" i="11"/>
  <c r="G202" i="11"/>
  <c r="I5" i="7"/>
  <c r="N31" i="7"/>
  <c r="N163" i="7" s="1"/>
  <c r="G201" i="11"/>
  <c r="C221" i="11"/>
  <c r="O206" i="11"/>
  <c r="M201" i="11"/>
  <c r="M202" i="11"/>
  <c r="M216" i="11"/>
  <c r="I221" i="11"/>
  <c r="B201" i="11"/>
  <c r="F209" i="11"/>
  <c r="O216" i="11"/>
  <c r="P216" i="11"/>
  <c r="G207" i="11"/>
  <c r="H215" i="11"/>
  <c r="P209" i="11"/>
  <c r="P204" i="11"/>
  <c r="G200" i="11"/>
  <c r="G214" i="11"/>
  <c r="O221" i="11"/>
  <c r="G219" i="11"/>
  <c r="P206" i="11"/>
  <c r="H199" i="11"/>
  <c r="H206" i="11"/>
  <c r="Q202" i="11"/>
  <c r="M213" i="11"/>
  <c r="Q216" i="11"/>
  <c r="B202" i="11"/>
  <c r="F210" i="11"/>
  <c r="I18" i="7"/>
  <c r="I176" i="7" s="1"/>
  <c r="P201" i="11"/>
  <c r="P217" i="11"/>
  <c r="O200" i="11"/>
  <c r="G208" i="11"/>
  <c r="G210" i="11"/>
  <c r="O215" i="11"/>
  <c r="C220" i="11"/>
  <c r="J202" i="11"/>
  <c r="N215" i="11"/>
  <c r="B217" i="11"/>
  <c r="D200" i="11"/>
  <c r="L209" i="11"/>
  <c r="F200" i="11"/>
  <c r="H195" i="8"/>
  <c r="H141" i="8"/>
  <c r="N195" i="8"/>
  <c r="N141" i="8"/>
  <c r="L17" i="9"/>
  <c r="L150" i="9" s="1"/>
  <c r="L61" i="9"/>
  <c r="I17" i="9"/>
  <c r="I143" i="9" s="1"/>
  <c r="I61" i="9"/>
  <c r="K195" i="8"/>
  <c r="K141" i="8"/>
  <c r="B125" i="10"/>
  <c r="K206" i="11"/>
  <c r="F17" i="9"/>
  <c r="F143" i="9" s="1"/>
  <c r="F61" i="9"/>
  <c r="E221" i="11"/>
  <c r="J219" i="11"/>
  <c r="B209" i="11"/>
  <c r="C215" i="11"/>
  <c r="K198" i="11"/>
  <c r="K202" i="11"/>
  <c r="L217" i="11"/>
  <c r="C208" i="11"/>
  <c r="O141" i="8"/>
  <c r="O195" i="8"/>
  <c r="P141" i="8"/>
  <c r="P195" i="8"/>
  <c r="I195" i="8"/>
  <c r="I141" i="8"/>
  <c r="F195" i="8"/>
  <c r="F141" i="8"/>
  <c r="N142" i="9"/>
  <c r="J61" i="9"/>
  <c r="G17" i="9"/>
  <c r="G157" i="9" s="1"/>
  <c r="G61" i="9"/>
  <c r="M198" i="11"/>
  <c r="E208" i="11"/>
  <c r="E209" i="11"/>
  <c r="E210" i="11"/>
  <c r="I213" i="11"/>
  <c r="M215" i="11"/>
  <c r="I220" i="11"/>
  <c r="D61" i="9"/>
  <c r="B200" i="11"/>
  <c r="F199" i="11"/>
  <c r="N213" i="11"/>
  <c r="N219" i="11"/>
  <c r="Q17" i="9"/>
  <c r="Q145" i="9" s="1"/>
  <c r="Q61" i="9"/>
  <c r="F203" i="11"/>
  <c r="B207" i="11"/>
  <c r="N208" i="11"/>
  <c r="B210" i="11"/>
  <c r="N214" i="11"/>
  <c r="F216" i="11"/>
  <c r="N217" i="11"/>
  <c r="N220" i="11"/>
  <c r="J221" i="11"/>
  <c r="D25" i="7"/>
  <c r="J31" i="7"/>
  <c r="J163" i="7" s="1"/>
  <c r="K216" i="11"/>
  <c r="L216" i="11"/>
  <c r="C200" i="11"/>
  <c r="C217" i="11"/>
  <c r="M184" i="7"/>
  <c r="L204" i="11"/>
  <c r="K215" i="11"/>
  <c r="L200" i="11"/>
  <c r="H221" i="11"/>
  <c r="C201" i="11"/>
  <c r="Q176" i="7"/>
  <c r="G141" i="8"/>
  <c r="G195" i="8"/>
  <c r="Q195" i="8"/>
  <c r="Q141" i="8"/>
  <c r="O17" i="9"/>
  <c r="O141" i="9" s="1"/>
  <c r="O61" i="9"/>
  <c r="P138" i="11"/>
  <c r="P219" i="11"/>
  <c r="H138" i="11"/>
  <c r="L195" i="8"/>
  <c r="L141" i="8"/>
  <c r="E195" i="8"/>
  <c r="E141" i="8"/>
  <c r="M142" i="9"/>
  <c r="C17" i="9"/>
  <c r="C147" i="9" s="1"/>
  <c r="C61" i="9"/>
  <c r="I198" i="11"/>
  <c r="I203" i="11"/>
  <c r="I215" i="11"/>
  <c r="I217" i="11"/>
  <c r="E220" i="11"/>
  <c r="N210" i="11"/>
  <c r="F221" i="11"/>
  <c r="K217" i="11"/>
  <c r="C210" i="11"/>
  <c r="L219" i="11"/>
  <c r="L138" i="11"/>
  <c r="C195" i="8"/>
  <c r="C141" i="8"/>
  <c r="D195" i="8"/>
  <c r="D141" i="8"/>
  <c r="B117" i="11"/>
  <c r="B118" i="11"/>
  <c r="B120" i="11"/>
  <c r="B121" i="11"/>
  <c r="B122" i="11"/>
  <c r="M195" i="8"/>
  <c r="M141" i="8"/>
  <c r="J195" i="8"/>
  <c r="J141" i="8"/>
  <c r="N61" i="9"/>
  <c r="K61" i="9"/>
  <c r="I207" i="11"/>
  <c r="I208" i="11"/>
  <c r="I209" i="11"/>
  <c r="I210" i="11"/>
  <c r="M220" i="11"/>
  <c r="M221" i="11"/>
  <c r="I219" i="11"/>
  <c r="H17" i="9"/>
  <c r="H141" i="9" s="1"/>
  <c r="H61" i="9"/>
  <c r="F201" i="11"/>
  <c r="N206" i="11"/>
  <c r="E17" i="9"/>
  <c r="E157" i="9" s="1"/>
  <c r="E61" i="9"/>
  <c r="J203" i="11"/>
  <c r="F207" i="11"/>
  <c r="B208" i="11"/>
  <c r="B214" i="11"/>
  <c r="N221" i="11"/>
  <c r="K183" i="7"/>
  <c r="K201" i="11"/>
  <c r="L201" i="11"/>
  <c r="O201" i="11"/>
  <c r="K207" i="11"/>
  <c r="H202" i="11"/>
  <c r="K209" i="11"/>
  <c r="O217" i="11"/>
  <c r="C202" i="11"/>
  <c r="C207" i="11"/>
  <c r="K208" i="11"/>
  <c r="K210" i="11"/>
  <c r="C216" i="11"/>
  <c r="G220" i="11"/>
  <c r="N178" i="7"/>
  <c r="G9" i="14"/>
  <c r="G8" i="14" s="1"/>
  <c r="G60" i="14" s="1"/>
  <c r="N131" i="10"/>
  <c r="D77" i="10"/>
  <c r="D219" i="11" s="1"/>
  <c r="D131" i="10"/>
  <c r="I131" i="10"/>
  <c r="N97" i="10"/>
  <c r="C70" i="10"/>
  <c r="I125" i="10"/>
  <c r="H97" i="10"/>
  <c r="D18" i="10"/>
  <c r="D17" i="10" s="1"/>
  <c r="I64" i="10"/>
  <c r="I206" i="11" s="1"/>
  <c r="G118" i="10"/>
  <c r="N118" i="10"/>
  <c r="L91" i="10"/>
  <c r="Q64" i="10"/>
  <c r="Q206" i="11" s="1"/>
  <c r="D118" i="10"/>
  <c r="H118" i="10"/>
  <c r="D91" i="10"/>
  <c r="M64" i="10"/>
  <c r="M206" i="11" s="1"/>
  <c r="C18" i="10"/>
  <c r="C82" i="10" s="1"/>
  <c r="N111" i="10"/>
  <c r="D57" i="10"/>
  <c r="D199" i="11" s="1"/>
  <c r="G111" i="10"/>
  <c r="P18" i="10"/>
  <c r="P55" i="10" s="1"/>
  <c r="P57" i="10"/>
  <c r="P199" i="11" s="1"/>
  <c r="P111" i="10"/>
  <c r="G18" i="10"/>
  <c r="G82" i="10" s="1"/>
  <c r="D111" i="10"/>
  <c r="B111" i="10"/>
  <c r="L84" i="10"/>
  <c r="I57" i="10"/>
  <c r="I199" i="11" s="1"/>
  <c r="I18" i="10"/>
  <c r="I55" i="10" s="1"/>
  <c r="L57" i="10"/>
  <c r="L199" i="11" s="1"/>
  <c r="M57" i="10"/>
  <c r="M199" i="11" s="1"/>
  <c r="K18" i="10"/>
  <c r="K55" i="10" s="1"/>
  <c r="I150" i="9"/>
  <c r="B17" i="9"/>
  <c r="B148" i="9" s="1"/>
  <c r="G150" i="9"/>
  <c r="F31" i="7"/>
  <c r="F163" i="7" s="1"/>
  <c r="D163" i="7"/>
  <c r="H176" i="7"/>
  <c r="G257" i="8"/>
  <c r="K257" i="8"/>
  <c r="H257" i="8"/>
  <c r="F257" i="8"/>
  <c r="L257" i="8"/>
  <c r="E257" i="8"/>
  <c r="J257" i="8"/>
  <c r="I257" i="8"/>
  <c r="C176" i="7"/>
  <c r="F176" i="7"/>
  <c r="H5" i="7"/>
  <c r="H163" i="7" s="1"/>
  <c r="I165" i="7"/>
  <c r="K163" i="7"/>
  <c r="E163" i="7"/>
  <c r="G183" i="7"/>
  <c r="L51" i="7"/>
  <c r="L183" i="7" s="1"/>
  <c r="D34" i="20"/>
  <c r="D35" i="20"/>
  <c r="C34" i="20"/>
  <c r="K25" i="20"/>
  <c r="N34" i="20"/>
  <c r="Q33" i="20"/>
  <c r="P29" i="20"/>
  <c r="P21" i="19"/>
  <c r="M34" i="20"/>
  <c r="L33" i="20"/>
  <c r="O25" i="20"/>
  <c r="F183" i="7"/>
  <c r="H131" i="10"/>
  <c r="Q125" i="10"/>
  <c r="H18" i="10"/>
  <c r="H82" i="10" s="1"/>
  <c r="H84" i="10"/>
  <c r="H91" i="10"/>
  <c r="Q98" i="10"/>
  <c r="K57" i="10"/>
  <c r="K199" i="11" s="1"/>
  <c r="I31" i="7"/>
  <c r="M18" i="7"/>
  <c r="M176" i="7" s="1"/>
  <c r="B31" i="7"/>
  <c r="B163" i="7" s="1"/>
  <c r="J178" i="7"/>
  <c r="K18" i="7"/>
  <c r="K176" i="7" s="1"/>
  <c r="Q177" i="7"/>
  <c r="H73" i="7"/>
  <c r="K91" i="10"/>
  <c r="B59" i="11"/>
  <c r="K111" i="10"/>
  <c r="K118" i="10"/>
  <c r="F111" i="10"/>
  <c r="H71" i="10"/>
  <c r="H213" i="11" s="1"/>
  <c r="Q91" i="10"/>
  <c r="M5" i="7"/>
  <c r="M163" i="7" s="1"/>
  <c r="L73" i="7"/>
  <c r="P17" i="9"/>
  <c r="P144" i="9" s="1"/>
  <c r="D178" i="7"/>
  <c r="Q97" i="10"/>
  <c r="K125" i="10"/>
  <c r="F70" i="10"/>
  <c r="H111" i="10"/>
  <c r="L71" i="10"/>
  <c r="L213" i="11" s="1"/>
  <c r="I98" i="10"/>
  <c r="Q57" i="10"/>
  <c r="Q199" i="11" s="1"/>
  <c r="N176" i="7"/>
  <c r="E18" i="7"/>
  <c r="E176" i="7" s="1"/>
  <c r="P5" i="7"/>
  <c r="P163" i="7" s="1"/>
  <c r="P73" i="7"/>
  <c r="D23" i="19"/>
  <c r="I185" i="7"/>
  <c r="D21" i="19"/>
  <c r="G25" i="20"/>
  <c r="J34" i="20"/>
  <c r="D29" i="20"/>
  <c r="I25" i="7"/>
  <c r="I183" i="7" s="1"/>
  <c r="H35" i="20"/>
  <c r="H33" i="20"/>
  <c r="Q35" i="20"/>
  <c r="P17" i="19"/>
  <c r="P23" i="19"/>
  <c r="O34" i="20"/>
  <c r="M35" i="20"/>
  <c r="H51" i="7"/>
  <c r="H183" i="7" s="1"/>
  <c r="P185" i="7"/>
  <c r="H34" i="20"/>
  <c r="L35" i="20"/>
  <c r="Q34" i="20"/>
  <c r="M33" i="20"/>
  <c r="B183" i="7"/>
  <c r="O183" i="7"/>
  <c r="P34" i="20"/>
  <c r="P35" i="20"/>
  <c r="D33" i="20"/>
  <c r="P33" i="20"/>
  <c r="L22" i="19"/>
  <c r="B34" i="20"/>
  <c r="D25" i="20"/>
  <c r="P25" i="20"/>
  <c r="B33" i="20"/>
  <c r="Q25" i="7"/>
  <c r="Q183" i="7" s="1"/>
  <c r="D51" i="7"/>
  <c r="D176" i="7"/>
  <c r="G178" i="7"/>
  <c r="G131" i="10"/>
  <c r="E33" i="20"/>
  <c r="J17" i="9"/>
  <c r="K98" i="10"/>
  <c r="K104" i="10"/>
  <c r="D71" i="10"/>
  <c r="D213" i="11" s="1"/>
  <c r="K17" i="9"/>
  <c r="J184" i="7"/>
  <c r="N190" i="7"/>
  <c r="N164" i="7"/>
  <c r="D125" i="10"/>
  <c r="H77" i="10"/>
  <c r="H219" i="11" s="1"/>
  <c r="E34" i="20"/>
  <c r="B35" i="20"/>
  <c r="N33" i="20"/>
  <c r="M18" i="10"/>
  <c r="M55" i="10" s="1"/>
  <c r="H165" i="7"/>
  <c r="Q18" i="10"/>
  <c r="Q55" i="10" s="1"/>
  <c r="N35" i="20"/>
  <c r="D19" i="19"/>
  <c r="K9" i="14"/>
  <c r="H125" i="10"/>
  <c r="I118" i="10"/>
  <c r="L5" i="7"/>
  <c r="L163" i="7" s="1"/>
  <c r="N25" i="20"/>
  <c r="D18" i="19"/>
  <c r="M118" i="10"/>
  <c r="H29" i="20"/>
  <c r="D17" i="19"/>
  <c r="P125" i="10"/>
  <c r="B18" i="10"/>
  <c r="B55" i="10" s="1"/>
  <c r="Q29" i="20"/>
  <c r="H19" i="19"/>
  <c r="F18" i="10"/>
  <c r="F55" i="10" s="1"/>
  <c r="I111" i="10"/>
  <c r="H18" i="19"/>
  <c r="N18" i="10"/>
  <c r="N55" i="10" s="1"/>
  <c r="O190" i="7"/>
  <c r="M111" i="10"/>
  <c r="L98" i="10"/>
  <c r="O5" i="7"/>
  <c r="O163" i="7" s="1"/>
  <c r="L19" i="19"/>
  <c r="Q84" i="10"/>
  <c r="J183" i="7"/>
  <c r="H13" i="19"/>
  <c r="Q25" i="20"/>
  <c r="N63" i="7"/>
  <c r="N61" i="7" s="1"/>
  <c r="I73" i="7"/>
  <c r="I63" i="7"/>
  <c r="I61" i="7" s="1"/>
  <c r="P63" i="7"/>
  <c r="P61" i="7" s="1"/>
  <c r="O59" i="7"/>
  <c r="O71" i="7"/>
  <c r="L25" i="20"/>
  <c r="L13" i="19"/>
  <c r="L23" i="19"/>
  <c r="J131" i="10"/>
  <c r="O111" i="10"/>
  <c r="L111" i="10"/>
  <c r="E118" i="10"/>
  <c r="E125" i="10"/>
  <c r="E131" i="10"/>
  <c r="J111" i="10"/>
  <c r="D17" i="9"/>
  <c r="D143" i="9" s="1"/>
  <c r="G63" i="7"/>
  <c r="G61" i="7" s="1"/>
  <c r="C33" i="20"/>
  <c r="O33" i="20"/>
  <c r="J63" i="7"/>
  <c r="J61" i="7" s="1"/>
  <c r="E73" i="7"/>
  <c r="E63" i="7"/>
  <c r="E61" i="7" s="1"/>
  <c r="C73" i="7"/>
  <c r="L63" i="7"/>
  <c r="L61" i="7" s="1"/>
  <c r="K59" i="7"/>
  <c r="K60" i="7"/>
  <c r="K192" i="7" s="1"/>
  <c r="K71" i="7"/>
  <c r="K72" i="7"/>
  <c r="K204" i="7" s="1"/>
  <c r="H59" i="7"/>
  <c r="H60" i="7"/>
  <c r="H192" i="7" s="1"/>
  <c r="H71" i="7"/>
  <c r="H72" i="7"/>
  <c r="H204" i="7" s="1"/>
  <c r="E64" i="10"/>
  <c r="E206" i="11" s="1"/>
  <c r="E71" i="10"/>
  <c r="E213" i="11" s="1"/>
  <c r="E77" i="10"/>
  <c r="E219" i="11" s="1"/>
  <c r="Q59" i="7"/>
  <c r="Q60" i="7"/>
  <c r="Q192" i="7" s="1"/>
  <c r="Q71" i="7"/>
  <c r="Q72" i="7"/>
  <c r="Q204" i="7" s="1"/>
  <c r="F59" i="7"/>
  <c r="F60" i="7"/>
  <c r="F192" i="7" s="1"/>
  <c r="F71" i="7"/>
  <c r="F72" i="7"/>
  <c r="F204" i="7" s="1"/>
  <c r="G84" i="10"/>
  <c r="G91" i="10"/>
  <c r="G98" i="10"/>
  <c r="G104" i="10"/>
  <c r="B176" i="7"/>
  <c r="G176" i="7"/>
  <c r="C183" i="7"/>
  <c r="K63" i="7"/>
  <c r="K61" i="7" s="1"/>
  <c r="L60" i="7"/>
  <c r="L192" i="7" s="1"/>
  <c r="E59" i="7"/>
  <c r="J60" i="7"/>
  <c r="J192" i="7" s="1"/>
  <c r="L18" i="19"/>
  <c r="P9" i="14"/>
  <c r="P8" i="14" s="1"/>
  <c r="P60" i="14" s="1"/>
  <c r="E111" i="10"/>
  <c r="O30" i="11"/>
  <c r="O63" i="7"/>
  <c r="O61" i="7" s="1"/>
  <c r="K33" i="20"/>
  <c r="K35" i="20"/>
  <c r="B63" i="7"/>
  <c r="B61" i="7" s="1"/>
  <c r="M73" i="7"/>
  <c r="M63" i="7"/>
  <c r="M61" i="7" s="1"/>
  <c r="K73" i="7"/>
  <c r="D63" i="7"/>
  <c r="D61" i="7" s="1"/>
  <c r="J73" i="7"/>
  <c r="C59" i="7"/>
  <c r="C60" i="7"/>
  <c r="C192" i="7" s="1"/>
  <c r="C71" i="7"/>
  <c r="C72" i="7"/>
  <c r="C204" i="7" s="1"/>
  <c r="P59" i="7"/>
  <c r="P60" i="7"/>
  <c r="P192" i="7" s="1"/>
  <c r="P71" i="7"/>
  <c r="P72" i="7"/>
  <c r="P204" i="7" s="1"/>
  <c r="E84" i="10"/>
  <c r="E57" i="10"/>
  <c r="E199" i="11" s="1"/>
  <c r="I59" i="7"/>
  <c r="I60" i="7"/>
  <c r="I192" i="7" s="1"/>
  <c r="I71" i="7"/>
  <c r="I72" i="7"/>
  <c r="I204" i="7" s="1"/>
  <c r="N59" i="7"/>
  <c r="N60" i="7"/>
  <c r="N192" i="7" s="1"/>
  <c r="N71" i="7"/>
  <c r="N72" i="7"/>
  <c r="N204" i="7" s="1"/>
  <c r="O84" i="10"/>
  <c r="O91" i="10"/>
  <c r="O98" i="10"/>
  <c r="O57" i="10"/>
  <c r="O199" i="11" s="1"/>
  <c r="O71" i="10"/>
  <c r="O213" i="11" s="1"/>
  <c r="F64" i="10"/>
  <c r="F206" i="11" s="1"/>
  <c r="F71" i="10"/>
  <c r="F213" i="11" s="1"/>
  <c r="F77" i="10"/>
  <c r="F219" i="11" s="1"/>
  <c r="K131" i="10"/>
  <c r="J176" i="7"/>
  <c r="N183" i="7"/>
  <c r="C163" i="7"/>
  <c r="O176" i="7"/>
  <c r="K30" i="11"/>
  <c r="G73" i="7"/>
  <c r="O60" i="7"/>
  <c r="O192" i="7" s="1"/>
  <c r="O72" i="7"/>
  <c r="O204" i="7" s="1"/>
  <c r="L59" i="7"/>
  <c r="L71" i="7"/>
  <c r="L72" i="7"/>
  <c r="L204" i="7" s="1"/>
  <c r="E60" i="7"/>
  <c r="E192" i="7" s="1"/>
  <c r="E71" i="7"/>
  <c r="E72" i="7"/>
  <c r="E204" i="7" s="1"/>
  <c r="J59" i="7"/>
  <c r="J71" i="7"/>
  <c r="J72" i="7"/>
  <c r="J204" i="7" s="1"/>
  <c r="J64" i="10"/>
  <c r="J206" i="11" s="1"/>
  <c r="J71" i="10"/>
  <c r="J213" i="11" s="1"/>
  <c r="M183" i="7"/>
  <c r="L29" i="20"/>
  <c r="N9" i="14"/>
  <c r="N8" i="14" s="1"/>
  <c r="N60" i="14" s="1"/>
  <c r="E18" i="10"/>
  <c r="E70" i="10"/>
  <c r="L118" i="10"/>
  <c r="L125" i="10"/>
  <c r="L131" i="10"/>
  <c r="J118" i="10"/>
  <c r="J125" i="10"/>
  <c r="C63" i="7"/>
  <c r="C61" i="7" s="1"/>
  <c r="G33" i="20"/>
  <c r="G35" i="20"/>
  <c r="O35" i="20"/>
  <c r="F63" i="7"/>
  <c r="F61" i="7" s="1"/>
  <c r="Q73" i="7"/>
  <c r="Q63" i="7"/>
  <c r="Q61" i="7" s="1"/>
  <c r="O73" i="7"/>
  <c r="H63" i="7"/>
  <c r="H61" i="7" s="1"/>
  <c r="N73" i="7"/>
  <c r="G59" i="7"/>
  <c r="G60" i="7"/>
  <c r="G192" i="7" s="1"/>
  <c r="G71" i="7"/>
  <c r="G72" i="7"/>
  <c r="G204" i="7" s="1"/>
  <c r="D59" i="7"/>
  <c r="D60" i="7"/>
  <c r="D192" i="7" s="1"/>
  <c r="D71" i="7"/>
  <c r="D72" i="7"/>
  <c r="D204" i="7" s="1"/>
  <c r="M59" i="7"/>
  <c r="M60" i="7"/>
  <c r="M192" i="7" s="1"/>
  <c r="M71" i="7"/>
  <c r="M72" i="7"/>
  <c r="M204" i="7" s="1"/>
  <c r="J57" i="10"/>
  <c r="J199" i="11" s="1"/>
  <c r="B59" i="7"/>
  <c r="B60" i="7"/>
  <c r="B192" i="7" s="1"/>
  <c r="B71" i="7"/>
  <c r="B72" i="7"/>
  <c r="B204" i="7" s="1"/>
  <c r="C84" i="10"/>
  <c r="C91" i="10"/>
  <c r="C98" i="10"/>
  <c r="C104" i="10"/>
  <c r="C57" i="10"/>
  <c r="C199" i="11" s="1"/>
  <c r="C64" i="10"/>
  <c r="C206" i="11" s="1"/>
  <c r="C71" i="10"/>
  <c r="C213" i="11" s="1"/>
  <c r="C77" i="10"/>
  <c r="C219" i="11" s="1"/>
  <c r="B64" i="10"/>
  <c r="B206" i="11" s="1"/>
  <c r="B71" i="10"/>
  <c r="B213" i="11" s="1"/>
  <c r="B77" i="10"/>
  <c r="B219" i="11" s="1"/>
  <c r="O77" i="10"/>
  <c r="O219" i="11" s="1"/>
  <c r="O131" i="10"/>
  <c r="G163" i="7"/>
  <c r="P183" i="7"/>
  <c r="M29" i="20"/>
  <c r="M13" i="19"/>
  <c r="M17" i="19"/>
  <c r="M18" i="19"/>
  <c r="M19" i="19"/>
  <c r="J13" i="19"/>
  <c r="J17" i="19"/>
  <c r="J18" i="19"/>
  <c r="J19" i="19"/>
  <c r="H15" i="21"/>
  <c r="Q13" i="19"/>
  <c r="Q17" i="19"/>
  <c r="Q18" i="19"/>
  <c r="Q19" i="19"/>
  <c r="Q21" i="19"/>
  <c r="Q22" i="19"/>
  <c r="Q23" i="19"/>
  <c r="N13" i="19"/>
  <c r="N17" i="19"/>
  <c r="N18" i="19"/>
  <c r="N19" i="19"/>
  <c r="N21" i="19"/>
  <c r="N22" i="19"/>
  <c r="N23" i="19"/>
  <c r="O29" i="20"/>
  <c r="O13" i="19"/>
  <c r="O17" i="19"/>
  <c r="O18" i="19"/>
  <c r="O19" i="19"/>
  <c r="O21" i="19"/>
  <c r="O22" i="19"/>
  <c r="O23" i="19"/>
  <c r="N29" i="20"/>
  <c r="L8" i="14"/>
  <c r="L60" i="14" s="1"/>
  <c r="Q8" i="14"/>
  <c r="Q60" i="14" s="1"/>
  <c r="F8" i="14"/>
  <c r="F60" i="14" s="1"/>
  <c r="O8" i="14"/>
  <c r="C88" i="9"/>
  <c r="C222" i="8"/>
  <c r="C223" i="8"/>
  <c r="C224" i="8"/>
  <c r="C231" i="8"/>
  <c r="C85" i="10"/>
  <c r="C91" i="9"/>
  <c r="C225" i="8"/>
  <c r="C86" i="10"/>
  <c r="C92" i="9"/>
  <c r="C226" i="8"/>
  <c r="C87" i="10"/>
  <c r="C93" i="9"/>
  <c r="C227" i="8"/>
  <c r="C88" i="10"/>
  <c r="C94" i="9"/>
  <c r="C228" i="8"/>
  <c r="C89" i="10"/>
  <c r="C95" i="9"/>
  <c r="C229" i="8"/>
  <c r="C90" i="10"/>
  <c r="C96" i="9"/>
  <c r="C230" i="8"/>
  <c r="C92" i="10"/>
  <c r="C98" i="9"/>
  <c r="C232" i="8"/>
  <c r="C93" i="10"/>
  <c r="C99" i="9"/>
  <c r="C233" i="8"/>
  <c r="C94" i="10"/>
  <c r="C100" i="9"/>
  <c r="C234" i="8"/>
  <c r="C95" i="10"/>
  <c r="C101" i="9"/>
  <c r="C235" i="8"/>
  <c r="C96" i="10"/>
  <c r="C102" i="9"/>
  <c r="C236" i="8"/>
  <c r="C103" i="9"/>
  <c r="C237" i="8"/>
  <c r="C238" i="8"/>
  <c r="C244" i="8"/>
  <c r="C99" i="10"/>
  <c r="C105" i="9"/>
  <c r="C239" i="8"/>
  <c r="C100" i="10"/>
  <c r="C106" i="9"/>
  <c r="C240" i="8"/>
  <c r="C101" i="10"/>
  <c r="C107" i="9"/>
  <c r="C241" i="8"/>
  <c r="C102" i="10"/>
  <c r="C108" i="9"/>
  <c r="C242" i="8"/>
  <c r="C103" i="10"/>
  <c r="C109" i="9"/>
  <c r="C243" i="8"/>
  <c r="C105" i="10"/>
  <c r="C111" i="9"/>
  <c r="C245" i="8"/>
  <c r="C106" i="10"/>
  <c r="C112" i="9"/>
  <c r="C246" i="8"/>
  <c r="C30" i="8"/>
  <c r="C167" i="8" s="1"/>
  <c r="C249" i="8"/>
  <c r="C250" i="8"/>
  <c r="C251" i="8"/>
  <c r="C252" i="8"/>
  <c r="C253" i="8"/>
  <c r="C254" i="8"/>
  <c r="C255" i="8"/>
  <c r="C256" i="8"/>
  <c r="C258" i="8"/>
  <c r="C259" i="8"/>
  <c r="C260" i="8"/>
  <c r="C261" i="8"/>
  <c r="C262" i="8"/>
  <c r="C263" i="8"/>
  <c r="C264" i="8"/>
  <c r="C265" i="8"/>
  <c r="C266" i="8"/>
  <c r="C267" i="8"/>
  <c r="C268" i="8"/>
  <c r="C269" i="8"/>
  <c r="C270" i="8"/>
  <c r="C271" i="8"/>
  <c r="C272" i="8"/>
  <c r="C273" i="8"/>
  <c r="C4" i="11"/>
  <c r="C3" i="11"/>
  <c r="Q31" i="11"/>
  <c r="Q30" i="11"/>
  <c r="P88" i="9"/>
  <c r="P222" i="8"/>
  <c r="P223" i="8"/>
  <c r="P224" i="8"/>
  <c r="P231" i="8"/>
  <c r="P85" i="10"/>
  <c r="P91" i="9"/>
  <c r="P225" i="8"/>
  <c r="P86" i="10"/>
  <c r="P92" i="9"/>
  <c r="P226" i="8"/>
  <c r="P87" i="10"/>
  <c r="P93" i="9"/>
  <c r="P227" i="8"/>
  <c r="P88" i="10"/>
  <c r="P94" i="9"/>
  <c r="P228" i="8"/>
  <c r="P89" i="10"/>
  <c r="P95" i="9"/>
  <c r="P229" i="8"/>
  <c r="P90" i="10"/>
  <c r="P96" i="9"/>
  <c r="P230" i="8"/>
  <c r="P92" i="10"/>
  <c r="P98" i="9"/>
  <c r="P232" i="8"/>
  <c r="P93" i="10"/>
  <c r="P99" i="9"/>
  <c r="P233" i="8"/>
  <c r="P94" i="10"/>
  <c r="P100" i="9"/>
  <c r="P234" i="8"/>
  <c r="P95" i="10"/>
  <c r="P101" i="9"/>
  <c r="P235" i="8"/>
  <c r="P96" i="10"/>
  <c r="P102" i="9"/>
  <c r="P236" i="8"/>
  <c r="P97" i="10"/>
  <c r="P103" i="9"/>
  <c r="P237" i="8"/>
  <c r="P238" i="8"/>
  <c r="P244" i="8"/>
  <c r="P99" i="10"/>
  <c r="P105" i="9"/>
  <c r="P239" i="8"/>
  <c r="P100" i="10"/>
  <c r="P106" i="9"/>
  <c r="P240" i="8"/>
  <c r="P101" i="10"/>
  <c r="P107" i="9"/>
  <c r="P241" i="8"/>
  <c r="P102" i="10"/>
  <c r="P108" i="9"/>
  <c r="P242" i="8"/>
  <c r="P103" i="10"/>
  <c r="P109" i="9"/>
  <c r="P243" i="8"/>
  <c r="P105" i="10"/>
  <c r="P111" i="9"/>
  <c r="P245" i="8"/>
  <c r="P106" i="10"/>
  <c r="P112" i="9"/>
  <c r="P246" i="8"/>
  <c r="P30" i="8"/>
  <c r="P167" i="8" s="1"/>
  <c r="P249" i="8"/>
  <c r="P250" i="8"/>
  <c r="P251" i="8"/>
  <c r="P252" i="8"/>
  <c r="P253" i="8"/>
  <c r="P254" i="8"/>
  <c r="P255" i="8"/>
  <c r="P256" i="8"/>
  <c r="P257" i="8"/>
  <c r="P258" i="8"/>
  <c r="P259" i="8"/>
  <c r="P260" i="8"/>
  <c r="P261" i="8"/>
  <c r="P262" i="8"/>
  <c r="P263" i="8"/>
  <c r="P70" i="10"/>
  <c r="P264" i="8"/>
  <c r="P265" i="8"/>
  <c r="P266" i="8"/>
  <c r="P267" i="8"/>
  <c r="P268" i="8"/>
  <c r="P269" i="8"/>
  <c r="P270" i="8"/>
  <c r="P271" i="8"/>
  <c r="P272" i="8"/>
  <c r="P273" i="8"/>
  <c r="P4" i="11"/>
  <c r="P3" i="11"/>
  <c r="E88" i="9"/>
  <c r="E222" i="8"/>
  <c r="E223" i="8"/>
  <c r="E224" i="8"/>
  <c r="E231" i="8"/>
  <c r="E85" i="10"/>
  <c r="E91" i="9"/>
  <c r="E225" i="8"/>
  <c r="E86" i="10"/>
  <c r="E92" i="9"/>
  <c r="E226" i="8"/>
  <c r="E87" i="10"/>
  <c r="E93" i="9"/>
  <c r="E227" i="8"/>
  <c r="E88" i="10"/>
  <c r="E94" i="9"/>
  <c r="E228" i="8"/>
  <c r="E89" i="10"/>
  <c r="E95" i="9"/>
  <c r="E229" i="8"/>
  <c r="E90" i="10"/>
  <c r="E96" i="9"/>
  <c r="E230" i="8"/>
  <c r="E92" i="10"/>
  <c r="E98" i="9"/>
  <c r="E232" i="8"/>
  <c r="E93" i="10"/>
  <c r="E99" i="9"/>
  <c r="E233" i="8"/>
  <c r="E94" i="10"/>
  <c r="E100" i="9"/>
  <c r="E234" i="8"/>
  <c r="E95" i="10"/>
  <c r="E101" i="9"/>
  <c r="E235" i="8"/>
  <c r="E96" i="10"/>
  <c r="E102" i="9"/>
  <c r="E236" i="8"/>
  <c r="E103" i="9"/>
  <c r="E237" i="8"/>
  <c r="E238" i="8"/>
  <c r="E244" i="8"/>
  <c r="E99" i="10"/>
  <c r="E105" i="9"/>
  <c r="E239" i="8"/>
  <c r="E100" i="10"/>
  <c r="E106" i="9"/>
  <c r="E240" i="8"/>
  <c r="E101" i="10"/>
  <c r="E107" i="9"/>
  <c r="E241" i="8"/>
  <c r="E102" i="10"/>
  <c r="E108" i="9"/>
  <c r="E242" i="8"/>
  <c r="E103" i="10"/>
  <c r="E109" i="9"/>
  <c r="E243" i="8"/>
  <c r="E105" i="10"/>
  <c r="E111" i="9"/>
  <c r="E245" i="8"/>
  <c r="E106" i="10"/>
  <c r="E112" i="9"/>
  <c r="E246" i="8"/>
  <c r="E30" i="8"/>
  <c r="E167" i="8" s="1"/>
  <c r="E249" i="8"/>
  <c r="E250" i="8"/>
  <c r="E251" i="8"/>
  <c r="E252" i="8"/>
  <c r="E253" i="8"/>
  <c r="E254" i="8"/>
  <c r="E255" i="8"/>
  <c r="E256" i="8"/>
  <c r="E258" i="8"/>
  <c r="E259" i="8"/>
  <c r="E260" i="8"/>
  <c r="E261" i="8"/>
  <c r="E262" i="8"/>
  <c r="E263" i="8"/>
  <c r="E264" i="8"/>
  <c r="E265" i="8"/>
  <c r="E266" i="8"/>
  <c r="E267" i="8"/>
  <c r="E268" i="8"/>
  <c r="E269" i="8"/>
  <c r="E270" i="8"/>
  <c r="E271" i="8"/>
  <c r="E272" i="8"/>
  <c r="E273" i="8"/>
  <c r="E4" i="11"/>
  <c r="E3" i="11"/>
  <c r="B141" i="8"/>
  <c r="B88" i="9"/>
  <c r="B222" i="8"/>
  <c r="B223" i="8"/>
  <c r="B224" i="8"/>
  <c r="B231" i="8"/>
  <c r="B85" i="10"/>
  <c r="B198" i="8"/>
  <c r="B91" i="9"/>
  <c r="B225" i="8"/>
  <c r="B86" i="10"/>
  <c r="B199" i="8"/>
  <c r="B92" i="9"/>
  <c r="B226" i="8"/>
  <c r="B87" i="10"/>
  <c r="B200" i="8"/>
  <c r="B93" i="9"/>
  <c r="B227" i="8"/>
  <c r="B88" i="10"/>
  <c r="B201" i="8"/>
  <c r="B94" i="9"/>
  <c r="B228" i="8"/>
  <c r="B89" i="10"/>
  <c r="B202" i="8"/>
  <c r="B95" i="9"/>
  <c r="B229" i="8"/>
  <c r="B90" i="10"/>
  <c r="B96" i="9"/>
  <c r="B203" i="8"/>
  <c r="B230" i="8"/>
  <c r="B92" i="10"/>
  <c r="B98" i="9"/>
  <c r="B205" i="8"/>
  <c r="B232" i="8"/>
  <c r="B93" i="10"/>
  <c r="B99" i="9"/>
  <c r="B206" i="8"/>
  <c r="B233" i="8"/>
  <c r="B94" i="10"/>
  <c r="B100" i="9"/>
  <c r="B207" i="8"/>
  <c r="B234" i="8"/>
  <c r="B95" i="10"/>
  <c r="B101" i="9"/>
  <c r="B208" i="8"/>
  <c r="B235" i="8"/>
  <c r="B96" i="10"/>
  <c r="B102" i="9"/>
  <c r="B209" i="8"/>
  <c r="B236" i="8"/>
  <c r="B156" i="8"/>
  <c r="B103" i="9"/>
  <c r="B237" i="8"/>
  <c r="B238" i="8"/>
  <c r="B244" i="8"/>
  <c r="B99" i="10"/>
  <c r="B105" i="9"/>
  <c r="B212" i="8"/>
  <c r="B239" i="8"/>
  <c r="B100" i="10"/>
  <c r="B106" i="9"/>
  <c r="B213" i="8"/>
  <c r="B240" i="8"/>
  <c r="B101" i="10"/>
  <c r="B107" i="9"/>
  <c r="B214" i="8"/>
  <c r="B241" i="8"/>
  <c r="B102" i="10"/>
  <c r="B108" i="9"/>
  <c r="B215" i="8"/>
  <c r="B242" i="8"/>
  <c r="B103" i="10"/>
  <c r="B109" i="9"/>
  <c r="B216" i="8"/>
  <c r="B243" i="8"/>
  <c r="B105" i="10"/>
  <c r="B111" i="9"/>
  <c r="B218" i="8"/>
  <c r="B245" i="8"/>
  <c r="B106" i="10"/>
  <c r="B112" i="9"/>
  <c r="B219" i="8"/>
  <c r="B246" i="8"/>
  <c r="B30" i="8"/>
  <c r="B167" i="8" s="1"/>
  <c r="B249" i="8"/>
  <c r="B250" i="8"/>
  <c r="B251" i="8"/>
  <c r="B252" i="8"/>
  <c r="B253" i="8"/>
  <c r="B254" i="8"/>
  <c r="B255" i="8"/>
  <c r="B256" i="8"/>
  <c r="B258" i="8"/>
  <c r="B259" i="8"/>
  <c r="B260" i="8"/>
  <c r="B261" i="8"/>
  <c r="B262" i="8"/>
  <c r="B263" i="8"/>
  <c r="B264" i="8"/>
  <c r="B265" i="8"/>
  <c r="B266" i="8"/>
  <c r="B267" i="8"/>
  <c r="B268" i="8"/>
  <c r="B269" i="8"/>
  <c r="B270" i="8"/>
  <c r="B271" i="8"/>
  <c r="B272" i="8"/>
  <c r="B273" i="8"/>
  <c r="B4" i="11"/>
  <c r="B57" i="8"/>
  <c r="B3" i="11" s="1"/>
  <c r="D31" i="11"/>
  <c r="D30" i="11"/>
  <c r="M157" i="9"/>
  <c r="E29" i="20"/>
  <c r="E13" i="19"/>
  <c r="E17" i="19"/>
  <c r="E18" i="19"/>
  <c r="E19" i="19"/>
  <c r="J29" i="20"/>
  <c r="J33" i="20"/>
  <c r="J25" i="20"/>
  <c r="B13" i="19"/>
  <c r="B17" i="19"/>
  <c r="B18" i="19"/>
  <c r="B19" i="19"/>
  <c r="B21" i="19"/>
  <c r="B22" i="19"/>
  <c r="B23" i="19"/>
  <c r="F29" i="20"/>
  <c r="F33" i="20"/>
  <c r="F25" i="20"/>
  <c r="C29" i="20"/>
  <c r="C13" i="19"/>
  <c r="C17" i="19"/>
  <c r="C18" i="19"/>
  <c r="C19" i="19"/>
  <c r="C21" i="19"/>
  <c r="C22" i="19"/>
  <c r="C23" i="19"/>
  <c r="B29" i="20"/>
  <c r="E8" i="14"/>
  <c r="E60" i="14" s="1"/>
  <c r="D73" i="7"/>
  <c r="J8" i="14"/>
  <c r="J60" i="14" s="1"/>
  <c r="C8" i="14"/>
  <c r="C60" i="14" s="1"/>
  <c r="B73" i="7"/>
  <c r="G88" i="9"/>
  <c r="G222" i="8"/>
  <c r="G223" i="8"/>
  <c r="G224" i="8"/>
  <c r="G231" i="8"/>
  <c r="G85" i="10"/>
  <c r="G91" i="9"/>
  <c r="G225" i="8"/>
  <c r="G86" i="10"/>
  <c r="G92" i="9"/>
  <c r="G226" i="8"/>
  <c r="G87" i="10"/>
  <c r="G93" i="9"/>
  <c r="G227" i="8"/>
  <c r="G88" i="10"/>
  <c r="G94" i="9"/>
  <c r="G228" i="8"/>
  <c r="G89" i="10"/>
  <c r="G95" i="9"/>
  <c r="G229" i="8"/>
  <c r="G90" i="10"/>
  <c r="G96" i="9"/>
  <c r="G230" i="8"/>
  <c r="G92" i="10"/>
  <c r="G98" i="9"/>
  <c r="G232" i="8"/>
  <c r="G93" i="10"/>
  <c r="G99" i="9"/>
  <c r="G233" i="8"/>
  <c r="G94" i="10"/>
  <c r="G100" i="9"/>
  <c r="G234" i="8"/>
  <c r="G95" i="10"/>
  <c r="G101" i="9"/>
  <c r="G235" i="8"/>
  <c r="G96" i="10"/>
  <c r="G102" i="9"/>
  <c r="G236" i="8"/>
  <c r="G97" i="10"/>
  <c r="G103" i="9"/>
  <c r="G237" i="8"/>
  <c r="G238" i="8"/>
  <c r="G244" i="8"/>
  <c r="G99" i="10"/>
  <c r="G105" i="9"/>
  <c r="G239" i="8"/>
  <c r="G100" i="10"/>
  <c r="G106" i="9"/>
  <c r="G240" i="8"/>
  <c r="G101" i="10"/>
  <c r="G107" i="9"/>
  <c r="G241" i="8"/>
  <c r="G102" i="10"/>
  <c r="G108" i="9"/>
  <c r="G242" i="8"/>
  <c r="G103" i="10"/>
  <c r="G109" i="9"/>
  <c r="G243" i="8"/>
  <c r="G105" i="10"/>
  <c r="G111" i="9"/>
  <c r="G245" i="8"/>
  <c r="G106" i="10"/>
  <c r="G112" i="9"/>
  <c r="G246" i="8"/>
  <c r="G30" i="8"/>
  <c r="G167" i="8" s="1"/>
  <c r="G249" i="8"/>
  <c r="G250" i="8"/>
  <c r="G251" i="8"/>
  <c r="G252" i="8"/>
  <c r="G253" i="8"/>
  <c r="G254" i="8"/>
  <c r="G255" i="8"/>
  <c r="G256" i="8"/>
  <c r="G258" i="8"/>
  <c r="G259" i="8"/>
  <c r="G260" i="8"/>
  <c r="G261" i="8"/>
  <c r="G262" i="8"/>
  <c r="G263" i="8"/>
  <c r="G70" i="10"/>
  <c r="G264" i="8"/>
  <c r="G265" i="8"/>
  <c r="G266" i="8"/>
  <c r="G267" i="8"/>
  <c r="G268" i="8"/>
  <c r="G269" i="8"/>
  <c r="G270" i="8"/>
  <c r="G271" i="8"/>
  <c r="G272" i="8"/>
  <c r="G273" i="8"/>
  <c r="G4" i="11"/>
  <c r="G3" i="11"/>
  <c r="E31" i="11"/>
  <c r="E30" i="11"/>
  <c r="D82" i="10"/>
  <c r="D88" i="9"/>
  <c r="D222" i="8"/>
  <c r="D223" i="8"/>
  <c r="D224" i="8"/>
  <c r="D231" i="8"/>
  <c r="D85" i="10"/>
  <c r="D91" i="9"/>
  <c r="D225" i="8"/>
  <c r="D86" i="10"/>
  <c r="D92" i="9"/>
  <c r="D226" i="8"/>
  <c r="D87" i="10"/>
  <c r="D93" i="9"/>
  <c r="D227" i="8"/>
  <c r="D88" i="10"/>
  <c r="D94" i="9"/>
  <c r="D228" i="8"/>
  <c r="D89" i="10"/>
  <c r="D95" i="9"/>
  <c r="D229" i="8"/>
  <c r="D90" i="10"/>
  <c r="D96" i="9"/>
  <c r="D230" i="8"/>
  <c r="D92" i="10"/>
  <c r="D98" i="9"/>
  <c r="D232" i="8"/>
  <c r="D93" i="10"/>
  <c r="D99" i="9"/>
  <c r="D233" i="8"/>
  <c r="D94" i="10"/>
  <c r="D100" i="9"/>
  <c r="D234" i="8"/>
  <c r="D95" i="10"/>
  <c r="D101" i="9"/>
  <c r="D235" i="8"/>
  <c r="D96" i="10"/>
  <c r="D102" i="9"/>
  <c r="D236" i="8"/>
  <c r="D103" i="9"/>
  <c r="D237" i="8"/>
  <c r="D238" i="8"/>
  <c r="D244" i="8"/>
  <c r="D99" i="10"/>
  <c r="D105" i="9"/>
  <c r="D239" i="8"/>
  <c r="D100" i="10"/>
  <c r="D106" i="9"/>
  <c r="D240" i="8"/>
  <c r="D101" i="10"/>
  <c r="D107" i="9"/>
  <c r="D241" i="8"/>
  <c r="D102" i="10"/>
  <c r="D108" i="9"/>
  <c r="D242" i="8"/>
  <c r="D103" i="10"/>
  <c r="D109" i="9"/>
  <c r="D243" i="8"/>
  <c r="D105" i="10"/>
  <c r="D111" i="9"/>
  <c r="D245" i="8"/>
  <c r="D106" i="10"/>
  <c r="D112" i="9"/>
  <c r="D246" i="8"/>
  <c r="D55" i="10"/>
  <c r="D30" i="8"/>
  <c r="D167" i="8" s="1"/>
  <c r="D249" i="8"/>
  <c r="D250" i="8"/>
  <c r="D251" i="8"/>
  <c r="D252" i="8"/>
  <c r="D253" i="8"/>
  <c r="D254" i="8"/>
  <c r="D255" i="8"/>
  <c r="D256" i="8"/>
  <c r="D258" i="8"/>
  <c r="D259" i="8"/>
  <c r="D260" i="8"/>
  <c r="D261" i="8"/>
  <c r="D262" i="8"/>
  <c r="D263" i="8"/>
  <c r="D264" i="8"/>
  <c r="D265" i="8"/>
  <c r="D266" i="8"/>
  <c r="D267" i="8"/>
  <c r="D268" i="8"/>
  <c r="D269" i="8"/>
  <c r="D270" i="8"/>
  <c r="D271" i="8"/>
  <c r="D272" i="8"/>
  <c r="D273" i="8"/>
  <c r="D4" i="11"/>
  <c r="D3" i="11"/>
  <c r="F31" i="11"/>
  <c r="F30" i="11"/>
  <c r="I88" i="9"/>
  <c r="I222" i="8"/>
  <c r="I223" i="8"/>
  <c r="I224" i="8"/>
  <c r="I231" i="8"/>
  <c r="I85" i="10"/>
  <c r="I91" i="9"/>
  <c r="I225" i="8"/>
  <c r="I86" i="10"/>
  <c r="I92" i="9"/>
  <c r="I226" i="8"/>
  <c r="I87" i="10"/>
  <c r="I93" i="9"/>
  <c r="I227" i="8"/>
  <c r="I88" i="10"/>
  <c r="I94" i="9"/>
  <c r="I228" i="8"/>
  <c r="I89" i="10"/>
  <c r="I95" i="9"/>
  <c r="I229" i="8"/>
  <c r="I90" i="10"/>
  <c r="I96" i="9"/>
  <c r="I230" i="8"/>
  <c r="I92" i="10"/>
  <c r="I98" i="9"/>
  <c r="I232" i="8"/>
  <c r="I93" i="10"/>
  <c r="I99" i="9"/>
  <c r="I233" i="8"/>
  <c r="I94" i="10"/>
  <c r="I100" i="9"/>
  <c r="I234" i="8"/>
  <c r="I95" i="10"/>
  <c r="I101" i="9"/>
  <c r="I235" i="8"/>
  <c r="I96" i="10"/>
  <c r="I102" i="9"/>
  <c r="I236" i="8"/>
  <c r="I97" i="10"/>
  <c r="I103" i="9"/>
  <c r="I237" i="8"/>
  <c r="I238" i="8"/>
  <c r="I244" i="8"/>
  <c r="I99" i="10"/>
  <c r="I105" i="9"/>
  <c r="I239" i="8"/>
  <c r="I100" i="10"/>
  <c r="I106" i="9"/>
  <c r="I240" i="8"/>
  <c r="I101" i="10"/>
  <c r="I107" i="9"/>
  <c r="I241" i="8"/>
  <c r="I102" i="10"/>
  <c r="I108" i="9"/>
  <c r="I242" i="8"/>
  <c r="I103" i="10"/>
  <c r="I109" i="9"/>
  <c r="I243" i="8"/>
  <c r="I105" i="10"/>
  <c r="I111" i="9"/>
  <c r="I245" i="8"/>
  <c r="I106" i="10"/>
  <c r="I112" i="9"/>
  <c r="I246" i="8"/>
  <c r="I30" i="8"/>
  <c r="I167" i="8" s="1"/>
  <c r="I249" i="8"/>
  <c r="I250" i="8"/>
  <c r="I251" i="8"/>
  <c r="I252" i="8"/>
  <c r="I253" i="8"/>
  <c r="I254" i="8"/>
  <c r="I255" i="8"/>
  <c r="I256" i="8"/>
  <c r="I258" i="8"/>
  <c r="I259" i="8"/>
  <c r="I260" i="8"/>
  <c r="I261" i="8"/>
  <c r="I262" i="8"/>
  <c r="I263" i="8"/>
  <c r="I70" i="10"/>
  <c r="I264" i="8"/>
  <c r="I265" i="8"/>
  <c r="I266" i="8"/>
  <c r="I267" i="8"/>
  <c r="I268" i="8"/>
  <c r="I269" i="8"/>
  <c r="I270" i="8"/>
  <c r="I271" i="8"/>
  <c r="I272" i="8"/>
  <c r="I273" i="8"/>
  <c r="I4" i="11"/>
  <c r="I3" i="11"/>
  <c r="F88" i="9"/>
  <c r="F222" i="8"/>
  <c r="F223" i="8"/>
  <c r="F224" i="8"/>
  <c r="F231" i="8"/>
  <c r="F85" i="10"/>
  <c r="F91" i="9"/>
  <c r="F225" i="8"/>
  <c r="F86" i="10"/>
  <c r="F92" i="9"/>
  <c r="F226" i="8"/>
  <c r="F87" i="10"/>
  <c r="F93" i="9"/>
  <c r="F227" i="8"/>
  <c r="F88" i="10"/>
  <c r="F94" i="9"/>
  <c r="F228" i="8"/>
  <c r="F89" i="10"/>
  <c r="F95" i="9"/>
  <c r="F229" i="8"/>
  <c r="F90" i="10"/>
  <c r="F96" i="9"/>
  <c r="F230" i="8"/>
  <c r="F92" i="10"/>
  <c r="F98" i="9"/>
  <c r="F232" i="8"/>
  <c r="F93" i="10"/>
  <c r="F99" i="9"/>
  <c r="F233" i="8"/>
  <c r="F94" i="10"/>
  <c r="F100" i="9"/>
  <c r="F234" i="8"/>
  <c r="F95" i="10"/>
  <c r="F101" i="9"/>
  <c r="F235" i="8"/>
  <c r="F96" i="10"/>
  <c r="F102" i="9"/>
  <c r="F236" i="8"/>
  <c r="F103" i="9"/>
  <c r="F237" i="8"/>
  <c r="F238" i="8"/>
  <c r="F244" i="8"/>
  <c r="F99" i="10"/>
  <c r="F105" i="9"/>
  <c r="F239" i="8"/>
  <c r="F100" i="10"/>
  <c r="F106" i="9"/>
  <c r="F240" i="8"/>
  <c r="F101" i="10"/>
  <c r="F107" i="9"/>
  <c r="F241" i="8"/>
  <c r="F102" i="10"/>
  <c r="F108" i="9"/>
  <c r="F242" i="8"/>
  <c r="F103" i="10"/>
  <c r="F109" i="9"/>
  <c r="F243" i="8"/>
  <c r="F105" i="10"/>
  <c r="F111" i="9"/>
  <c r="F245" i="8"/>
  <c r="F106" i="10"/>
  <c r="F112" i="9"/>
  <c r="F246" i="8"/>
  <c r="F30" i="8"/>
  <c r="F167" i="8" s="1"/>
  <c r="F249" i="8"/>
  <c r="F250" i="8"/>
  <c r="F251" i="8"/>
  <c r="F252" i="8"/>
  <c r="F253" i="8"/>
  <c r="F254" i="8"/>
  <c r="F255" i="8"/>
  <c r="F256" i="8"/>
  <c r="F258" i="8"/>
  <c r="F259" i="8"/>
  <c r="F260" i="8"/>
  <c r="F261" i="8"/>
  <c r="F262" i="8"/>
  <c r="F263" i="8"/>
  <c r="F264" i="8"/>
  <c r="F265" i="8"/>
  <c r="F266" i="8"/>
  <c r="F267" i="8"/>
  <c r="F268" i="8"/>
  <c r="F269" i="8"/>
  <c r="F270" i="8"/>
  <c r="F271" i="8"/>
  <c r="F272" i="8"/>
  <c r="F273" i="8"/>
  <c r="F4" i="11"/>
  <c r="F3" i="11"/>
  <c r="H31" i="11"/>
  <c r="H30" i="11"/>
  <c r="L148" i="9"/>
  <c r="L158" i="9"/>
  <c r="I141" i="9"/>
  <c r="I144" i="9"/>
  <c r="I146" i="9"/>
  <c r="I148" i="9"/>
  <c r="I149" i="9"/>
  <c r="I151" i="9"/>
  <c r="I153" i="9"/>
  <c r="I154" i="9"/>
  <c r="I155" i="9"/>
  <c r="I156" i="9"/>
  <c r="I158" i="9"/>
  <c r="I160" i="9"/>
  <c r="I162" i="9"/>
  <c r="I163" i="9"/>
  <c r="I164" i="9"/>
  <c r="I166" i="9"/>
  <c r="Q143" i="9"/>
  <c r="Q147" i="9"/>
  <c r="Q151" i="9"/>
  <c r="F146" i="9"/>
  <c r="F149" i="9"/>
  <c r="F151" i="9"/>
  <c r="F155" i="9"/>
  <c r="F160" i="9"/>
  <c r="N141" i="9"/>
  <c r="N143" i="9"/>
  <c r="N144" i="9"/>
  <c r="N145" i="9"/>
  <c r="N146" i="9"/>
  <c r="N147" i="9"/>
  <c r="N148" i="9"/>
  <c r="N149" i="9"/>
  <c r="N150" i="9"/>
  <c r="N151" i="9"/>
  <c r="N152" i="9"/>
  <c r="N153" i="9"/>
  <c r="N154" i="9"/>
  <c r="N155" i="9"/>
  <c r="N156" i="9"/>
  <c r="N158" i="9"/>
  <c r="N159" i="9"/>
  <c r="N160" i="9"/>
  <c r="N161" i="9"/>
  <c r="N162" i="9"/>
  <c r="N163" i="9"/>
  <c r="N164" i="9"/>
  <c r="N165" i="9"/>
  <c r="N166" i="9"/>
  <c r="N157" i="9"/>
  <c r="G141" i="9"/>
  <c r="G144" i="9"/>
  <c r="G146" i="9"/>
  <c r="G148" i="9"/>
  <c r="G149" i="9"/>
  <c r="G151" i="9"/>
  <c r="G153" i="9"/>
  <c r="G154" i="9"/>
  <c r="G155" i="9"/>
  <c r="G156" i="9"/>
  <c r="G158" i="9"/>
  <c r="G160" i="9"/>
  <c r="G162" i="9"/>
  <c r="G163" i="9"/>
  <c r="G164" i="9"/>
  <c r="G166" i="9"/>
  <c r="E21" i="19"/>
  <c r="E22" i="19"/>
  <c r="E23" i="19"/>
  <c r="E25" i="20"/>
  <c r="H21" i="19"/>
  <c r="H22" i="19"/>
  <c r="H23" i="19"/>
  <c r="C25" i="20"/>
  <c r="F34" i="20"/>
  <c r="F35" i="20"/>
  <c r="I13" i="19"/>
  <c r="I17" i="19"/>
  <c r="I18" i="19"/>
  <c r="I19" i="19"/>
  <c r="I21" i="19"/>
  <c r="I22" i="19"/>
  <c r="I23" i="19"/>
  <c r="F13" i="19"/>
  <c r="F17" i="19"/>
  <c r="F18" i="19"/>
  <c r="F19" i="19"/>
  <c r="F21" i="19"/>
  <c r="F22" i="19"/>
  <c r="F23" i="19"/>
  <c r="G29" i="20"/>
  <c r="G13" i="19"/>
  <c r="G17" i="19"/>
  <c r="G18" i="19"/>
  <c r="G19" i="19"/>
  <c r="G21" i="19"/>
  <c r="G22" i="19"/>
  <c r="G23" i="19"/>
  <c r="H25" i="20"/>
  <c r="B25" i="20"/>
  <c r="D8" i="14"/>
  <c r="D60" i="14" s="1"/>
  <c r="I8" i="14"/>
  <c r="I60" i="14" s="1"/>
  <c r="F73" i="7"/>
  <c r="K88" i="9"/>
  <c r="K222" i="8"/>
  <c r="K223" i="8"/>
  <c r="K224" i="8"/>
  <c r="K231" i="8"/>
  <c r="K85" i="10"/>
  <c r="K91" i="9"/>
  <c r="K225" i="8"/>
  <c r="K86" i="10"/>
  <c r="K92" i="9"/>
  <c r="K226" i="8"/>
  <c r="K87" i="10"/>
  <c r="K93" i="9"/>
  <c r="K227" i="8"/>
  <c r="K88" i="10"/>
  <c r="K94" i="9"/>
  <c r="K228" i="8"/>
  <c r="K89" i="10"/>
  <c r="K95" i="9"/>
  <c r="K229" i="8"/>
  <c r="K90" i="10"/>
  <c r="K96" i="9"/>
  <c r="K230" i="8"/>
  <c r="K92" i="10"/>
  <c r="K98" i="9"/>
  <c r="K232" i="8"/>
  <c r="K93" i="10"/>
  <c r="K99" i="9"/>
  <c r="K233" i="8"/>
  <c r="K94" i="10"/>
  <c r="K100" i="9"/>
  <c r="K234" i="8"/>
  <c r="K95" i="10"/>
  <c r="K101" i="9"/>
  <c r="K235" i="8"/>
  <c r="K96" i="10"/>
  <c r="K102" i="9"/>
  <c r="K236" i="8"/>
  <c r="K97" i="10"/>
  <c r="K103" i="9"/>
  <c r="K237" i="8"/>
  <c r="K238" i="8"/>
  <c r="K244" i="8"/>
  <c r="K99" i="10"/>
  <c r="K105" i="9"/>
  <c r="K239" i="8"/>
  <c r="K100" i="10"/>
  <c r="K106" i="9"/>
  <c r="K240" i="8"/>
  <c r="K101" i="10"/>
  <c r="K107" i="9"/>
  <c r="K241" i="8"/>
  <c r="K102" i="10"/>
  <c r="K108" i="9"/>
  <c r="K242" i="8"/>
  <c r="K103" i="10"/>
  <c r="K109" i="9"/>
  <c r="K243" i="8"/>
  <c r="K105" i="10"/>
  <c r="K111" i="9"/>
  <c r="K245" i="8"/>
  <c r="K106" i="10"/>
  <c r="K112" i="9"/>
  <c r="K246" i="8"/>
  <c r="K30" i="8"/>
  <c r="K167" i="8" s="1"/>
  <c r="K249" i="8"/>
  <c r="K250" i="8"/>
  <c r="K251" i="8"/>
  <c r="K252" i="8"/>
  <c r="K253" i="8"/>
  <c r="K254" i="8"/>
  <c r="K255" i="8"/>
  <c r="K256" i="8"/>
  <c r="K258" i="8"/>
  <c r="K259" i="8"/>
  <c r="K260" i="8"/>
  <c r="K261" i="8"/>
  <c r="K262" i="8"/>
  <c r="K263" i="8"/>
  <c r="K70" i="10"/>
  <c r="K264" i="8"/>
  <c r="K265" i="8"/>
  <c r="K266" i="8"/>
  <c r="K267" i="8"/>
  <c r="K268" i="8"/>
  <c r="K269" i="8"/>
  <c r="K270" i="8"/>
  <c r="K271" i="8"/>
  <c r="K272" i="8"/>
  <c r="K273" i="8"/>
  <c r="K4" i="11"/>
  <c r="K3" i="11"/>
  <c r="I31" i="11"/>
  <c r="I30" i="11"/>
  <c r="H88" i="9"/>
  <c r="H222" i="8"/>
  <c r="H223" i="8"/>
  <c r="H224" i="8"/>
  <c r="H231" i="8"/>
  <c r="H85" i="10"/>
  <c r="H91" i="9"/>
  <c r="H225" i="8"/>
  <c r="H86" i="10"/>
  <c r="H92" i="9"/>
  <c r="H226" i="8"/>
  <c r="H87" i="10"/>
  <c r="H93" i="9"/>
  <c r="H227" i="8"/>
  <c r="H88" i="10"/>
  <c r="H94" i="9"/>
  <c r="H228" i="8"/>
  <c r="H89" i="10"/>
  <c r="H95" i="9"/>
  <c r="H229" i="8"/>
  <c r="H90" i="10"/>
  <c r="H96" i="9"/>
  <c r="H230" i="8"/>
  <c r="H92" i="10"/>
  <c r="H98" i="9"/>
  <c r="H232" i="8"/>
  <c r="H93" i="10"/>
  <c r="H99" i="9"/>
  <c r="H233" i="8"/>
  <c r="H94" i="10"/>
  <c r="H100" i="9"/>
  <c r="H234" i="8"/>
  <c r="H95" i="10"/>
  <c r="H101" i="9"/>
  <c r="H235" i="8"/>
  <c r="H96" i="10"/>
  <c r="H102" i="9"/>
  <c r="H236" i="8"/>
  <c r="H103" i="9"/>
  <c r="H237" i="8"/>
  <c r="H238" i="8"/>
  <c r="H244" i="8"/>
  <c r="H99" i="10"/>
  <c r="H105" i="9"/>
  <c r="H239" i="8"/>
  <c r="H100" i="10"/>
  <c r="H106" i="9"/>
  <c r="H240" i="8"/>
  <c r="H101" i="10"/>
  <c r="H107" i="9"/>
  <c r="H241" i="8"/>
  <c r="H102" i="10"/>
  <c r="H108" i="9"/>
  <c r="H242" i="8"/>
  <c r="H103" i="10"/>
  <c r="H109" i="9"/>
  <c r="H243" i="8"/>
  <c r="H105" i="10"/>
  <c r="H111" i="9"/>
  <c r="H245" i="8"/>
  <c r="H106" i="10"/>
  <c r="H112" i="9"/>
  <c r="H246" i="8"/>
  <c r="H30" i="8"/>
  <c r="H167" i="8" s="1"/>
  <c r="H249" i="8"/>
  <c r="H250" i="8"/>
  <c r="H251" i="8"/>
  <c r="H252" i="8"/>
  <c r="H253" i="8"/>
  <c r="H254" i="8"/>
  <c r="H255" i="8"/>
  <c r="H256" i="8"/>
  <c r="H258" i="8"/>
  <c r="H259" i="8"/>
  <c r="H260" i="8"/>
  <c r="H261" i="8"/>
  <c r="H262" i="8"/>
  <c r="H263" i="8"/>
  <c r="H264" i="8"/>
  <c r="H265" i="8"/>
  <c r="H266" i="8"/>
  <c r="H267" i="8"/>
  <c r="H268" i="8"/>
  <c r="H269" i="8"/>
  <c r="H270" i="8"/>
  <c r="H271" i="8"/>
  <c r="H272" i="8"/>
  <c r="H273" i="8"/>
  <c r="H4" i="11"/>
  <c r="H3" i="11"/>
  <c r="J31" i="11"/>
  <c r="J30" i="11"/>
  <c r="M88" i="9"/>
  <c r="M222" i="8"/>
  <c r="M223" i="8"/>
  <c r="M224" i="8"/>
  <c r="M231" i="8"/>
  <c r="M85" i="10"/>
  <c r="M91" i="9"/>
  <c r="M225" i="8"/>
  <c r="M86" i="10"/>
  <c r="M92" i="9"/>
  <c r="M226" i="8"/>
  <c r="M87" i="10"/>
  <c r="M93" i="9"/>
  <c r="M227" i="8"/>
  <c r="M88" i="10"/>
  <c r="M94" i="9"/>
  <c r="M228" i="8"/>
  <c r="M89" i="10"/>
  <c r="M95" i="9"/>
  <c r="M229" i="8"/>
  <c r="M90" i="10"/>
  <c r="M96" i="9"/>
  <c r="M230" i="8"/>
  <c r="M92" i="10"/>
  <c r="M98" i="9"/>
  <c r="M232" i="8"/>
  <c r="M93" i="10"/>
  <c r="M99" i="9"/>
  <c r="M233" i="8"/>
  <c r="M94" i="10"/>
  <c r="M100" i="9"/>
  <c r="M234" i="8"/>
  <c r="M95" i="10"/>
  <c r="M101" i="9"/>
  <c r="M235" i="8"/>
  <c r="M96" i="10"/>
  <c r="M102" i="9"/>
  <c r="M236" i="8"/>
  <c r="M97" i="10"/>
  <c r="M103" i="9"/>
  <c r="M237" i="8"/>
  <c r="M238" i="8"/>
  <c r="M244" i="8"/>
  <c r="M99" i="10"/>
  <c r="M105" i="9"/>
  <c r="M239" i="8"/>
  <c r="M100" i="10"/>
  <c r="M106" i="9"/>
  <c r="M240" i="8"/>
  <c r="M101" i="10"/>
  <c r="M107" i="9"/>
  <c r="M241" i="8"/>
  <c r="M102" i="10"/>
  <c r="M108" i="9"/>
  <c r="M242" i="8"/>
  <c r="M103" i="10"/>
  <c r="M109" i="9"/>
  <c r="M243" i="8"/>
  <c r="M105" i="10"/>
  <c r="M111" i="9"/>
  <c r="M245" i="8"/>
  <c r="M106" i="10"/>
  <c r="M112" i="9"/>
  <c r="M246" i="8"/>
  <c r="M30" i="8"/>
  <c r="M167" i="8" s="1"/>
  <c r="M249" i="8"/>
  <c r="M250" i="8"/>
  <c r="M251" i="8"/>
  <c r="M252" i="8"/>
  <c r="M253" i="8"/>
  <c r="M254" i="8"/>
  <c r="M255" i="8"/>
  <c r="M256" i="8"/>
  <c r="M257" i="8"/>
  <c r="M258" i="8"/>
  <c r="M259" i="8"/>
  <c r="M260" i="8"/>
  <c r="M261" i="8"/>
  <c r="M262" i="8"/>
  <c r="M263" i="8"/>
  <c r="M70" i="10"/>
  <c r="M264" i="8"/>
  <c r="M265" i="8"/>
  <c r="M266" i="8"/>
  <c r="M267" i="8"/>
  <c r="M268" i="8"/>
  <c r="M269" i="8"/>
  <c r="M270" i="8"/>
  <c r="M271" i="8"/>
  <c r="M272" i="8"/>
  <c r="M273" i="8"/>
  <c r="M4" i="11"/>
  <c r="M3" i="11"/>
  <c r="L17" i="10"/>
  <c r="L151" i="10" s="1"/>
  <c r="J82" i="10"/>
  <c r="J88" i="9"/>
  <c r="J222" i="8"/>
  <c r="J223" i="8"/>
  <c r="J224" i="8"/>
  <c r="J231" i="8"/>
  <c r="J85" i="10"/>
  <c r="J91" i="9"/>
  <c r="J225" i="8"/>
  <c r="J86" i="10"/>
  <c r="J92" i="9"/>
  <c r="J226" i="8"/>
  <c r="J87" i="10"/>
  <c r="J93" i="9"/>
  <c r="J227" i="8"/>
  <c r="J88" i="10"/>
  <c r="J94" i="9"/>
  <c r="J228" i="8"/>
  <c r="J89" i="10"/>
  <c r="J95" i="9"/>
  <c r="J229" i="8"/>
  <c r="J90" i="10"/>
  <c r="J96" i="9"/>
  <c r="J230" i="8"/>
  <c r="J92" i="10"/>
  <c r="J98" i="9"/>
  <c r="J232" i="8"/>
  <c r="J93" i="10"/>
  <c r="J99" i="9"/>
  <c r="J233" i="8"/>
  <c r="J94" i="10"/>
  <c r="J100" i="9"/>
  <c r="J234" i="8"/>
  <c r="J95" i="10"/>
  <c r="J101" i="9"/>
  <c r="J235" i="8"/>
  <c r="J96" i="10"/>
  <c r="J102" i="9"/>
  <c r="J236" i="8"/>
  <c r="J97" i="10"/>
  <c r="J103" i="9"/>
  <c r="J237" i="8"/>
  <c r="J238" i="8"/>
  <c r="J244" i="8"/>
  <c r="J99" i="10"/>
  <c r="J105" i="9"/>
  <c r="J239" i="8"/>
  <c r="J100" i="10"/>
  <c r="J106" i="9"/>
  <c r="J240" i="8"/>
  <c r="J101" i="10"/>
  <c r="J107" i="9"/>
  <c r="J241" i="8"/>
  <c r="J102" i="10"/>
  <c r="J108" i="9"/>
  <c r="J242" i="8"/>
  <c r="J103" i="10"/>
  <c r="J109" i="9"/>
  <c r="J243" i="8"/>
  <c r="J105" i="10"/>
  <c r="J111" i="9"/>
  <c r="J245" i="8"/>
  <c r="J106" i="10"/>
  <c r="J112" i="9"/>
  <c r="J246" i="8"/>
  <c r="J55" i="10"/>
  <c r="J30" i="8"/>
  <c r="J167" i="8" s="1"/>
  <c r="J249" i="8"/>
  <c r="J250" i="8"/>
  <c r="J251" i="8"/>
  <c r="J252" i="8"/>
  <c r="J253" i="8"/>
  <c r="J254" i="8"/>
  <c r="J255" i="8"/>
  <c r="J256" i="8"/>
  <c r="J258" i="8"/>
  <c r="J259" i="8"/>
  <c r="J260" i="8"/>
  <c r="J261" i="8"/>
  <c r="J262" i="8"/>
  <c r="J263" i="8"/>
  <c r="J70" i="10"/>
  <c r="J264" i="8"/>
  <c r="J265" i="8"/>
  <c r="J266" i="8"/>
  <c r="J267" i="8"/>
  <c r="J268" i="8"/>
  <c r="J269" i="8"/>
  <c r="J270" i="8"/>
  <c r="J271" i="8"/>
  <c r="J272" i="8"/>
  <c r="J273" i="8"/>
  <c r="J4" i="11"/>
  <c r="J3" i="11"/>
  <c r="L31" i="11"/>
  <c r="L30" i="11"/>
  <c r="D15" i="21"/>
  <c r="M25" i="20"/>
  <c r="M21" i="19"/>
  <c r="M22" i="19"/>
  <c r="M23" i="19"/>
  <c r="J21" i="19"/>
  <c r="J22" i="19"/>
  <c r="J23" i="19"/>
  <c r="K29" i="20"/>
  <c r="K13" i="19"/>
  <c r="K17" i="19"/>
  <c r="K18" i="19"/>
  <c r="K19" i="19"/>
  <c r="K21" i="19"/>
  <c r="K22" i="19"/>
  <c r="K23" i="19"/>
  <c r="H8" i="14"/>
  <c r="H60" i="14" s="1"/>
  <c r="M8" i="14"/>
  <c r="M60" i="14" s="1"/>
  <c r="B8" i="14"/>
  <c r="O82" i="10"/>
  <c r="O88" i="9"/>
  <c r="O222" i="8"/>
  <c r="O223" i="8"/>
  <c r="O224" i="8"/>
  <c r="O231" i="8"/>
  <c r="O85" i="10"/>
  <c r="O91" i="9"/>
  <c r="O225" i="8"/>
  <c r="O86" i="10"/>
  <c r="O92" i="9"/>
  <c r="O226" i="8"/>
  <c r="O87" i="10"/>
  <c r="O93" i="9"/>
  <c r="O227" i="8"/>
  <c r="O88" i="10"/>
  <c r="O94" i="9"/>
  <c r="O228" i="8"/>
  <c r="O89" i="10"/>
  <c r="O95" i="9"/>
  <c r="O229" i="8"/>
  <c r="O90" i="10"/>
  <c r="O96" i="9"/>
  <c r="O230" i="8"/>
  <c r="O92" i="10"/>
  <c r="O98" i="9"/>
  <c r="O232" i="8"/>
  <c r="O93" i="10"/>
  <c r="O99" i="9"/>
  <c r="O233" i="8"/>
  <c r="O94" i="10"/>
  <c r="O100" i="9"/>
  <c r="O234" i="8"/>
  <c r="O95" i="10"/>
  <c r="O101" i="9"/>
  <c r="O235" i="8"/>
  <c r="O96" i="10"/>
  <c r="O102" i="9"/>
  <c r="O236" i="8"/>
  <c r="O97" i="10"/>
  <c r="O103" i="9"/>
  <c r="O237" i="8"/>
  <c r="O238" i="8"/>
  <c r="O244" i="8"/>
  <c r="O99" i="10"/>
  <c r="O105" i="9"/>
  <c r="O239" i="8"/>
  <c r="O100" i="10"/>
  <c r="O106" i="9"/>
  <c r="O240" i="8"/>
  <c r="O101" i="10"/>
  <c r="O107" i="9"/>
  <c r="O241" i="8"/>
  <c r="O102" i="10"/>
  <c r="O108" i="9"/>
  <c r="O242" i="8"/>
  <c r="O103" i="10"/>
  <c r="O109" i="9"/>
  <c r="O243" i="8"/>
  <c r="O105" i="10"/>
  <c r="O111" i="9"/>
  <c r="O245" i="8"/>
  <c r="O106" i="10"/>
  <c r="O112" i="9"/>
  <c r="O246" i="8"/>
  <c r="O55" i="10"/>
  <c r="O30" i="8"/>
  <c r="O167" i="8" s="1"/>
  <c r="O249" i="8"/>
  <c r="O250" i="8"/>
  <c r="O251" i="8"/>
  <c r="O252" i="8"/>
  <c r="O253" i="8"/>
  <c r="O254" i="8"/>
  <c r="O255" i="8"/>
  <c r="O256" i="8"/>
  <c r="O257" i="8"/>
  <c r="O258" i="8"/>
  <c r="O259" i="8"/>
  <c r="O260" i="8"/>
  <c r="O261" i="8"/>
  <c r="O262" i="8"/>
  <c r="O263" i="8"/>
  <c r="O70" i="10"/>
  <c r="O264" i="8"/>
  <c r="O265" i="8"/>
  <c r="O266" i="8"/>
  <c r="O267" i="8"/>
  <c r="O268" i="8"/>
  <c r="O269" i="8"/>
  <c r="O270" i="8"/>
  <c r="O271" i="8"/>
  <c r="O272" i="8"/>
  <c r="O273" i="8"/>
  <c r="O4" i="11"/>
  <c r="O3" i="11"/>
  <c r="M31" i="11"/>
  <c r="M30" i="11"/>
  <c r="J17" i="10"/>
  <c r="J136" i="10" s="1"/>
  <c r="L82" i="10"/>
  <c r="L88" i="9"/>
  <c r="L222" i="8"/>
  <c r="L223" i="8"/>
  <c r="L224" i="8"/>
  <c r="L231" i="8"/>
  <c r="L85" i="10"/>
  <c r="L91" i="9"/>
  <c r="L225" i="8"/>
  <c r="L86" i="10"/>
  <c r="L92" i="9"/>
  <c r="L226" i="8"/>
  <c r="L87" i="10"/>
  <c r="L93" i="9"/>
  <c r="L227" i="8"/>
  <c r="L88" i="10"/>
  <c r="L94" i="9"/>
  <c r="L228" i="8"/>
  <c r="L89" i="10"/>
  <c r="L95" i="9"/>
  <c r="L229" i="8"/>
  <c r="L90" i="10"/>
  <c r="L96" i="9"/>
  <c r="L230" i="8"/>
  <c r="L92" i="10"/>
  <c r="L98" i="9"/>
  <c r="L232" i="8"/>
  <c r="L93" i="10"/>
  <c r="L99" i="9"/>
  <c r="L233" i="8"/>
  <c r="L94" i="10"/>
  <c r="L100" i="9"/>
  <c r="L234" i="8"/>
  <c r="L95" i="10"/>
  <c r="L101" i="9"/>
  <c r="L235" i="8"/>
  <c r="L96" i="10"/>
  <c r="L102" i="9"/>
  <c r="L236" i="8"/>
  <c r="L97" i="10"/>
  <c r="L103" i="9"/>
  <c r="L237" i="8"/>
  <c r="L238" i="8"/>
  <c r="L244" i="8"/>
  <c r="L99" i="10"/>
  <c r="L105" i="9"/>
  <c r="L239" i="8"/>
  <c r="L100" i="10"/>
  <c r="L106" i="9"/>
  <c r="L240" i="8"/>
  <c r="L101" i="10"/>
  <c r="L107" i="9"/>
  <c r="L241" i="8"/>
  <c r="L102" i="10"/>
  <c r="L108" i="9"/>
  <c r="L242" i="8"/>
  <c r="L103" i="10"/>
  <c r="L109" i="9"/>
  <c r="L243" i="8"/>
  <c r="L105" i="10"/>
  <c r="L111" i="9"/>
  <c r="L245" i="8"/>
  <c r="L106" i="10"/>
  <c r="L112" i="9"/>
  <c r="L246" i="8"/>
  <c r="L55" i="10"/>
  <c r="L30" i="8"/>
  <c r="L167" i="8" s="1"/>
  <c r="L249" i="8"/>
  <c r="L250" i="8"/>
  <c r="L251" i="8"/>
  <c r="L252" i="8"/>
  <c r="L253" i="8"/>
  <c r="L254" i="8"/>
  <c r="L255" i="8"/>
  <c r="L256" i="8"/>
  <c r="L258" i="8"/>
  <c r="L259" i="8"/>
  <c r="L260" i="8"/>
  <c r="L261" i="8"/>
  <c r="L262" i="8"/>
  <c r="L263" i="8"/>
  <c r="L70" i="10"/>
  <c r="L264" i="8"/>
  <c r="L265" i="8"/>
  <c r="L266" i="8"/>
  <c r="L267" i="8"/>
  <c r="L268" i="8"/>
  <c r="L269" i="8"/>
  <c r="L270" i="8"/>
  <c r="L271" i="8"/>
  <c r="L272" i="8"/>
  <c r="L273" i="8"/>
  <c r="L4" i="11"/>
  <c r="L3" i="11"/>
  <c r="N31" i="11"/>
  <c r="N30" i="11"/>
  <c r="O17" i="10"/>
  <c r="O136" i="10" s="1"/>
  <c r="Q88" i="9"/>
  <c r="Q222" i="8"/>
  <c r="Q223" i="8"/>
  <c r="Q224" i="8"/>
  <c r="Q231" i="8"/>
  <c r="Q85" i="10"/>
  <c r="Q91" i="9"/>
  <c r="Q225" i="8"/>
  <c r="Q86" i="10"/>
  <c r="Q92" i="9"/>
  <c r="Q226" i="8"/>
  <c r="Q87" i="10"/>
  <c r="Q93" i="9"/>
  <c r="Q227" i="8"/>
  <c r="Q88" i="10"/>
  <c r="Q94" i="9"/>
  <c r="Q228" i="8"/>
  <c r="Q89" i="10"/>
  <c r="Q95" i="9"/>
  <c r="Q229" i="8"/>
  <c r="Q90" i="10"/>
  <c r="Q96" i="9"/>
  <c r="Q230" i="8"/>
  <c r="Q92" i="10"/>
  <c r="Q98" i="9"/>
  <c r="Q232" i="8"/>
  <c r="Q93" i="10"/>
  <c r="Q99" i="9"/>
  <c r="Q233" i="8"/>
  <c r="Q94" i="10"/>
  <c r="Q100" i="9"/>
  <c r="Q234" i="8"/>
  <c r="Q95" i="10"/>
  <c r="Q101" i="9"/>
  <c r="Q235" i="8"/>
  <c r="Q96" i="10"/>
  <c r="Q102" i="9"/>
  <c r="Q236" i="8"/>
  <c r="Q103" i="9"/>
  <c r="Q237" i="8"/>
  <c r="Q238" i="8"/>
  <c r="Q244" i="8"/>
  <c r="Q99" i="10"/>
  <c r="Q105" i="9"/>
  <c r="Q239" i="8"/>
  <c r="Q100" i="10"/>
  <c r="Q106" i="9"/>
  <c r="Q240" i="8"/>
  <c r="Q101" i="10"/>
  <c r="Q107" i="9"/>
  <c r="Q241" i="8"/>
  <c r="Q102" i="10"/>
  <c r="Q108" i="9"/>
  <c r="Q242" i="8"/>
  <c r="Q103" i="10"/>
  <c r="Q109" i="9"/>
  <c r="Q243" i="8"/>
  <c r="Q105" i="10"/>
  <c r="Q111" i="9"/>
  <c r="Q245" i="8"/>
  <c r="Q106" i="10"/>
  <c r="Q112" i="9"/>
  <c r="Q246" i="8"/>
  <c r="Q30" i="8"/>
  <c r="Q167" i="8" s="1"/>
  <c r="Q249" i="8"/>
  <c r="Q250" i="8"/>
  <c r="Q251" i="8"/>
  <c r="Q252" i="8"/>
  <c r="Q253" i="8"/>
  <c r="Q254" i="8"/>
  <c r="Q255" i="8"/>
  <c r="Q256" i="8"/>
  <c r="Q257" i="8"/>
  <c r="Q258" i="8"/>
  <c r="Q259" i="8"/>
  <c r="Q260" i="8"/>
  <c r="Q261" i="8"/>
  <c r="Q262" i="8"/>
  <c r="Q263" i="8"/>
  <c r="Q264" i="8"/>
  <c r="Q265" i="8"/>
  <c r="Q266" i="8"/>
  <c r="Q267" i="8"/>
  <c r="Q268" i="8"/>
  <c r="Q269" i="8"/>
  <c r="Q270" i="8"/>
  <c r="Q271" i="8"/>
  <c r="Q272" i="8"/>
  <c r="Q273" i="8"/>
  <c r="Q4" i="11"/>
  <c r="Q3" i="11"/>
  <c r="N88" i="9"/>
  <c r="N222" i="8"/>
  <c r="N223" i="8"/>
  <c r="N224" i="8"/>
  <c r="N231" i="8"/>
  <c r="N85" i="10"/>
  <c r="N91" i="9"/>
  <c r="N225" i="8"/>
  <c r="N86" i="10"/>
  <c r="N92" i="9"/>
  <c r="N226" i="8"/>
  <c r="N87" i="10"/>
  <c r="N93" i="9"/>
  <c r="N227" i="8"/>
  <c r="N88" i="10"/>
  <c r="N94" i="9"/>
  <c r="N228" i="8"/>
  <c r="N89" i="10"/>
  <c r="N95" i="9"/>
  <c r="N229" i="8"/>
  <c r="N90" i="10"/>
  <c r="N96" i="9"/>
  <c r="N230" i="8"/>
  <c r="N92" i="10"/>
  <c r="N98" i="9"/>
  <c r="N232" i="8"/>
  <c r="N93" i="10"/>
  <c r="N99" i="9"/>
  <c r="N233" i="8"/>
  <c r="N94" i="10"/>
  <c r="N100" i="9"/>
  <c r="N234" i="8"/>
  <c r="N95" i="10"/>
  <c r="N101" i="9"/>
  <c r="N235" i="8"/>
  <c r="N96" i="10"/>
  <c r="N102" i="9"/>
  <c r="N236" i="8"/>
  <c r="N103" i="9"/>
  <c r="N237" i="8"/>
  <c r="N238" i="8"/>
  <c r="N244" i="8"/>
  <c r="N99" i="10"/>
  <c r="N105" i="9"/>
  <c r="N239" i="8"/>
  <c r="N100" i="10"/>
  <c r="N106" i="9"/>
  <c r="N240" i="8"/>
  <c r="N101" i="10"/>
  <c r="N107" i="9"/>
  <c r="N241" i="8"/>
  <c r="N102" i="10"/>
  <c r="N108" i="9"/>
  <c r="N242" i="8"/>
  <c r="N103" i="10"/>
  <c r="N109" i="9"/>
  <c r="N243" i="8"/>
  <c r="N105" i="10"/>
  <c r="N111" i="9"/>
  <c r="N245" i="8"/>
  <c r="N106" i="10"/>
  <c r="N112" i="9"/>
  <c r="N246" i="8"/>
  <c r="N30" i="8"/>
  <c r="N167" i="8" s="1"/>
  <c r="N249" i="8"/>
  <c r="N250" i="8"/>
  <c r="N251" i="8"/>
  <c r="N252" i="8"/>
  <c r="N253" i="8"/>
  <c r="N254" i="8"/>
  <c r="N255" i="8"/>
  <c r="N256" i="8"/>
  <c r="N257" i="8"/>
  <c r="N258" i="8"/>
  <c r="N259" i="8"/>
  <c r="N260" i="8"/>
  <c r="N261" i="8"/>
  <c r="N262" i="8"/>
  <c r="N263" i="8"/>
  <c r="N264" i="8"/>
  <c r="N265" i="8"/>
  <c r="N266" i="8"/>
  <c r="N267" i="8"/>
  <c r="N268" i="8"/>
  <c r="N269" i="8"/>
  <c r="N270" i="8"/>
  <c r="N271" i="8"/>
  <c r="N272" i="8"/>
  <c r="N273" i="8"/>
  <c r="N4" i="11"/>
  <c r="N3" i="11"/>
  <c r="P31" i="11"/>
  <c r="P30" i="11"/>
  <c r="H149" i="9"/>
  <c r="E149" i="9"/>
  <c r="E159" i="9"/>
  <c r="M141" i="9"/>
  <c r="M143" i="9"/>
  <c r="M144" i="9"/>
  <c r="M145" i="9"/>
  <c r="M146" i="9"/>
  <c r="M147" i="9"/>
  <c r="M148" i="9"/>
  <c r="M149" i="9"/>
  <c r="M150" i="9"/>
  <c r="M151" i="9"/>
  <c r="M152" i="9"/>
  <c r="M153" i="9"/>
  <c r="M154" i="9"/>
  <c r="M155" i="9"/>
  <c r="M156" i="9"/>
  <c r="M158" i="9"/>
  <c r="M159" i="9"/>
  <c r="M160" i="9"/>
  <c r="M161" i="9"/>
  <c r="M162" i="9"/>
  <c r="M163" i="9"/>
  <c r="M164" i="9"/>
  <c r="M165" i="9"/>
  <c r="M166" i="9"/>
  <c r="B147" i="9"/>
  <c r="B149" i="9"/>
  <c r="B153" i="9"/>
  <c r="B162" i="9"/>
  <c r="C149" i="9"/>
  <c r="C163" i="9"/>
  <c r="C145" i="9" l="1"/>
  <c r="G159" i="9"/>
  <c r="G145" i="9"/>
  <c r="F141" i="9"/>
  <c r="I159" i="9"/>
  <c r="I145" i="9"/>
  <c r="L166" i="9"/>
  <c r="I157" i="9"/>
  <c r="H159" i="9"/>
  <c r="G165" i="9"/>
  <c r="G161" i="9"/>
  <c r="G152" i="9"/>
  <c r="G147" i="9"/>
  <c r="G143" i="9"/>
  <c r="F164" i="9"/>
  <c r="I165" i="9"/>
  <c r="I161" i="9"/>
  <c r="I152" i="9"/>
  <c r="I147" i="9"/>
  <c r="G142" i="9"/>
  <c r="O152" i="9"/>
  <c r="I163" i="7"/>
  <c r="Q157" i="9"/>
  <c r="Q164" i="9"/>
  <c r="Q160" i="9"/>
  <c r="Q155" i="9"/>
  <c r="B152" i="9"/>
  <c r="H164" i="9"/>
  <c r="B142" i="9"/>
  <c r="O165" i="9"/>
  <c r="O148" i="9"/>
  <c r="F163" i="9"/>
  <c r="F159" i="9"/>
  <c r="F154" i="9"/>
  <c r="F145" i="9"/>
  <c r="L165" i="9"/>
  <c r="L156" i="9"/>
  <c r="L147" i="9"/>
  <c r="F142" i="9"/>
  <c r="F150" i="9"/>
  <c r="C159" i="9"/>
  <c r="B144" i="9"/>
  <c r="E158" i="9"/>
  <c r="H155" i="9"/>
  <c r="B166" i="9"/>
  <c r="B143" i="9"/>
  <c r="E163" i="9"/>
  <c r="H154" i="9"/>
  <c r="O161" i="9"/>
  <c r="O144" i="9"/>
  <c r="F166" i="9"/>
  <c r="F162" i="9"/>
  <c r="F158" i="9"/>
  <c r="F153" i="9"/>
  <c r="F148" i="9"/>
  <c r="F144" i="9"/>
  <c r="L162" i="9"/>
  <c r="L153" i="9"/>
  <c r="L144" i="9"/>
  <c r="D183" i="7"/>
  <c r="H150" i="9"/>
  <c r="B161" i="9"/>
  <c r="E166" i="9"/>
  <c r="E148" i="9"/>
  <c r="H146" i="9"/>
  <c r="C154" i="9"/>
  <c r="B158" i="9"/>
  <c r="E154" i="9"/>
  <c r="E145" i="9"/>
  <c r="H163" i="9"/>
  <c r="H145" i="9"/>
  <c r="E142" i="9"/>
  <c r="B165" i="9"/>
  <c r="B156" i="9"/>
  <c r="E162" i="9"/>
  <c r="E153" i="9"/>
  <c r="E144" i="9"/>
  <c r="H160" i="9"/>
  <c r="H151" i="9"/>
  <c r="O156" i="9"/>
  <c r="F165" i="9"/>
  <c r="F161" i="9"/>
  <c r="F156" i="9"/>
  <c r="F152" i="9"/>
  <c r="F147" i="9"/>
  <c r="L161" i="9"/>
  <c r="L152" i="9"/>
  <c r="L143" i="9"/>
  <c r="C162" i="9"/>
  <c r="C153" i="9"/>
  <c r="C161" i="9"/>
  <c r="C156" i="9"/>
  <c r="C152" i="9"/>
  <c r="C143" i="9"/>
  <c r="C142" i="9"/>
  <c r="C164" i="9"/>
  <c r="C160" i="9"/>
  <c r="C155" i="9"/>
  <c r="C151" i="9"/>
  <c r="C146" i="9"/>
  <c r="C141" i="9"/>
  <c r="O166" i="9"/>
  <c r="O162" i="9"/>
  <c r="O158" i="9"/>
  <c r="O153" i="9"/>
  <c r="O149" i="9"/>
  <c r="O145" i="9"/>
  <c r="E60" i="9"/>
  <c r="C166" i="9"/>
  <c r="C148" i="9"/>
  <c r="O157" i="9"/>
  <c r="O164" i="9"/>
  <c r="O160" i="9"/>
  <c r="O155" i="9"/>
  <c r="O151" i="9"/>
  <c r="O147" i="9"/>
  <c r="O143" i="9"/>
  <c r="B97" i="10"/>
  <c r="L60" i="9"/>
  <c r="C158" i="9"/>
  <c r="C144" i="9"/>
  <c r="C165" i="9"/>
  <c r="O163" i="9"/>
  <c r="O159" i="9"/>
  <c r="O154" i="9"/>
  <c r="O150" i="9"/>
  <c r="O146" i="9"/>
  <c r="K146" i="9"/>
  <c r="K60" i="9"/>
  <c r="Q163" i="9"/>
  <c r="Q154" i="9"/>
  <c r="Q146" i="9"/>
  <c r="B157" i="9"/>
  <c r="B60" i="9"/>
  <c r="H60" i="9"/>
  <c r="B164" i="9"/>
  <c r="B160" i="9"/>
  <c r="B155" i="9"/>
  <c r="B151" i="9"/>
  <c r="B146" i="9"/>
  <c r="B141" i="9"/>
  <c r="E165" i="9"/>
  <c r="E161" i="9"/>
  <c r="E156" i="9"/>
  <c r="E152" i="9"/>
  <c r="E147" i="9"/>
  <c r="E143" i="9"/>
  <c r="H166" i="9"/>
  <c r="H162" i="9"/>
  <c r="H158" i="9"/>
  <c r="H153" i="9"/>
  <c r="H148" i="9"/>
  <c r="H144" i="9"/>
  <c r="L157" i="9"/>
  <c r="F66" i="14"/>
  <c r="Q166" i="9"/>
  <c r="Q162" i="9"/>
  <c r="Q158" i="9"/>
  <c r="Q153" i="9"/>
  <c r="Q149" i="9"/>
  <c r="H157" i="9"/>
  <c r="L164" i="9"/>
  <c r="L160" i="9"/>
  <c r="L155" i="9"/>
  <c r="L151" i="9"/>
  <c r="L146" i="9"/>
  <c r="L141" i="9"/>
  <c r="D157" i="9"/>
  <c r="D60" i="9"/>
  <c r="L142" i="9"/>
  <c r="H142" i="9"/>
  <c r="C157" i="9"/>
  <c r="C60" i="9"/>
  <c r="G60" i="9"/>
  <c r="N60" i="9"/>
  <c r="Q142" i="9"/>
  <c r="Q60" i="9"/>
  <c r="Q159" i="9"/>
  <c r="Q150" i="9"/>
  <c r="Q141" i="9"/>
  <c r="B163" i="9"/>
  <c r="B159" i="9"/>
  <c r="B154" i="9"/>
  <c r="B145" i="9"/>
  <c r="E164" i="9"/>
  <c r="E160" i="9"/>
  <c r="E155" i="9"/>
  <c r="E151" i="9"/>
  <c r="E146" i="9"/>
  <c r="E141" i="9"/>
  <c r="H165" i="9"/>
  <c r="H161" i="9"/>
  <c r="H156" i="9"/>
  <c r="H152" i="9"/>
  <c r="H147" i="9"/>
  <c r="H143" i="9"/>
  <c r="Q165" i="9"/>
  <c r="Q161" i="9"/>
  <c r="Q156" i="9"/>
  <c r="Q152" i="9"/>
  <c r="Q148" i="9"/>
  <c r="Q144" i="9"/>
  <c r="L163" i="9"/>
  <c r="L159" i="9"/>
  <c r="L154" i="9"/>
  <c r="L149" i="9"/>
  <c r="L145" i="9"/>
  <c r="J155" i="9"/>
  <c r="J60" i="9"/>
  <c r="P142" i="9"/>
  <c r="P60" i="9"/>
  <c r="E150" i="9"/>
  <c r="M60" i="9"/>
  <c r="O142" i="9"/>
  <c r="O60" i="9"/>
  <c r="F157" i="9"/>
  <c r="F60" i="9"/>
  <c r="I142" i="9"/>
  <c r="I60" i="9"/>
  <c r="K8" i="14"/>
  <c r="K60" i="14" s="1"/>
  <c r="G55" i="10"/>
  <c r="G17" i="10"/>
  <c r="G136" i="10" s="1"/>
  <c r="K82" i="10"/>
  <c r="C97" i="10"/>
  <c r="N70" i="10"/>
  <c r="F97" i="10"/>
  <c r="D70" i="10"/>
  <c r="D97" i="10"/>
  <c r="H70" i="10"/>
  <c r="E97" i="10"/>
  <c r="E17" i="10"/>
  <c r="E136" i="10" s="1"/>
  <c r="E82" i="10"/>
  <c r="P17" i="10"/>
  <c r="P136" i="10" s="1"/>
  <c r="C17" i="10"/>
  <c r="C136" i="10" s="1"/>
  <c r="C55" i="10"/>
  <c r="I82" i="10"/>
  <c r="I17" i="10"/>
  <c r="I136" i="10" s="1"/>
  <c r="B82" i="10"/>
  <c r="P82" i="10"/>
  <c r="E55" i="10"/>
  <c r="M17" i="10"/>
  <c r="M136" i="10" s="1"/>
  <c r="K17" i="10"/>
  <c r="K138" i="10" s="1"/>
  <c r="Q82" i="10"/>
  <c r="F82" i="10"/>
  <c r="I54" i="10"/>
  <c r="L136" i="10"/>
  <c r="M82" i="10"/>
  <c r="F17" i="10"/>
  <c r="F142" i="10" s="1"/>
  <c r="I151" i="10"/>
  <c r="N17" i="10"/>
  <c r="N136" i="10" s="1"/>
  <c r="N82" i="10"/>
  <c r="J149" i="9"/>
  <c r="K159" i="9"/>
  <c r="P161" i="9"/>
  <c r="D161" i="9"/>
  <c r="J146" i="9"/>
  <c r="P158" i="9"/>
  <c r="K149" i="9"/>
  <c r="J159" i="9"/>
  <c r="P152" i="9"/>
  <c r="D152" i="9"/>
  <c r="K155" i="9"/>
  <c r="J164" i="9"/>
  <c r="D155" i="9"/>
  <c r="K164" i="9"/>
  <c r="P166" i="9"/>
  <c r="P149" i="9"/>
  <c r="D164" i="9"/>
  <c r="D146" i="9"/>
  <c r="K142" i="9"/>
  <c r="K150" i="9"/>
  <c r="J142" i="9"/>
  <c r="J150" i="9"/>
  <c r="K163" i="9"/>
  <c r="K154" i="9"/>
  <c r="K145" i="9"/>
  <c r="J163" i="9"/>
  <c r="J154" i="9"/>
  <c r="J145" i="9"/>
  <c r="P165" i="9"/>
  <c r="P156" i="9"/>
  <c r="P148" i="9"/>
  <c r="D160" i="9"/>
  <c r="D151" i="9"/>
  <c r="D141" i="9"/>
  <c r="K160" i="9"/>
  <c r="K151" i="9"/>
  <c r="K141" i="9"/>
  <c r="J160" i="9"/>
  <c r="J151" i="9"/>
  <c r="J141" i="9"/>
  <c r="P162" i="9"/>
  <c r="P153" i="9"/>
  <c r="P145" i="9"/>
  <c r="D165" i="9"/>
  <c r="D156" i="9"/>
  <c r="D147" i="9"/>
  <c r="K166" i="9"/>
  <c r="K162" i="9"/>
  <c r="K158" i="9"/>
  <c r="K153" i="9"/>
  <c r="K148" i="9"/>
  <c r="K144" i="9"/>
  <c r="J166" i="9"/>
  <c r="J162" i="9"/>
  <c r="J158" i="9"/>
  <c r="J153" i="9"/>
  <c r="J148" i="9"/>
  <c r="J144" i="9"/>
  <c r="P157" i="9"/>
  <c r="P164" i="9"/>
  <c r="P160" i="9"/>
  <c r="P155" i="9"/>
  <c r="P151" i="9"/>
  <c r="P147" i="9"/>
  <c r="P143" i="9"/>
  <c r="Q70" i="10"/>
  <c r="J151" i="10"/>
  <c r="Q17" i="10"/>
  <c r="Q136" i="10" s="1"/>
  <c r="H55" i="10"/>
  <c r="D163" i="9"/>
  <c r="D159" i="9"/>
  <c r="D154" i="9"/>
  <c r="D149" i="9"/>
  <c r="D145" i="9"/>
  <c r="H17" i="10"/>
  <c r="H151" i="10" s="1"/>
  <c r="B17" i="10"/>
  <c r="B136" i="10" s="1"/>
  <c r="K157" i="9"/>
  <c r="K165" i="9"/>
  <c r="K161" i="9"/>
  <c r="K156" i="9"/>
  <c r="K152" i="9"/>
  <c r="K147" i="9"/>
  <c r="K143" i="9"/>
  <c r="J165" i="9"/>
  <c r="J161" i="9"/>
  <c r="J156" i="9"/>
  <c r="J152" i="9"/>
  <c r="J147" i="9"/>
  <c r="J143" i="9"/>
  <c r="P163" i="9"/>
  <c r="P159" i="9"/>
  <c r="P154" i="9"/>
  <c r="P150" i="9"/>
  <c r="P146" i="9"/>
  <c r="P141" i="9"/>
  <c r="O54" i="10"/>
  <c r="D166" i="9"/>
  <c r="D162" i="9"/>
  <c r="D158" i="9"/>
  <c r="D153" i="9"/>
  <c r="D148" i="9"/>
  <c r="D144" i="9"/>
  <c r="J157" i="9"/>
  <c r="O151" i="10"/>
  <c r="L54" i="10"/>
  <c r="D54" i="10"/>
  <c r="B70" i="7"/>
  <c r="B202" i="7" s="1"/>
  <c r="B203" i="7"/>
  <c r="B57" i="7"/>
  <c r="B191" i="7"/>
  <c r="J57" i="7"/>
  <c r="J191" i="7"/>
  <c r="L70" i="7"/>
  <c r="L203" i="7"/>
  <c r="I191" i="7"/>
  <c r="I57" i="7"/>
  <c r="E191" i="7"/>
  <c r="E57" i="7"/>
  <c r="E70" i="7"/>
  <c r="E203" i="7"/>
  <c r="C191" i="7"/>
  <c r="C57" i="7"/>
  <c r="F191" i="7"/>
  <c r="F57" i="7"/>
  <c r="O70" i="7"/>
  <c r="O203" i="7"/>
  <c r="M70" i="7"/>
  <c r="M203" i="7"/>
  <c r="M191" i="7"/>
  <c r="M57" i="7"/>
  <c r="G70" i="7"/>
  <c r="G203" i="7"/>
  <c r="G191" i="7"/>
  <c r="G57" i="7"/>
  <c r="J70" i="7"/>
  <c r="J203" i="7"/>
  <c r="L191" i="7"/>
  <c r="L57" i="7"/>
  <c r="N70" i="7"/>
  <c r="N203" i="7"/>
  <c r="N57" i="7"/>
  <c r="N191" i="7"/>
  <c r="Q70" i="7"/>
  <c r="Q203" i="7"/>
  <c r="Q191" i="7"/>
  <c r="Q57" i="7"/>
  <c r="C70" i="7"/>
  <c r="C203" i="7"/>
  <c r="F70" i="7"/>
  <c r="F202" i="7" s="1"/>
  <c r="F203" i="7"/>
  <c r="D70" i="7"/>
  <c r="D202" i="7" s="1"/>
  <c r="D203" i="7"/>
  <c r="D191" i="7"/>
  <c r="D57" i="7"/>
  <c r="I70" i="7"/>
  <c r="I203" i="7"/>
  <c r="P70" i="7"/>
  <c r="P203" i="7"/>
  <c r="P191" i="7"/>
  <c r="P57" i="7"/>
  <c r="H70" i="7"/>
  <c r="H203" i="7"/>
  <c r="H191" i="7"/>
  <c r="H57" i="7"/>
  <c r="K70" i="7"/>
  <c r="K203" i="7"/>
  <c r="K191" i="7"/>
  <c r="K57" i="7"/>
  <c r="O191" i="7"/>
  <c r="O57" i="7"/>
  <c r="D142" i="9"/>
  <c r="B59" i="14"/>
  <c r="B62" i="14"/>
  <c r="B63" i="14"/>
  <c r="B67" i="14"/>
  <c r="N59" i="14"/>
  <c r="N62" i="14"/>
  <c r="N63" i="14"/>
  <c r="N67" i="14"/>
  <c r="N66" i="14"/>
  <c r="D66" i="14"/>
  <c r="P59" i="14"/>
  <c r="P62" i="14"/>
  <c r="P63" i="14"/>
  <c r="P66" i="14"/>
  <c r="P67" i="14"/>
  <c r="D135" i="10"/>
  <c r="D137" i="10"/>
  <c r="D139" i="10"/>
  <c r="D140" i="10"/>
  <c r="D141" i="10"/>
  <c r="D142" i="10"/>
  <c r="D143" i="10"/>
  <c r="D145" i="10"/>
  <c r="D146" i="10"/>
  <c r="D147" i="10"/>
  <c r="D148" i="10"/>
  <c r="D149" i="10"/>
  <c r="D152" i="10"/>
  <c r="D153" i="10"/>
  <c r="D154" i="10"/>
  <c r="D155" i="10"/>
  <c r="D156" i="10"/>
  <c r="D158" i="10"/>
  <c r="D159" i="10"/>
  <c r="D160" i="10"/>
  <c r="D138" i="10"/>
  <c r="O59" i="14"/>
  <c r="O62" i="14"/>
  <c r="O63" i="14"/>
  <c r="O66" i="14"/>
  <c r="O67" i="14"/>
  <c r="O141" i="10"/>
  <c r="O142" i="10"/>
  <c r="O143" i="10"/>
  <c r="O145" i="10"/>
  <c r="O146" i="10"/>
  <c r="O147" i="10"/>
  <c r="O148" i="10"/>
  <c r="O149" i="10"/>
  <c r="O152" i="10"/>
  <c r="O153" i="10"/>
  <c r="O154" i="10"/>
  <c r="O155" i="10"/>
  <c r="O156" i="10"/>
  <c r="O158" i="10"/>
  <c r="O159" i="10"/>
  <c r="O160" i="10"/>
  <c r="O135" i="10"/>
  <c r="O137" i="10"/>
  <c r="O138" i="10"/>
  <c r="O139" i="10"/>
  <c r="O140" i="10"/>
  <c r="J135" i="10"/>
  <c r="J137" i="10"/>
  <c r="J138" i="10"/>
  <c r="J139" i="10"/>
  <c r="J140" i="10"/>
  <c r="J141" i="10"/>
  <c r="J142" i="10"/>
  <c r="J143" i="10"/>
  <c r="J145" i="10"/>
  <c r="J146" i="10"/>
  <c r="J147" i="10"/>
  <c r="J148" i="10"/>
  <c r="J149" i="10"/>
  <c r="J152" i="10"/>
  <c r="J153" i="10"/>
  <c r="J154" i="10"/>
  <c r="J155" i="10"/>
  <c r="J156" i="10"/>
  <c r="J158" i="10"/>
  <c r="J159" i="10"/>
  <c r="J160" i="10"/>
  <c r="M59" i="14"/>
  <c r="M62" i="14"/>
  <c r="M63" i="14"/>
  <c r="M66" i="14"/>
  <c r="M67" i="14"/>
  <c r="L135" i="10"/>
  <c r="L137" i="10"/>
  <c r="L139" i="10"/>
  <c r="L140" i="10"/>
  <c r="L141" i="10"/>
  <c r="L142" i="10"/>
  <c r="L143" i="10"/>
  <c r="L145" i="10"/>
  <c r="L146" i="10"/>
  <c r="L147" i="10"/>
  <c r="L148" i="10"/>
  <c r="L149" i="10"/>
  <c r="L152" i="10"/>
  <c r="L153" i="10"/>
  <c r="L154" i="10"/>
  <c r="L155" i="10"/>
  <c r="L156" i="10"/>
  <c r="L158" i="10"/>
  <c r="L159" i="10"/>
  <c r="L160" i="10"/>
  <c r="L138" i="10"/>
  <c r="C59" i="14"/>
  <c r="C62" i="14"/>
  <c r="C63" i="14"/>
  <c r="C66" i="14"/>
  <c r="C67" i="14"/>
  <c r="F59" i="14"/>
  <c r="F62" i="14"/>
  <c r="F63" i="14"/>
  <c r="F67" i="14"/>
  <c r="G59" i="14"/>
  <c r="G62" i="14"/>
  <c r="G63" i="14"/>
  <c r="G66" i="14"/>
  <c r="G67" i="14"/>
  <c r="I59" i="14"/>
  <c r="I62" i="14"/>
  <c r="I63" i="14"/>
  <c r="I66" i="14"/>
  <c r="I67" i="14"/>
  <c r="I143" i="10"/>
  <c r="J59" i="14"/>
  <c r="J62" i="14"/>
  <c r="J63" i="14"/>
  <c r="J67" i="14"/>
  <c r="J66" i="14"/>
  <c r="E59" i="14"/>
  <c r="E62" i="14"/>
  <c r="E63" i="14"/>
  <c r="E66" i="14"/>
  <c r="E67" i="14"/>
  <c r="D151" i="10"/>
  <c r="C143" i="10"/>
  <c r="E137" i="10"/>
  <c r="E143" i="10"/>
  <c r="E146" i="10"/>
  <c r="E156" i="10"/>
  <c r="Q59" i="14"/>
  <c r="Q62" i="14"/>
  <c r="Q63" i="14"/>
  <c r="Q66" i="14"/>
  <c r="Q67" i="14"/>
  <c r="B60" i="14"/>
  <c r="H59" i="14"/>
  <c r="H62" i="14"/>
  <c r="H63" i="14"/>
  <c r="H66" i="14"/>
  <c r="H67" i="14"/>
  <c r="J54" i="10"/>
  <c r="D59" i="14"/>
  <c r="D62" i="14"/>
  <c r="D63" i="14"/>
  <c r="D67" i="14"/>
  <c r="G143" i="10"/>
  <c r="B66" i="14"/>
  <c r="D136" i="10"/>
  <c r="O60" i="14"/>
  <c r="L59" i="14"/>
  <c r="L62" i="14"/>
  <c r="L63" i="14"/>
  <c r="L66" i="14"/>
  <c r="L67" i="14"/>
  <c r="G147" i="10" l="1"/>
  <c r="P54" i="10"/>
  <c r="K62" i="14"/>
  <c r="C151" i="10"/>
  <c r="G141" i="10"/>
  <c r="G158" i="10"/>
  <c r="K66" i="14"/>
  <c r="G155" i="10"/>
  <c r="G54" i="10"/>
  <c r="G145" i="10"/>
  <c r="G139" i="10"/>
  <c r="G137" i="10"/>
  <c r="G153" i="10"/>
  <c r="G160" i="10"/>
  <c r="G149" i="10"/>
  <c r="G142" i="10"/>
  <c r="P145" i="10"/>
  <c r="I153" i="10"/>
  <c r="G138" i="10"/>
  <c r="G159" i="10"/>
  <c r="G154" i="10"/>
  <c r="G148" i="10"/>
  <c r="K67" i="14"/>
  <c r="K59" i="14"/>
  <c r="G151" i="10"/>
  <c r="G140" i="10"/>
  <c r="G135" i="10"/>
  <c r="G156" i="10"/>
  <c r="G152" i="10"/>
  <c r="G146" i="10"/>
  <c r="K63" i="14"/>
  <c r="K137" i="10"/>
  <c r="E153" i="10"/>
  <c r="E135" i="10"/>
  <c r="E152" i="10"/>
  <c r="E142" i="10"/>
  <c r="N54" i="10"/>
  <c r="E138" i="10"/>
  <c r="E158" i="10"/>
  <c r="E147" i="10"/>
  <c r="E141" i="10"/>
  <c r="C141" i="10"/>
  <c r="E54" i="10"/>
  <c r="P140" i="10"/>
  <c r="I142" i="10"/>
  <c r="P155" i="10"/>
  <c r="M148" i="10"/>
  <c r="F146" i="10"/>
  <c r="P160" i="10"/>
  <c r="M159" i="10"/>
  <c r="I138" i="10"/>
  <c r="P149" i="10"/>
  <c r="M139" i="10"/>
  <c r="E160" i="10"/>
  <c r="E155" i="10"/>
  <c r="E149" i="10"/>
  <c r="E145" i="10"/>
  <c r="E140" i="10"/>
  <c r="F151" i="10"/>
  <c r="E159" i="10"/>
  <c r="E154" i="10"/>
  <c r="E148" i="10"/>
  <c r="E139" i="10"/>
  <c r="F135" i="10"/>
  <c r="E151" i="10"/>
  <c r="I148" i="10"/>
  <c r="P159" i="10"/>
  <c r="P148" i="10"/>
  <c r="P139" i="10"/>
  <c r="M158" i="10"/>
  <c r="M147" i="10"/>
  <c r="I158" i="10"/>
  <c r="I147" i="10"/>
  <c r="I137" i="10"/>
  <c r="P138" i="10"/>
  <c r="P158" i="10"/>
  <c r="P153" i="10"/>
  <c r="P147" i="10"/>
  <c r="P142" i="10"/>
  <c r="P137" i="10"/>
  <c r="M154" i="10"/>
  <c r="M143" i="10"/>
  <c r="I159" i="10"/>
  <c r="I139" i="10"/>
  <c r="P154" i="10"/>
  <c r="P143" i="10"/>
  <c r="M137" i="10"/>
  <c r="I154" i="10"/>
  <c r="P156" i="10"/>
  <c r="P152" i="10"/>
  <c r="P146" i="10"/>
  <c r="P141" i="10"/>
  <c r="P135" i="10"/>
  <c r="M138" i="10"/>
  <c r="M153" i="10"/>
  <c r="M142" i="10"/>
  <c r="C156" i="10"/>
  <c r="C140" i="10"/>
  <c r="C149" i="10"/>
  <c r="C146" i="10"/>
  <c r="H152" i="10"/>
  <c r="C160" i="10"/>
  <c r="C155" i="10"/>
  <c r="C145" i="10"/>
  <c r="C137" i="10"/>
  <c r="C152" i="10"/>
  <c r="C135" i="10"/>
  <c r="N140" i="10"/>
  <c r="C54" i="10"/>
  <c r="C159" i="10"/>
  <c r="C154" i="10"/>
  <c r="C148" i="10"/>
  <c r="C139" i="10"/>
  <c r="H138" i="10"/>
  <c r="H137" i="10"/>
  <c r="K156" i="10"/>
  <c r="H147" i="10"/>
  <c r="C158" i="10"/>
  <c r="C153" i="10"/>
  <c r="C147" i="10"/>
  <c r="C142" i="10"/>
  <c r="C138" i="10"/>
  <c r="K146" i="10"/>
  <c r="F156" i="10"/>
  <c r="F145" i="10"/>
  <c r="H158" i="10"/>
  <c r="H142" i="10"/>
  <c r="F141" i="10"/>
  <c r="F155" i="10"/>
  <c r="P151" i="10"/>
  <c r="H153" i="10"/>
  <c r="H141" i="10"/>
  <c r="F140" i="10"/>
  <c r="F152" i="10"/>
  <c r="K136" i="10"/>
  <c r="K155" i="10"/>
  <c r="K135" i="10"/>
  <c r="I160" i="10"/>
  <c r="I155" i="10"/>
  <c r="I149" i="10"/>
  <c r="I145" i="10"/>
  <c r="I140" i="10"/>
  <c r="M160" i="10"/>
  <c r="M155" i="10"/>
  <c r="M149" i="10"/>
  <c r="M145" i="10"/>
  <c r="M140" i="10"/>
  <c r="K160" i="10"/>
  <c r="K149" i="10"/>
  <c r="K140" i="10"/>
  <c r="M151" i="10"/>
  <c r="K145" i="10"/>
  <c r="I156" i="10"/>
  <c r="I152" i="10"/>
  <c r="I146" i="10"/>
  <c r="I141" i="10"/>
  <c r="I135" i="10"/>
  <c r="M156" i="10"/>
  <c r="M152" i="10"/>
  <c r="M146" i="10"/>
  <c r="M141" i="10"/>
  <c r="M135" i="10"/>
  <c r="K152" i="10"/>
  <c r="K141" i="10"/>
  <c r="K54" i="10"/>
  <c r="K151" i="10"/>
  <c r="N145" i="10"/>
  <c r="K159" i="10"/>
  <c r="K154" i="10"/>
  <c r="K148" i="10"/>
  <c r="K143" i="10"/>
  <c r="K139" i="10"/>
  <c r="N149" i="10"/>
  <c r="K158" i="10"/>
  <c r="K153" i="10"/>
  <c r="K147" i="10"/>
  <c r="K142" i="10"/>
  <c r="M54" i="10"/>
  <c r="N160" i="10"/>
  <c r="H136" i="10"/>
  <c r="H54" i="10"/>
  <c r="N155" i="10"/>
  <c r="N139" i="10"/>
  <c r="N159" i="10"/>
  <c r="N154" i="10"/>
  <c r="N148" i="10"/>
  <c r="N143" i="10"/>
  <c r="N151" i="10"/>
  <c r="N138" i="10"/>
  <c r="N137" i="10"/>
  <c r="N158" i="10"/>
  <c r="N153" i="10"/>
  <c r="N147" i="10"/>
  <c r="N142" i="10"/>
  <c r="B141" i="10"/>
  <c r="F54" i="10"/>
  <c r="Q154" i="10"/>
  <c r="N135" i="10"/>
  <c r="N156" i="10"/>
  <c r="N152" i="10"/>
  <c r="N146" i="10"/>
  <c r="N141" i="10"/>
  <c r="H156" i="10"/>
  <c r="H146" i="10"/>
  <c r="H135" i="10"/>
  <c r="F160" i="10"/>
  <c r="F149" i="10"/>
  <c r="B156" i="10"/>
  <c r="Q148" i="10"/>
  <c r="B152" i="10"/>
  <c r="F136" i="10"/>
  <c r="Q143" i="10"/>
  <c r="H160" i="10"/>
  <c r="H155" i="10"/>
  <c r="H149" i="10"/>
  <c r="H145" i="10"/>
  <c r="H140" i="10"/>
  <c r="F138" i="10"/>
  <c r="F139" i="10"/>
  <c r="F159" i="10"/>
  <c r="F154" i="10"/>
  <c r="F148" i="10"/>
  <c r="F143" i="10"/>
  <c r="B137" i="10"/>
  <c r="B146" i="10"/>
  <c r="B54" i="10"/>
  <c r="Q159" i="10"/>
  <c r="Q139" i="10"/>
  <c r="H159" i="10"/>
  <c r="H154" i="10"/>
  <c r="H148" i="10"/>
  <c r="H143" i="10"/>
  <c r="H139" i="10"/>
  <c r="F137" i="10"/>
  <c r="F158" i="10"/>
  <c r="F153" i="10"/>
  <c r="F147" i="10"/>
  <c r="Q151" i="10"/>
  <c r="B155" i="10"/>
  <c r="B140" i="10"/>
  <c r="B135" i="10"/>
  <c r="Q138" i="10"/>
  <c r="Q158" i="10"/>
  <c r="Q153" i="10"/>
  <c r="Q147" i="10"/>
  <c r="Q142" i="10"/>
  <c r="Q137" i="10"/>
  <c r="B151" i="10"/>
  <c r="B159" i="10"/>
  <c r="B143" i="10"/>
  <c r="Q156" i="10"/>
  <c r="Q152" i="10"/>
  <c r="Q146" i="10"/>
  <c r="Q141" i="10"/>
  <c r="Q135" i="10"/>
  <c r="Q54" i="10"/>
  <c r="B160" i="10"/>
  <c r="B149" i="10"/>
  <c r="B145" i="10"/>
  <c r="B154" i="10"/>
  <c r="B148" i="10"/>
  <c r="B139" i="10"/>
  <c r="B158" i="10"/>
  <c r="B153" i="10"/>
  <c r="B147" i="10"/>
  <c r="B142" i="10"/>
  <c r="B138" i="10"/>
  <c r="Q160" i="10"/>
  <c r="Q155" i="10"/>
  <c r="Q149" i="10"/>
  <c r="Q145" i="10"/>
  <c r="Q140" i="10"/>
  <c r="O189" i="7"/>
  <c r="P202" i="7"/>
  <c r="I202" i="7"/>
  <c r="Q202" i="7"/>
  <c r="N189" i="7"/>
  <c r="O202" i="7"/>
  <c r="F189" i="7"/>
  <c r="J189" i="7"/>
  <c r="M202" i="7"/>
  <c r="K189" i="7"/>
  <c r="H189" i="7"/>
  <c r="N202" i="7"/>
  <c r="J202" i="7"/>
  <c r="G189" i="7"/>
  <c r="M189" i="7"/>
  <c r="C189" i="7"/>
  <c r="I189" i="7"/>
  <c r="L202" i="7"/>
  <c r="K202" i="7"/>
  <c r="H202" i="7"/>
  <c r="P189" i="7"/>
  <c r="D189" i="7"/>
  <c r="C202" i="7"/>
  <c r="Q189" i="7"/>
  <c r="G202" i="7"/>
  <c r="L189" i="7"/>
  <c r="E202" i="7"/>
  <c r="E189" i="7"/>
  <c r="B189" i="7"/>
  <c r="J78" i="7" l="1"/>
  <c r="J18" i="21"/>
  <c r="J7" i="21"/>
  <c r="J26" i="21" s="1"/>
  <c r="J22" i="21"/>
  <c r="M78" i="7"/>
  <c r="M7" i="21"/>
  <c r="M27" i="21" s="1"/>
  <c r="M18" i="21"/>
  <c r="M22" i="21"/>
  <c r="G79" i="7"/>
  <c r="G19" i="21"/>
  <c r="G23" i="21"/>
  <c r="I79" i="7"/>
  <c r="I19" i="21"/>
  <c r="I23" i="21"/>
  <c r="N78" i="7"/>
  <c r="N18" i="21"/>
  <c r="N22" i="21"/>
  <c r="N7" i="21"/>
  <c r="N27" i="21" s="1"/>
  <c r="B79" i="7"/>
  <c r="B23" i="21"/>
  <c r="B19" i="21"/>
  <c r="P79" i="7"/>
  <c r="P19" i="21"/>
  <c r="P23" i="21"/>
  <c r="Q78" i="7"/>
  <c r="Q18" i="21"/>
  <c r="Q7" i="21"/>
  <c r="Q26" i="21" s="1"/>
  <c r="Q22" i="21"/>
  <c r="O78" i="7"/>
  <c r="O18" i="21"/>
  <c r="O22" i="21"/>
  <c r="O7" i="21"/>
  <c r="O26" i="21" s="1"/>
  <c r="O79" i="7"/>
  <c r="O19" i="21"/>
  <c r="O23" i="21"/>
  <c r="L79" i="7"/>
  <c r="L19" i="21"/>
  <c r="L23" i="21"/>
  <c r="K79" i="7"/>
  <c r="K23" i="21"/>
  <c r="K19" i="21"/>
  <c r="D79" i="7"/>
  <c r="D19" i="21"/>
  <c r="D23" i="21"/>
  <c r="M79" i="7"/>
  <c r="M19" i="21"/>
  <c r="M23" i="21"/>
  <c r="C79" i="7"/>
  <c r="C23" i="21"/>
  <c r="C19" i="21"/>
  <c r="C7" i="21"/>
  <c r="C27" i="21" s="1"/>
  <c r="C78" i="7"/>
  <c r="C22" i="21"/>
  <c r="C18" i="21"/>
  <c r="N79" i="7"/>
  <c r="N19" i="21"/>
  <c r="N23" i="21"/>
  <c r="F79" i="7"/>
  <c r="F23" i="21"/>
  <c r="F19" i="21"/>
  <c r="D78" i="7"/>
  <c r="D22" i="21"/>
  <c r="D7" i="21"/>
  <c r="D27" i="21" s="1"/>
  <c r="D18" i="21"/>
  <c r="J79" i="7"/>
  <c r="J19" i="21"/>
  <c r="J23" i="21"/>
  <c r="K7" i="21"/>
  <c r="K26" i="21" s="1"/>
  <c r="K78" i="7"/>
  <c r="K22" i="21"/>
  <c r="K18" i="21"/>
  <c r="H79" i="7"/>
  <c r="H19" i="21"/>
  <c r="H23" i="21"/>
  <c r="E79" i="7"/>
  <c r="E19" i="21"/>
  <c r="E23" i="21"/>
  <c r="E78" i="7"/>
  <c r="E7" i="21"/>
  <c r="E27" i="21" s="1"/>
  <c r="E18" i="21"/>
  <c r="E22" i="21"/>
  <c r="F78" i="7"/>
  <c r="F18" i="21"/>
  <c r="F22" i="21"/>
  <c r="F7" i="21"/>
  <c r="F26" i="21" s="1"/>
  <c r="I78" i="7"/>
  <c r="I18" i="21"/>
  <c r="I22" i="21"/>
  <c r="I7" i="21"/>
  <c r="I26" i="21" s="1"/>
  <c r="Q79" i="7"/>
  <c r="Q23" i="21"/>
  <c r="Q19" i="21"/>
  <c r="L78" i="7"/>
  <c r="L7" i="21"/>
  <c r="L26" i="21" s="1"/>
  <c r="L18" i="21"/>
  <c r="L22" i="21"/>
  <c r="D26" i="21" l="1"/>
  <c r="C26" i="21"/>
  <c r="I27" i="21"/>
  <c r="Q27" i="21"/>
  <c r="E26" i="21"/>
  <c r="M26" i="21"/>
  <c r="L210" i="7"/>
  <c r="L77" i="7"/>
  <c r="M77" i="7"/>
  <c r="M210" i="7"/>
  <c r="Q211" i="7"/>
  <c r="F17" i="21"/>
  <c r="F21" i="21"/>
  <c r="F25" i="21"/>
  <c r="E17" i="21"/>
  <c r="E25" i="21"/>
  <c r="E21" i="21"/>
  <c r="B78" i="7"/>
  <c r="B7" i="21"/>
  <c r="B26" i="21" s="1"/>
  <c r="B18" i="21"/>
  <c r="B22" i="21"/>
  <c r="H211" i="7"/>
  <c r="K25" i="21"/>
  <c r="K17" i="21"/>
  <c r="K21" i="21"/>
  <c r="D17" i="21"/>
  <c r="D25" i="21"/>
  <c r="D21" i="21"/>
  <c r="F27" i="21"/>
  <c r="F211" i="7"/>
  <c r="C211" i="7"/>
  <c r="K27" i="21"/>
  <c r="O27" i="21"/>
  <c r="P211" i="7"/>
  <c r="B211" i="7"/>
  <c r="P78" i="7"/>
  <c r="P7" i="21"/>
  <c r="P18" i="21"/>
  <c r="P22" i="21"/>
  <c r="K211" i="7"/>
  <c r="L27" i="21"/>
  <c r="L25" i="21"/>
  <c r="L21" i="21"/>
  <c r="L17" i="21"/>
  <c r="I25" i="21"/>
  <c r="I21" i="21"/>
  <c r="I17" i="21"/>
  <c r="H78" i="7"/>
  <c r="H7" i="21"/>
  <c r="H22" i="21"/>
  <c r="H18" i="21"/>
  <c r="J27" i="21"/>
  <c r="J211" i="7"/>
  <c r="N211" i="7"/>
  <c r="M211" i="7"/>
  <c r="D211" i="7"/>
  <c r="Q21" i="21"/>
  <c r="Q25" i="21"/>
  <c r="Q17" i="21"/>
  <c r="N77" i="7"/>
  <c r="N210" i="7"/>
  <c r="J77" i="7"/>
  <c r="J210" i="7"/>
  <c r="F77" i="7"/>
  <c r="F210" i="7"/>
  <c r="D210" i="7"/>
  <c r="D77" i="7"/>
  <c r="C25" i="21"/>
  <c r="C21" i="21"/>
  <c r="C17" i="21"/>
  <c r="L211" i="7"/>
  <c r="O211" i="7"/>
  <c r="Q210" i="7"/>
  <c r="Q77" i="7"/>
  <c r="I211" i="7"/>
  <c r="J25" i="21"/>
  <c r="J21" i="21"/>
  <c r="J17" i="21"/>
  <c r="I77" i="7"/>
  <c r="I210" i="7"/>
  <c r="E210" i="7"/>
  <c r="E77" i="7"/>
  <c r="E211" i="7"/>
  <c r="G78" i="7"/>
  <c r="G18" i="21"/>
  <c r="G22" i="21"/>
  <c r="G7" i="21"/>
  <c r="K210" i="7"/>
  <c r="K77" i="7"/>
  <c r="C210" i="7"/>
  <c r="C77" i="7"/>
  <c r="O25" i="21"/>
  <c r="O21" i="21"/>
  <c r="O17" i="21"/>
  <c r="O210" i="7"/>
  <c r="O77" i="7"/>
  <c r="N26" i="21"/>
  <c r="N17" i="21"/>
  <c r="N21" i="21"/>
  <c r="N25" i="21"/>
  <c r="G211" i="7"/>
  <c r="M25" i="21"/>
  <c r="M21" i="21"/>
  <c r="M17" i="21"/>
  <c r="G25" i="21" l="1"/>
  <c r="G17" i="21"/>
  <c r="G21" i="21"/>
  <c r="G27" i="21"/>
  <c r="P27" i="21"/>
  <c r="P21" i="21"/>
  <c r="P25" i="21"/>
  <c r="P17" i="21"/>
  <c r="M209" i="7"/>
  <c r="G26" i="21"/>
  <c r="G210" i="7"/>
  <c r="G77" i="7"/>
  <c r="E209" i="7"/>
  <c r="I209" i="7"/>
  <c r="F209" i="7"/>
  <c r="H210" i="7"/>
  <c r="H77" i="7"/>
  <c r="O209" i="7"/>
  <c r="K209" i="7"/>
  <c r="J209" i="7"/>
  <c r="P210" i="7"/>
  <c r="P77" i="7"/>
  <c r="B77" i="7"/>
  <c r="B210" i="7"/>
  <c r="L209" i="7"/>
  <c r="C209" i="7"/>
  <c r="Q209" i="7"/>
  <c r="D209" i="7"/>
  <c r="H25" i="21"/>
  <c r="H21" i="21"/>
  <c r="H17" i="21"/>
  <c r="H27" i="21"/>
  <c r="B25" i="21"/>
  <c r="B21" i="21"/>
  <c r="B17" i="21"/>
  <c r="B27" i="21"/>
  <c r="N209" i="7"/>
  <c r="H26" i="21"/>
  <c r="P26" i="21"/>
  <c r="P209" i="7" l="1"/>
  <c r="B209" i="7"/>
  <c r="H209" i="7"/>
  <c r="G209" i="7"/>
  <c r="J41" i="14" l="1"/>
  <c r="P41" i="14"/>
  <c r="F45" i="14"/>
  <c r="C41" i="14"/>
  <c r="M41" i="14"/>
  <c r="C45" i="14"/>
  <c r="P45" i="14"/>
  <c r="L41" i="14"/>
  <c r="I41" i="14"/>
  <c r="O45" i="14"/>
  <c r="N45" i="14"/>
  <c r="M45" i="14"/>
  <c r="L45" i="14"/>
  <c r="K41" i="14"/>
  <c r="Q41" i="14"/>
  <c r="G45" i="14"/>
  <c r="E45" i="14"/>
  <c r="D45" i="14"/>
  <c r="F41" i="14"/>
  <c r="H41" i="14"/>
  <c r="Q45" i="14"/>
  <c r="O41" i="14"/>
  <c r="N41" i="14"/>
  <c r="D41" i="14"/>
  <c r="E41" i="14"/>
  <c r="K45" i="14"/>
  <c r="J45" i="14"/>
  <c r="I45" i="14"/>
  <c r="H45" i="14"/>
  <c r="G41" i="14"/>
  <c r="B45" i="14" l="1"/>
  <c r="B41" i="14"/>
  <c r="Q64" i="12" l="1"/>
  <c r="Q86" i="12" s="1"/>
  <c r="N64" i="12"/>
  <c r="N86" i="12" s="1"/>
  <c r="K64" i="12"/>
  <c r="K86" i="12" s="1"/>
  <c r="L64" i="12"/>
  <c r="L86" i="12" s="1"/>
  <c r="J64" i="12"/>
  <c r="J86" i="12" s="1"/>
  <c r="M64" i="12"/>
  <c r="M86" i="12" s="1"/>
  <c r="G64" i="12"/>
  <c r="G86" i="12" s="1"/>
  <c r="D64" i="12"/>
  <c r="D86" i="12" s="1"/>
  <c r="C64" i="12"/>
  <c r="C86" i="12" s="1"/>
  <c r="B64" i="12"/>
  <c r="B86" i="12" s="1"/>
  <c r="I64" i="12"/>
  <c r="I86" i="12" s="1"/>
  <c r="F64" i="12"/>
  <c r="F86" i="12" s="1"/>
  <c r="H64" i="12"/>
  <c r="H86" i="12" s="1"/>
  <c r="E64" i="12"/>
  <c r="E86" i="12" s="1"/>
  <c r="P64" i="12"/>
  <c r="P86" i="12" s="1"/>
  <c r="O64" i="12"/>
  <c r="O86" i="12" s="1"/>
  <c r="K30" i="14"/>
  <c r="G30" i="14"/>
  <c r="H30" i="14"/>
  <c r="O30" i="14"/>
  <c r="C30" i="14"/>
  <c r="I30" i="14"/>
  <c r="Q30" i="14"/>
  <c r="N30" i="14"/>
  <c r="L30" i="14"/>
  <c r="J30" i="14"/>
  <c r="M30" i="14"/>
  <c r="D30" i="14"/>
  <c r="B30" i="14"/>
  <c r="F30" i="14"/>
  <c r="P30" i="14"/>
  <c r="E30" i="14"/>
  <c r="C42" i="14" l="1"/>
  <c r="C6" i="12"/>
  <c r="C40" i="14" l="1"/>
  <c r="C11" i="7"/>
  <c r="C65" i="12" l="1"/>
  <c r="C87" i="12" s="1"/>
  <c r="C195" i="7"/>
  <c r="C31" i="14"/>
  <c r="C17" i="12"/>
  <c r="C63" i="12" l="1"/>
  <c r="C29" i="14"/>
  <c r="E66" i="12" l="1"/>
  <c r="E88" i="12" s="1"/>
  <c r="Q66" i="12"/>
  <c r="Q88" i="12" s="1"/>
  <c r="J66" i="12"/>
  <c r="J88" i="12" s="1"/>
  <c r="H66" i="12"/>
  <c r="H88" i="12" s="1"/>
  <c r="L66" i="12"/>
  <c r="L88" i="12" s="1"/>
  <c r="B66" i="12"/>
  <c r="B88" i="12" s="1"/>
  <c r="P10" i="7"/>
  <c r="P39" i="14"/>
  <c r="M12" i="7"/>
  <c r="M43" i="14"/>
  <c r="G39" i="14"/>
  <c r="G10" i="7"/>
  <c r="J12" i="7"/>
  <c r="J43" i="14"/>
  <c r="D10" i="7"/>
  <c r="D39" i="14"/>
  <c r="C12" i="7"/>
  <c r="C43" i="14"/>
  <c r="E10" i="7"/>
  <c r="E39" i="14"/>
  <c r="N10" i="7"/>
  <c r="N39" i="14"/>
  <c r="Q43" i="14"/>
  <c r="Q12" i="7"/>
  <c r="H12" i="7"/>
  <c r="H43" i="14"/>
  <c r="M10" i="7"/>
  <c r="M39" i="14"/>
  <c r="J10" i="7"/>
  <c r="J39" i="14"/>
  <c r="K10" i="7"/>
  <c r="K39" i="14"/>
  <c r="N12" i="7"/>
  <c r="N43" i="14"/>
  <c r="H10" i="7"/>
  <c r="H39" i="14"/>
  <c r="G12" i="7"/>
  <c r="G43" i="14"/>
  <c r="B10" i="7"/>
  <c r="B39" i="14"/>
  <c r="E12" i="7"/>
  <c r="E43" i="14"/>
  <c r="I39" i="14"/>
  <c r="I10" i="7"/>
  <c r="L12" i="7"/>
  <c r="L43" i="14"/>
  <c r="C39" i="14"/>
  <c r="C10" i="7"/>
  <c r="C4" i="12"/>
  <c r="F12" i="7"/>
  <c r="F43" i="14"/>
  <c r="O12" i="7"/>
  <c r="O43" i="14"/>
  <c r="D12" i="7"/>
  <c r="D43" i="14"/>
  <c r="O39" i="14"/>
  <c r="O10" i="7"/>
  <c r="B12" i="7"/>
  <c r="B43" i="14"/>
  <c r="L39" i="14"/>
  <c r="L10" i="7"/>
  <c r="K12" i="7"/>
  <c r="K43" i="14"/>
  <c r="F10" i="7"/>
  <c r="F39" i="14"/>
  <c r="I12" i="7"/>
  <c r="I43" i="14"/>
  <c r="Q10" i="7"/>
  <c r="Q39" i="14"/>
  <c r="P12" i="7"/>
  <c r="P43" i="14"/>
  <c r="C117" i="12" l="1"/>
  <c r="K66" i="12"/>
  <c r="K88" i="12" s="1"/>
  <c r="P66" i="12"/>
  <c r="P88" i="12" s="1"/>
  <c r="O66" i="12"/>
  <c r="O88" i="12" s="1"/>
  <c r="G66" i="12"/>
  <c r="G88" i="12" s="1"/>
  <c r="M66" i="12"/>
  <c r="M88" i="12" s="1"/>
  <c r="D66" i="12"/>
  <c r="D88" i="12" s="1"/>
  <c r="C66" i="12"/>
  <c r="C88" i="12" s="1"/>
  <c r="F66" i="12"/>
  <c r="F88" i="12" s="1"/>
  <c r="I66" i="12"/>
  <c r="I88" i="12" s="1"/>
  <c r="N66" i="12"/>
  <c r="N88" i="12" s="1"/>
  <c r="P28" i="14"/>
  <c r="M38" i="7"/>
  <c r="M46" i="13"/>
  <c r="M35" i="13"/>
  <c r="M32" i="14"/>
  <c r="I42" i="14"/>
  <c r="I6" i="12"/>
  <c r="F196" i="7"/>
  <c r="L196" i="7"/>
  <c r="C38" i="7"/>
  <c r="C46" i="13"/>
  <c r="C35" i="13"/>
  <c r="Q38" i="7"/>
  <c r="Q46" i="13"/>
  <c r="Q35" i="13"/>
  <c r="K32" i="14"/>
  <c r="N42" i="14"/>
  <c r="N6" i="12"/>
  <c r="D6" i="12"/>
  <c r="D42" i="14"/>
  <c r="I32" i="14"/>
  <c r="F42" i="14"/>
  <c r="F6" i="12"/>
  <c r="L6" i="12"/>
  <c r="L42" i="14"/>
  <c r="Q32" i="14"/>
  <c r="G42" i="14"/>
  <c r="G6" i="12"/>
  <c r="E32" i="14"/>
  <c r="D32" i="14"/>
  <c r="P196" i="7"/>
  <c r="Q194" i="7"/>
  <c r="O194" i="7"/>
  <c r="C194" i="7"/>
  <c r="C9" i="7"/>
  <c r="I194" i="7"/>
  <c r="H196" i="7"/>
  <c r="P194" i="7"/>
  <c r="E38" i="7"/>
  <c r="E46" i="13"/>
  <c r="E35" i="13"/>
  <c r="B38" i="7"/>
  <c r="B35" i="13"/>
  <c r="B46" i="13"/>
  <c r="N32" i="14"/>
  <c r="H32" i="14"/>
  <c r="K196" i="7"/>
  <c r="D196" i="7"/>
  <c r="G194" i="7"/>
  <c r="N38" i="7"/>
  <c r="N46" i="13"/>
  <c r="N35" i="13"/>
  <c r="L38" i="7"/>
  <c r="L46" i="13"/>
  <c r="L35" i="13"/>
  <c r="G32" i="14"/>
  <c r="Q42" i="14"/>
  <c r="Q6" i="12"/>
  <c r="F32" i="14"/>
  <c r="K42" i="14"/>
  <c r="K6" i="12"/>
  <c r="P42" i="14"/>
  <c r="P6" i="12"/>
  <c r="O42" i="14"/>
  <c r="O6" i="12"/>
  <c r="P36" i="7"/>
  <c r="P42" i="13"/>
  <c r="I196" i="7"/>
  <c r="B196" i="7"/>
  <c r="N196" i="7"/>
  <c r="J194" i="7"/>
  <c r="E194" i="7"/>
  <c r="C196" i="7"/>
  <c r="D194" i="7"/>
  <c r="M196" i="7"/>
  <c r="H38" i="7"/>
  <c r="H46" i="13"/>
  <c r="H35" i="13"/>
  <c r="K38" i="7"/>
  <c r="K46" i="13"/>
  <c r="K35" i="13"/>
  <c r="C32" i="14"/>
  <c r="L32" i="14"/>
  <c r="P32" i="14"/>
  <c r="F194" i="7"/>
  <c r="Q196" i="7"/>
  <c r="O38" i="7"/>
  <c r="O46" i="13"/>
  <c r="O35" i="13"/>
  <c r="J38" i="7"/>
  <c r="J35" i="13"/>
  <c r="J46" i="13"/>
  <c r="F38" i="7"/>
  <c r="F35" i="13"/>
  <c r="F46" i="13"/>
  <c r="P38" i="7"/>
  <c r="P46" i="13"/>
  <c r="P35" i="13"/>
  <c r="G38" i="7"/>
  <c r="G46" i="13"/>
  <c r="G35" i="13"/>
  <c r="D38" i="7"/>
  <c r="D46" i="13"/>
  <c r="D35" i="13"/>
  <c r="I38" i="7"/>
  <c r="I46" i="13"/>
  <c r="I35" i="13"/>
  <c r="O32" i="14"/>
  <c r="M42" i="14"/>
  <c r="M6" i="12"/>
  <c r="E42" i="14"/>
  <c r="E6" i="12"/>
  <c r="H42" i="14"/>
  <c r="H6" i="12"/>
  <c r="B32" i="14"/>
  <c r="J32" i="14"/>
  <c r="J42" i="14"/>
  <c r="J6" i="12"/>
  <c r="L194" i="7"/>
  <c r="O196" i="7"/>
  <c r="C116" i="12"/>
  <c r="C38" i="14"/>
  <c r="C119" i="12"/>
  <c r="C120" i="12"/>
  <c r="C118" i="12"/>
  <c r="E196" i="7"/>
  <c r="B194" i="7"/>
  <c r="G196" i="7"/>
  <c r="H194" i="7"/>
  <c r="K194" i="7"/>
  <c r="M194" i="7"/>
  <c r="N194" i="7"/>
  <c r="C121" i="12"/>
  <c r="J196" i="7"/>
  <c r="P31" i="13" l="1"/>
  <c r="J62" i="12"/>
  <c r="J84" i="12" s="1"/>
  <c r="Q62" i="12"/>
  <c r="Q84" i="12" s="1"/>
  <c r="M62" i="12"/>
  <c r="M84" i="12" s="1"/>
  <c r="K62" i="12"/>
  <c r="K84" i="12" s="1"/>
  <c r="P62" i="12"/>
  <c r="P84" i="12" s="1"/>
  <c r="L62" i="12"/>
  <c r="L84" i="12" s="1"/>
  <c r="I62" i="12"/>
  <c r="I84" i="12" s="1"/>
  <c r="D62" i="12"/>
  <c r="D84" i="12" s="1"/>
  <c r="E62" i="12"/>
  <c r="E84" i="12" s="1"/>
  <c r="H62" i="12"/>
  <c r="H84" i="12" s="1"/>
  <c r="C62" i="12"/>
  <c r="C84" i="12" s="1"/>
  <c r="F62" i="12"/>
  <c r="F84" i="12" s="1"/>
  <c r="B62" i="12"/>
  <c r="B84" i="12" s="1"/>
  <c r="O62" i="12"/>
  <c r="O84" i="12" s="1"/>
  <c r="N62" i="12"/>
  <c r="N84" i="12" s="1"/>
  <c r="G62" i="12"/>
  <c r="G84" i="12" s="1"/>
  <c r="E28" i="14"/>
  <c r="I28" i="14"/>
  <c r="H11" i="7"/>
  <c r="H40" i="14"/>
  <c r="H4" i="12"/>
  <c r="Q28" i="14"/>
  <c r="Q36" i="7"/>
  <c r="Q42" i="13"/>
  <c r="Q31" i="13"/>
  <c r="J4" i="12"/>
  <c r="J40" i="14"/>
  <c r="J11" i="7"/>
  <c r="E40" i="14"/>
  <c r="E11" i="7"/>
  <c r="E4" i="12"/>
  <c r="D170" i="7"/>
  <c r="H170" i="7"/>
  <c r="O4" i="12"/>
  <c r="O40" i="14"/>
  <c r="O11" i="7"/>
  <c r="N170" i="7"/>
  <c r="C193" i="7"/>
  <c r="F4" i="12"/>
  <c r="F40" i="14"/>
  <c r="F11" i="7"/>
  <c r="D4" i="12"/>
  <c r="D40" i="14"/>
  <c r="D11" i="7"/>
  <c r="C170" i="7"/>
  <c r="F28" i="14"/>
  <c r="O28" i="14"/>
  <c r="P170" i="7"/>
  <c r="K170" i="7"/>
  <c r="B28" i="14"/>
  <c r="D28" i="14"/>
  <c r="H28" i="14"/>
  <c r="M40" i="14"/>
  <c r="M11" i="7"/>
  <c r="M4" i="12"/>
  <c r="F170" i="7"/>
  <c r="P168" i="7"/>
  <c r="P11" i="7"/>
  <c r="P40" i="14"/>
  <c r="P4" i="12"/>
  <c r="E170" i="7"/>
  <c r="N4" i="12"/>
  <c r="N40" i="14"/>
  <c r="N11" i="7"/>
  <c r="I40" i="14"/>
  <c r="I11" i="7"/>
  <c r="I4" i="12"/>
  <c r="M170" i="7"/>
  <c r="J170" i="7"/>
  <c r="L170" i="7"/>
  <c r="B170" i="7"/>
  <c r="G4" i="12"/>
  <c r="G40" i="14"/>
  <c r="G11" i="7"/>
  <c r="L4" i="12"/>
  <c r="L40" i="14"/>
  <c r="L11" i="7"/>
  <c r="N28" i="14"/>
  <c r="G28" i="14"/>
  <c r="L28" i="14"/>
  <c r="C15" i="12"/>
  <c r="C28" i="14"/>
  <c r="M28" i="14"/>
  <c r="K28" i="14"/>
  <c r="J28" i="14"/>
  <c r="I170" i="7"/>
  <c r="G170" i="7"/>
  <c r="O170" i="7"/>
  <c r="K4" i="12"/>
  <c r="K40" i="14"/>
  <c r="K11" i="7"/>
  <c r="Q40" i="14"/>
  <c r="Q11" i="7"/>
  <c r="Q4" i="12"/>
  <c r="Q170" i="7"/>
  <c r="D65" i="12" l="1"/>
  <c r="D87" i="12" s="1"/>
  <c r="Q65" i="12"/>
  <c r="Q87" i="12" s="1"/>
  <c r="K118" i="12"/>
  <c r="N118" i="12"/>
  <c r="P65" i="12"/>
  <c r="P87" i="12" s="1"/>
  <c r="O118" i="12"/>
  <c r="G65" i="12"/>
  <c r="G87" i="12" s="1"/>
  <c r="C61" i="12"/>
  <c r="E118" i="12"/>
  <c r="H65" i="12"/>
  <c r="H87" i="12" s="1"/>
  <c r="E65" i="12"/>
  <c r="E87" i="12" s="1"/>
  <c r="M65" i="12"/>
  <c r="M87" i="12" s="1"/>
  <c r="O65" i="12"/>
  <c r="O87" i="12" s="1"/>
  <c r="I118" i="12"/>
  <c r="L65" i="12"/>
  <c r="L87" i="12" s="1"/>
  <c r="N65" i="12"/>
  <c r="N87" i="12" s="1"/>
  <c r="J65" i="12"/>
  <c r="J87" i="12" s="1"/>
  <c r="K65" i="12"/>
  <c r="K87" i="12" s="1"/>
  <c r="M118" i="12"/>
  <c r="F65" i="12"/>
  <c r="F87" i="12" s="1"/>
  <c r="C128" i="12"/>
  <c r="Q116" i="12"/>
  <c r="Q38" i="14"/>
  <c r="Q119" i="12"/>
  <c r="Q117" i="12"/>
  <c r="Q121" i="12"/>
  <c r="Q120" i="12"/>
  <c r="F195" i="7"/>
  <c r="F9" i="7"/>
  <c r="E195" i="7"/>
  <c r="E9" i="7"/>
  <c r="E31" i="14"/>
  <c r="E17" i="12"/>
  <c r="M31" i="14"/>
  <c r="M17" i="12"/>
  <c r="O31" i="14"/>
  <c r="O17" i="12"/>
  <c r="Q118" i="12"/>
  <c r="K116" i="12"/>
  <c r="K38" i="14"/>
  <c r="K119" i="12"/>
  <c r="K117" i="12"/>
  <c r="K121" i="12"/>
  <c r="K120" i="12"/>
  <c r="L38" i="14"/>
  <c r="L116" i="12"/>
  <c r="L119" i="12"/>
  <c r="L117" i="12"/>
  <c r="L121" i="12"/>
  <c r="L120" i="12"/>
  <c r="D195" i="7"/>
  <c r="D9" i="7"/>
  <c r="D38" i="14"/>
  <c r="D116" i="12"/>
  <c r="D119" i="12"/>
  <c r="D117" i="12"/>
  <c r="D121" i="12"/>
  <c r="D120" i="12"/>
  <c r="J195" i="7"/>
  <c r="J9" i="7"/>
  <c r="H116" i="12"/>
  <c r="H38" i="14"/>
  <c r="H119" i="12"/>
  <c r="H121" i="12"/>
  <c r="H117" i="12"/>
  <c r="H120" i="12"/>
  <c r="D31" i="14"/>
  <c r="D17" i="12"/>
  <c r="G116" i="12"/>
  <c r="G38" i="14"/>
  <c r="G119" i="12"/>
  <c r="G121" i="12"/>
  <c r="G117" i="12"/>
  <c r="G120" i="12"/>
  <c r="F116" i="12"/>
  <c r="F38" i="14"/>
  <c r="F119" i="12"/>
  <c r="F117" i="12"/>
  <c r="F121" i="12"/>
  <c r="F120" i="12"/>
  <c r="J116" i="12"/>
  <c r="J38" i="14"/>
  <c r="J119" i="12"/>
  <c r="J121" i="12"/>
  <c r="J117" i="12"/>
  <c r="J120" i="12"/>
  <c r="J31" i="14"/>
  <c r="J17" i="12"/>
  <c r="K195" i="7"/>
  <c r="K9" i="7"/>
  <c r="G118" i="12"/>
  <c r="N116" i="12"/>
  <c r="N38" i="14"/>
  <c r="N119" i="12"/>
  <c r="N117" i="12"/>
  <c r="N121" i="12"/>
  <c r="N120" i="12"/>
  <c r="P116" i="12"/>
  <c r="P38" i="14"/>
  <c r="P119" i="12"/>
  <c r="P121" i="12"/>
  <c r="P117" i="12"/>
  <c r="P120" i="12"/>
  <c r="P195" i="7"/>
  <c r="P9" i="7"/>
  <c r="M116" i="12"/>
  <c r="M38" i="14"/>
  <c r="M119" i="12"/>
  <c r="M121" i="12"/>
  <c r="M117" i="12"/>
  <c r="M120" i="12"/>
  <c r="F118" i="12"/>
  <c r="O116" i="12"/>
  <c r="O38" i="14"/>
  <c r="O119" i="12"/>
  <c r="O121" i="12"/>
  <c r="O117" i="12"/>
  <c r="O120" i="12"/>
  <c r="Q168" i="7"/>
  <c r="H118" i="12"/>
  <c r="Q31" i="14"/>
  <c r="Q17" i="12"/>
  <c r="C27" i="14"/>
  <c r="C127" i="12"/>
  <c r="C130" i="12"/>
  <c r="C131" i="12"/>
  <c r="C129" i="12"/>
  <c r="C132" i="12"/>
  <c r="G195" i="7"/>
  <c r="G9" i="7"/>
  <c r="L31" i="14"/>
  <c r="L17" i="12"/>
  <c r="F31" i="14"/>
  <c r="F17" i="12"/>
  <c r="P31" i="14"/>
  <c r="P17" i="12"/>
  <c r="N31" i="14"/>
  <c r="N17" i="12"/>
  <c r="K31" i="14"/>
  <c r="K17" i="12"/>
  <c r="G31" i="14"/>
  <c r="G17" i="12"/>
  <c r="H31" i="14"/>
  <c r="H17" i="12"/>
  <c r="Q195" i="7"/>
  <c r="Q9" i="7"/>
  <c r="L118" i="12"/>
  <c r="L195" i="7"/>
  <c r="L9" i="7"/>
  <c r="I116" i="12"/>
  <c r="I38" i="14"/>
  <c r="I119" i="12"/>
  <c r="I117" i="12"/>
  <c r="I121" i="12"/>
  <c r="I120" i="12"/>
  <c r="I195" i="7"/>
  <c r="I9" i="7"/>
  <c r="N195" i="7"/>
  <c r="N9" i="7"/>
  <c r="P118" i="12"/>
  <c r="M195" i="7"/>
  <c r="M9" i="7"/>
  <c r="D118" i="12"/>
  <c r="O195" i="7"/>
  <c r="O9" i="7"/>
  <c r="E38" i="14"/>
  <c r="E116" i="12"/>
  <c r="E119" i="12"/>
  <c r="E121" i="12"/>
  <c r="E117" i="12"/>
  <c r="E120" i="12"/>
  <c r="J118" i="12"/>
  <c r="H195" i="7"/>
  <c r="H9" i="7"/>
  <c r="K63" i="12" l="1"/>
  <c r="N63" i="12"/>
  <c r="J63" i="12"/>
  <c r="I65" i="12"/>
  <c r="I87" i="12" s="1"/>
  <c r="D63" i="12"/>
  <c r="E63" i="12"/>
  <c r="Q63" i="12"/>
  <c r="F63" i="12"/>
  <c r="M63" i="12"/>
  <c r="H63" i="12"/>
  <c r="G63" i="12"/>
  <c r="P63" i="12"/>
  <c r="O63" i="12"/>
  <c r="L63" i="12"/>
  <c r="G29" i="14"/>
  <c r="G15" i="12"/>
  <c r="J193" i="7"/>
  <c r="K29" i="14"/>
  <c r="K15" i="12"/>
  <c r="L29" i="14"/>
  <c r="L15" i="12"/>
  <c r="G193" i="7"/>
  <c r="Q15" i="12"/>
  <c r="Q29" i="14"/>
  <c r="P193" i="7"/>
  <c r="D29" i="14"/>
  <c r="D15" i="12"/>
  <c r="O29" i="14"/>
  <c r="O15" i="12"/>
  <c r="F193" i="7"/>
  <c r="H193" i="7"/>
  <c r="O193" i="7"/>
  <c r="M193" i="7"/>
  <c r="I193" i="7"/>
  <c r="L193" i="7"/>
  <c r="Q193" i="7"/>
  <c r="I31" i="14"/>
  <c r="I17" i="12"/>
  <c r="N15" i="12"/>
  <c r="N29" i="14"/>
  <c r="K193" i="7"/>
  <c r="J15" i="12"/>
  <c r="J29" i="14"/>
  <c r="D193" i="7"/>
  <c r="M15" i="12"/>
  <c r="M29" i="14"/>
  <c r="E193" i="7"/>
  <c r="O36" i="7"/>
  <c r="O42" i="13"/>
  <c r="O31" i="13"/>
  <c r="F15" i="12"/>
  <c r="F29" i="14"/>
  <c r="N193" i="7"/>
  <c r="H29" i="14"/>
  <c r="H15" i="12"/>
  <c r="P29" i="14"/>
  <c r="P15" i="12"/>
  <c r="E15" i="12"/>
  <c r="E29" i="14"/>
  <c r="H61" i="12" l="1"/>
  <c r="F61" i="12"/>
  <c r="M61" i="12"/>
  <c r="J61" i="12"/>
  <c r="O61" i="12"/>
  <c r="Q61" i="12"/>
  <c r="K61" i="12"/>
  <c r="N61" i="12"/>
  <c r="I63" i="12"/>
  <c r="D61" i="12"/>
  <c r="L61" i="12"/>
  <c r="G61" i="12"/>
  <c r="E61" i="12"/>
  <c r="P61" i="12"/>
  <c r="P129" i="12"/>
  <c r="F129" i="12"/>
  <c r="J129" i="12"/>
  <c r="K129" i="12"/>
  <c r="O168" i="7"/>
  <c r="N127" i="12"/>
  <c r="N27" i="14"/>
  <c r="N130" i="12"/>
  <c r="N132" i="12"/>
  <c r="N128" i="12"/>
  <c r="N131" i="12"/>
  <c r="G27" i="14"/>
  <c r="G127" i="12"/>
  <c r="G130" i="12"/>
  <c r="G132" i="12"/>
  <c r="G128" i="12"/>
  <c r="G131" i="12"/>
  <c r="P127" i="12"/>
  <c r="P27" i="14"/>
  <c r="P130" i="12"/>
  <c r="P128" i="12"/>
  <c r="P132" i="12"/>
  <c r="P131" i="12"/>
  <c r="H127" i="12"/>
  <c r="H27" i="14"/>
  <c r="H130" i="12"/>
  <c r="H132" i="12"/>
  <c r="H128" i="12"/>
  <c r="H131" i="12"/>
  <c r="J127" i="12"/>
  <c r="J27" i="14"/>
  <c r="J130" i="12"/>
  <c r="J132" i="12"/>
  <c r="J128" i="12"/>
  <c r="J131" i="12"/>
  <c r="D27" i="14"/>
  <c r="D127" i="12"/>
  <c r="D130" i="12"/>
  <c r="D132" i="12"/>
  <c r="D128" i="12"/>
  <c r="D131" i="12"/>
  <c r="L127" i="12"/>
  <c r="L27" i="14"/>
  <c r="L130" i="12"/>
  <c r="L132" i="12"/>
  <c r="L128" i="12"/>
  <c r="L131" i="12"/>
  <c r="L129" i="12"/>
  <c r="N36" i="7"/>
  <c r="N31" i="13"/>
  <c r="N42" i="13"/>
  <c r="I46" i="14"/>
  <c r="I10" i="12"/>
  <c r="F27" i="14"/>
  <c r="F127" i="12"/>
  <c r="F130" i="12"/>
  <c r="F132" i="12"/>
  <c r="F128" i="12"/>
  <c r="F131" i="12"/>
  <c r="M27" i="14"/>
  <c r="M127" i="12"/>
  <c r="M130" i="12"/>
  <c r="M132" i="12"/>
  <c r="M128" i="12"/>
  <c r="M131" i="12"/>
  <c r="I15" i="12"/>
  <c r="I29" i="14"/>
  <c r="O127" i="12"/>
  <c r="O27" i="14"/>
  <c r="O130" i="12"/>
  <c r="O132" i="12"/>
  <c r="O128" i="12"/>
  <c r="O131" i="12"/>
  <c r="O129" i="12"/>
  <c r="D129" i="12"/>
  <c r="Q27" i="14"/>
  <c r="Q127" i="12"/>
  <c r="Q130" i="12"/>
  <c r="Q132" i="12"/>
  <c r="Q128" i="12"/>
  <c r="Q131" i="12"/>
  <c r="E127" i="12"/>
  <c r="E27" i="14"/>
  <c r="E130" i="12"/>
  <c r="E132" i="12"/>
  <c r="E128" i="12"/>
  <c r="E131" i="12"/>
  <c r="E129" i="12"/>
  <c r="H129" i="12"/>
  <c r="M129" i="12"/>
  <c r="N129" i="12"/>
  <c r="Q129" i="12"/>
  <c r="K127" i="12"/>
  <c r="K27" i="14"/>
  <c r="K130" i="12"/>
  <c r="K132" i="12"/>
  <c r="K128" i="12"/>
  <c r="K131" i="12"/>
  <c r="G129" i="12"/>
  <c r="I61" i="12" l="1"/>
  <c r="I124" i="12"/>
  <c r="I127" i="12"/>
  <c r="I27" i="14"/>
  <c r="I130" i="12"/>
  <c r="I132" i="12"/>
  <c r="I128" i="12"/>
  <c r="I131" i="12"/>
  <c r="N168" i="7"/>
  <c r="I129" i="12"/>
  <c r="M36" i="7"/>
  <c r="M42" i="13"/>
  <c r="M31" i="13"/>
  <c r="I21" i="7"/>
  <c r="I122" i="12"/>
  <c r="I44" i="14"/>
  <c r="I123" i="12"/>
  <c r="I205" i="7" l="1"/>
  <c r="M168" i="7"/>
  <c r="L36" i="7"/>
  <c r="L42" i="13"/>
  <c r="L31" i="13"/>
  <c r="I68" i="12" l="1"/>
  <c r="I90" i="12" s="1"/>
  <c r="K36" i="7"/>
  <c r="K42" i="13"/>
  <c r="K31" i="13"/>
  <c r="I34" i="14"/>
  <c r="I48" i="13"/>
  <c r="I37" i="13"/>
  <c r="L168" i="7"/>
  <c r="I69" i="12" l="1"/>
  <c r="I91" i="12" s="1"/>
  <c r="I44" i="13"/>
  <c r="I33" i="13"/>
  <c r="J36" i="7"/>
  <c r="J42" i="13"/>
  <c r="J31" i="13"/>
  <c r="K168" i="7"/>
  <c r="I21" i="12"/>
  <c r="I35" i="14"/>
  <c r="I67" i="12" l="1"/>
  <c r="I135" i="12"/>
  <c r="I45" i="13"/>
  <c r="I34" i="13"/>
  <c r="I19" i="13"/>
  <c r="I33" i="14"/>
  <c r="I133" i="12"/>
  <c r="I14" i="12"/>
  <c r="I134" i="12"/>
  <c r="J168" i="7"/>
  <c r="I36" i="7"/>
  <c r="I42" i="13"/>
  <c r="I31" i="13"/>
  <c r="I168" i="7" l="1"/>
  <c r="I49" i="13"/>
  <c r="I38" i="13"/>
  <c r="I23" i="13"/>
  <c r="I26" i="14"/>
  <c r="I17" i="13"/>
  <c r="I43" i="13"/>
  <c r="I32" i="13"/>
  <c r="I37" i="7"/>
  <c r="H36" i="7"/>
  <c r="H42" i="13"/>
  <c r="H31" i="13"/>
  <c r="I35" i="7" l="1"/>
  <c r="I169" i="7"/>
  <c r="H168" i="7"/>
  <c r="I16" i="13"/>
  <c r="I63" i="13" s="1"/>
  <c r="I30" i="13"/>
  <c r="I41" i="13"/>
  <c r="I36" i="13"/>
  <c r="I47" i="7"/>
  <c r="I47" i="13"/>
  <c r="G36" i="7"/>
  <c r="G42" i="13"/>
  <c r="G31" i="13"/>
  <c r="I69" i="13" l="1"/>
  <c r="I167" i="7"/>
  <c r="I62" i="13"/>
  <c r="I68" i="13"/>
  <c r="I70" i="13"/>
  <c r="I66" i="13"/>
  <c r="I64" i="13"/>
  <c r="I67" i="13"/>
  <c r="I65" i="13"/>
  <c r="I71" i="13"/>
  <c r="G168" i="7"/>
  <c r="F36" i="7"/>
  <c r="F42" i="13"/>
  <c r="F31" i="13"/>
  <c r="I179" i="7"/>
  <c r="E36" i="7" l="1"/>
  <c r="E42" i="13"/>
  <c r="E31" i="13"/>
  <c r="F168" i="7"/>
  <c r="D36" i="7" l="1"/>
  <c r="D42" i="13"/>
  <c r="D31" i="13"/>
  <c r="E168" i="7"/>
  <c r="B36" i="7" l="1"/>
  <c r="B168" i="7" s="1"/>
  <c r="B31" i="13"/>
  <c r="B42" i="13"/>
  <c r="C36" i="7"/>
  <c r="C42" i="13"/>
  <c r="C31" i="13"/>
  <c r="D168" i="7"/>
  <c r="C168" i="7" l="1"/>
  <c r="H46" i="14" l="1"/>
  <c r="H10" i="12"/>
  <c r="G46" i="14" l="1"/>
  <c r="G10" i="12"/>
  <c r="H122" i="12"/>
  <c r="H44" i="14"/>
  <c r="H21" i="7"/>
  <c r="H123" i="12"/>
  <c r="J46" i="14"/>
  <c r="J10" i="12"/>
  <c r="H124" i="12"/>
  <c r="J124" i="12" l="1"/>
  <c r="G124" i="12"/>
  <c r="K46" i="14"/>
  <c r="K10" i="12"/>
  <c r="H205" i="7"/>
  <c r="J21" i="7"/>
  <c r="J122" i="12"/>
  <c r="J44" i="14"/>
  <c r="J123" i="12"/>
  <c r="G44" i="14"/>
  <c r="G21" i="7"/>
  <c r="G122" i="12"/>
  <c r="G123" i="12"/>
  <c r="K124" i="12" l="1"/>
  <c r="H68" i="12"/>
  <c r="H90" i="12" s="1"/>
  <c r="H23" i="13"/>
  <c r="L46" i="14"/>
  <c r="L10" i="12"/>
  <c r="J205" i="7"/>
  <c r="G48" i="13"/>
  <c r="H48" i="13"/>
  <c r="H37" i="13"/>
  <c r="K21" i="7"/>
  <c r="K122" i="12"/>
  <c r="K44" i="14"/>
  <c r="K123" i="12"/>
  <c r="J48" i="13"/>
  <c r="F46" i="14"/>
  <c r="F10" i="12"/>
  <c r="G205" i="7"/>
  <c r="H34" i="14"/>
  <c r="J68" i="12" l="1"/>
  <c r="J90" i="12" s="1"/>
  <c r="L124" i="12"/>
  <c r="G68" i="12"/>
  <c r="G90" i="12" s="1"/>
  <c r="H69" i="12"/>
  <c r="H91" i="12" s="1"/>
  <c r="F124" i="12"/>
  <c r="H21" i="12"/>
  <c r="H14" i="12" s="1"/>
  <c r="H44" i="13"/>
  <c r="H33" i="13"/>
  <c r="F44" i="14"/>
  <c r="F21" i="7"/>
  <c r="F122" i="12"/>
  <c r="F123" i="12"/>
  <c r="G34" i="14"/>
  <c r="J34" i="14"/>
  <c r="G37" i="13"/>
  <c r="H35" i="14"/>
  <c r="H47" i="13"/>
  <c r="H47" i="7"/>
  <c r="H49" i="13"/>
  <c r="H38" i="13"/>
  <c r="M46" i="14"/>
  <c r="M10" i="12"/>
  <c r="K48" i="13"/>
  <c r="J37" i="13"/>
  <c r="K205" i="7"/>
  <c r="L44" i="14"/>
  <c r="L21" i="7"/>
  <c r="L122" i="12"/>
  <c r="L123" i="12"/>
  <c r="H134" i="12" l="1"/>
  <c r="K68" i="12"/>
  <c r="K90" i="12" s="1"/>
  <c r="J69" i="12"/>
  <c r="J91" i="12" s="1"/>
  <c r="H67" i="12"/>
  <c r="H133" i="12"/>
  <c r="H33" i="14"/>
  <c r="H36" i="13"/>
  <c r="G69" i="12"/>
  <c r="G91" i="12" s="1"/>
  <c r="H135" i="12"/>
  <c r="J21" i="12"/>
  <c r="J19" i="13"/>
  <c r="L205" i="7"/>
  <c r="F48" i="13"/>
  <c r="J33" i="13"/>
  <c r="J44" i="13"/>
  <c r="N46" i="14"/>
  <c r="N10" i="12"/>
  <c r="K34" i="14"/>
  <c r="G44" i="13"/>
  <c r="G33" i="13"/>
  <c r="O46" i="14"/>
  <c r="O10" i="12"/>
  <c r="J35" i="14"/>
  <c r="J38" i="13"/>
  <c r="J49" i="13"/>
  <c r="J23" i="13"/>
  <c r="H26" i="14"/>
  <c r="M122" i="12"/>
  <c r="M44" i="14"/>
  <c r="M21" i="7"/>
  <c r="M123" i="12"/>
  <c r="G35" i="14"/>
  <c r="G21" i="12"/>
  <c r="K37" i="13"/>
  <c r="M124" i="12"/>
  <c r="H179" i="7"/>
  <c r="F205" i="7"/>
  <c r="J67" i="12" l="1"/>
  <c r="O124" i="12"/>
  <c r="J14" i="12"/>
  <c r="J26" i="14" s="1"/>
  <c r="N124" i="12"/>
  <c r="L68" i="12"/>
  <c r="L90" i="12" s="1"/>
  <c r="F68" i="12"/>
  <c r="F90" i="12" s="1"/>
  <c r="K69" i="12"/>
  <c r="K91" i="12" s="1"/>
  <c r="G67" i="12"/>
  <c r="J133" i="12"/>
  <c r="J33" i="14"/>
  <c r="J134" i="12"/>
  <c r="J135" i="12"/>
  <c r="K21" i="12"/>
  <c r="G135" i="12"/>
  <c r="K33" i="14"/>
  <c r="K133" i="12"/>
  <c r="K14" i="12"/>
  <c r="K134" i="12"/>
  <c r="B42" i="14"/>
  <c r="B6" i="12"/>
  <c r="J47" i="13"/>
  <c r="J36" i="13"/>
  <c r="J47" i="7"/>
  <c r="L48" i="13"/>
  <c r="L37" i="13"/>
  <c r="L34" i="14"/>
  <c r="F34" i="14"/>
  <c r="G133" i="12"/>
  <c r="G33" i="14"/>
  <c r="G14" i="12"/>
  <c r="G134" i="12"/>
  <c r="O21" i="7"/>
  <c r="O122" i="12"/>
  <c r="O44" i="14"/>
  <c r="O123" i="12"/>
  <c r="J43" i="13"/>
  <c r="J37" i="7"/>
  <c r="J32" i="13"/>
  <c r="J17" i="13"/>
  <c r="G45" i="13"/>
  <c r="G34" i="13"/>
  <c r="K45" i="13"/>
  <c r="K34" i="13"/>
  <c r="H19" i="13"/>
  <c r="H45" i="13"/>
  <c r="H34" i="13"/>
  <c r="J34" i="13"/>
  <c r="J45" i="13"/>
  <c r="P46" i="14"/>
  <c r="P10" i="12"/>
  <c r="M205" i="7"/>
  <c r="K19" i="13"/>
  <c r="K44" i="13"/>
  <c r="K33" i="13"/>
  <c r="K35" i="14"/>
  <c r="K135" i="12"/>
  <c r="G19" i="13"/>
  <c r="N21" i="7"/>
  <c r="N122" i="12"/>
  <c r="N44" i="14"/>
  <c r="N123" i="12"/>
  <c r="F37" i="13"/>
  <c r="F69" i="12" l="1"/>
  <c r="F91" i="12" s="1"/>
  <c r="M68" i="12"/>
  <c r="M90" i="12" s="1"/>
  <c r="L69" i="12"/>
  <c r="L91" i="12" s="1"/>
  <c r="K67" i="12"/>
  <c r="M69" i="12"/>
  <c r="M91" i="12" s="1"/>
  <c r="L21" i="12"/>
  <c r="L134" i="12" s="1"/>
  <c r="L14" i="12"/>
  <c r="M44" i="13"/>
  <c r="M33" i="13"/>
  <c r="Q46" i="14"/>
  <c r="Q10" i="12"/>
  <c r="O205" i="7"/>
  <c r="M21" i="12"/>
  <c r="M34" i="14"/>
  <c r="K26" i="14"/>
  <c r="L19" i="13"/>
  <c r="L44" i="13"/>
  <c r="L33" i="13"/>
  <c r="G43" i="13"/>
  <c r="G32" i="13"/>
  <c r="G37" i="7"/>
  <c r="G17" i="13"/>
  <c r="K37" i="7"/>
  <c r="K32" i="13"/>
  <c r="K43" i="13"/>
  <c r="K17" i="13"/>
  <c r="F35" i="14"/>
  <c r="J16" i="13"/>
  <c r="J63" i="13" s="1"/>
  <c r="J30" i="13"/>
  <c r="J41" i="13"/>
  <c r="B11" i="7"/>
  <c r="B40" i="14"/>
  <c r="B4" i="12"/>
  <c r="F44" i="13"/>
  <c r="F33" i="13"/>
  <c r="N205" i="7"/>
  <c r="M35" i="14"/>
  <c r="P21" i="7"/>
  <c r="P122" i="12"/>
  <c r="P44" i="14"/>
  <c r="P123" i="12"/>
  <c r="J35" i="7"/>
  <c r="J169" i="7"/>
  <c r="J179" i="7"/>
  <c r="L45" i="13"/>
  <c r="L34" i="13"/>
  <c r="O48" i="13"/>
  <c r="P124" i="12"/>
  <c r="K49" i="13"/>
  <c r="K38" i="13"/>
  <c r="K23" i="13"/>
  <c r="H37" i="7"/>
  <c r="H43" i="13"/>
  <c r="H32" i="13"/>
  <c r="H17" i="13"/>
  <c r="L35" i="14"/>
  <c r="G49" i="13"/>
  <c r="G38" i="13"/>
  <c r="G23" i="13"/>
  <c r="G26" i="14"/>
  <c r="F21" i="12"/>
  <c r="L33" i="14" l="1"/>
  <c r="L67" i="12"/>
  <c r="B65" i="12"/>
  <c r="B87" i="12" s="1"/>
  <c r="F67" i="12"/>
  <c r="M67" i="12"/>
  <c r="O68" i="12"/>
  <c r="O90" i="12" s="1"/>
  <c r="L135" i="12"/>
  <c r="N68" i="12"/>
  <c r="N90" i="12" s="1"/>
  <c r="Q124" i="12"/>
  <c r="L133" i="12"/>
  <c r="O37" i="13"/>
  <c r="E46" i="14"/>
  <c r="E10" i="12"/>
  <c r="F133" i="12"/>
  <c r="F33" i="14"/>
  <c r="F14" i="12"/>
  <c r="F134" i="12"/>
  <c r="H169" i="7"/>
  <c r="H35" i="7"/>
  <c r="B38" i="14"/>
  <c r="B116" i="12"/>
  <c r="B119" i="12"/>
  <c r="B117" i="12"/>
  <c r="B121" i="12"/>
  <c r="B120" i="12"/>
  <c r="K16" i="13"/>
  <c r="K63" i="13" s="1"/>
  <c r="K41" i="13"/>
  <c r="K30" i="13"/>
  <c r="M48" i="13"/>
  <c r="M37" i="13"/>
  <c r="M133" i="12"/>
  <c r="M33" i="14"/>
  <c r="M14" i="12"/>
  <c r="L26" i="14"/>
  <c r="B31" i="14"/>
  <c r="B17" i="12"/>
  <c r="L49" i="13"/>
  <c r="L38" i="13"/>
  <c r="L23" i="13"/>
  <c r="N48" i="13"/>
  <c r="N37" i="13"/>
  <c r="B118" i="12"/>
  <c r="B195" i="7"/>
  <c r="B9" i="7"/>
  <c r="F135" i="12"/>
  <c r="G35" i="7"/>
  <c r="G169" i="7"/>
  <c r="M134" i="12"/>
  <c r="G47" i="13"/>
  <c r="G47" i="7"/>
  <c r="G36" i="13"/>
  <c r="K47" i="13"/>
  <c r="K47" i="7"/>
  <c r="K36" i="13"/>
  <c r="O34" i="14"/>
  <c r="M135" i="12"/>
  <c r="K35" i="7"/>
  <c r="K169" i="7"/>
  <c r="F45" i="13"/>
  <c r="F34" i="13"/>
  <c r="H16" i="13"/>
  <c r="H63" i="13" s="1"/>
  <c r="H41" i="13"/>
  <c r="H30" i="13"/>
  <c r="J167" i="7"/>
  <c r="P205" i="7"/>
  <c r="N34" i="14"/>
  <c r="F19" i="13"/>
  <c r="J62" i="13"/>
  <c r="J68" i="13"/>
  <c r="J64" i="13"/>
  <c r="J70" i="13"/>
  <c r="J66" i="13"/>
  <c r="J71" i="13"/>
  <c r="J65" i="13"/>
  <c r="J67" i="13"/>
  <c r="J69" i="13"/>
  <c r="G16" i="13"/>
  <c r="G63" i="13" s="1"/>
  <c r="G30" i="13"/>
  <c r="G41" i="13"/>
  <c r="L32" i="13"/>
  <c r="L43" i="13"/>
  <c r="L37" i="7"/>
  <c r="L17" i="13"/>
  <c r="Q44" i="14"/>
  <c r="Q21" i="7"/>
  <c r="Q122" i="12"/>
  <c r="Q123" i="12"/>
  <c r="P68" i="12" l="1"/>
  <c r="P90" i="12" s="1"/>
  <c r="B63" i="12"/>
  <c r="O69" i="12"/>
  <c r="O91" i="12" s="1"/>
  <c r="N69" i="12"/>
  <c r="N91" i="12" s="1"/>
  <c r="E124" i="12"/>
  <c r="N21" i="12"/>
  <c r="N33" i="14" s="1"/>
  <c r="O21" i="12"/>
  <c r="K69" i="13"/>
  <c r="N133" i="12"/>
  <c r="F32" i="13"/>
  <c r="F43" i="13"/>
  <c r="F37" i="7"/>
  <c r="F17" i="13"/>
  <c r="H167" i="7"/>
  <c r="Q48" i="13"/>
  <c r="N44" i="13"/>
  <c r="N33" i="13"/>
  <c r="P23" i="13"/>
  <c r="G62" i="13"/>
  <c r="G68" i="13"/>
  <c r="G64" i="13"/>
  <c r="G70" i="13"/>
  <c r="G66" i="13"/>
  <c r="G67" i="13"/>
  <c r="G71" i="13"/>
  <c r="G65" i="13"/>
  <c r="H62" i="13"/>
  <c r="H68" i="13"/>
  <c r="H64" i="13"/>
  <c r="H70" i="13"/>
  <c r="H71" i="13"/>
  <c r="H66" i="13"/>
  <c r="H69" i="13"/>
  <c r="H67" i="13"/>
  <c r="H65" i="13"/>
  <c r="P48" i="13"/>
  <c r="P37" i="13"/>
  <c r="K179" i="7"/>
  <c r="G167" i="7"/>
  <c r="B193" i="7"/>
  <c r="B29" i="14"/>
  <c r="B15" i="12"/>
  <c r="M26" i="14"/>
  <c r="K62" i="13"/>
  <c r="K68" i="13"/>
  <c r="K64" i="13"/>
  <c r="K70" i="13"/>
  <c r="K67" i="13"/>
  <c r="K66" i="13"/>
  <c r="K71" i="13"/>
  <c r="K65" i="13"/>
  <c r="F26" i="14"/>
  <c r="N35" i="14"/>
  <c r="Q205" i="7"/>
  <c r="L35" i="7"/>
  <c r="L169" i="7"/>
  <c r="O35" i="14"/>
  <c r="K167" i="7"/>
  <c r="G69" i="13"/>
  <c r="G179" i="7"/>
  <c r="O44" i="13"/>
  <c r="O33" i="13"/>
  <c r="L47" i="13"/>
  <c r="L47" i="7"/>
  <c r="L36" i="13"/>
  <c r="D46" i="14"/>
  <c r="D10" i="12"/>
  <c r="L16" i="13"/>
  <c r="L63" i="13" s="1"/>
  <c r="L41" i="13"/>
  <c r="L30" i="13"/>
  <c r="F38" i="13"/>
  <c r="F49" i="13"/>
  <c r="F23" i="13"/>
  <c r="P34" i="14"/>
  <c r="E21" i="7"/>
  <c r="E122" i="12"/>
  <c r="E44" i="14"/>
  <c r="E123" i="12"/>
  <c r="N19" i="13"/>
  <c r="N134" i="12" l="1"/>
  <c r="Q69" i="12"/>
  <c r="Q91" i="12" s="1"/>
  <c r="O33" i="14"/>
  <c r="O67" i="12"/>
  <c r="D124" i="12"/>
  <c r="B61" i="12"/>
  <c r="N14" i="12"/>
  <c r="N67" i="12"/>
  <c r="Q68" i="12"/>
  <c r="Q90" i="12" s="1"/>
  <c r="O14" i="12"/>
  <c r="O26" i="14" s="1"/>
  <c r="P69" i="12"/>
  <c r="P91" i="12" s="1"/>
  <c r="N135" i="12"/>
  <c r="O135" i="12"/>
  <c r="O133" i="12"/>
  <c r="P21" i="12"/>
  <c r="P135" i="12" s="1"/>
  <c r="O134" i="12"/>
  <c r="N37" i="7"/>
  <c r="N43" i="13"/>
  <c r="N32" i="13"/>
  <c r="N17" i="13"/>
  <c r="P47" i="13"/>
  <c r="P47" i="7"/>
  <c r="P19" i="13"/>
  <c r="P45" i="13"/>
  <c r="P34" i="13"/>
  <c r="C46" i="14"/>
  <c r="C10" i="12"/>
  <c r="Q34" i="14"/>
  <c r="Q21" i="12"/>
  <c r="Q35" i="14"/>
  <c r="N26" i="14"/>
  <c r="E205" i="7"/>
  <c r="L179" i="7"/>
  <c r="F16" i="13"/>
  <c r="F63" i="13" s="1"/>
  <c r="F30" i="13"/>
  <c r="F41" i="13"/>
  <c r="P44" i="13"/>
  <c r="P33" i="13"/>
  <c r="M45" i="13"/>
  <c r="M34" i="13"/>
  <c r="M19" i="13"/>
  <c r="P14" i="12"/>
  <c r="F47" i="7"/>
  <c r="F36" i="13"/>
  <c r="F47" i="13"/>
  <c r="L62" i="13"/>
  <c r="L68" i="13"/>
  <c r="L64" i="13"/>
  <c r="L70" i="13"/>
  <c r="L66" i="13"/>
  <c r="L67" i="13"/>
  <c r="L65" i="13"/>
  <c r="L71" i="13"/>
  <c r="L69" i="13"/>
  <c r="L167" i="7"/>
  <c r="M49" i="13"/>
  <c r="M38" i="13"/>
  <c r="M23" i="13"/>
  <c r="B46" i="14"/>
  <c r="B10" i="12"/>
  <c r="B27" i="14"/>
  <c r="B127" i="12"/>
  <c r="B130" i="12"/>
  <c r="B132" i="12"/>
  <c r="B128" i="12"/>
  <c r="B131" i="12"/>
  <c r="P49" i="13"/>
  <c r="P38" i="13"/>
  <c r="N45" i="13"/>
  <c r="N34" i="13"/>
  <c r="O45" i="13"/>
  <c r="O34" i="13"/>
  <c r="D44" i="14"/>
  <c r="D21" i="7"/>
  <c r="D122" i="12"/>
  <c r="D123" i="12"/>
  <c r="O19" i="13"/>
  <c r="P35" i="14"/>
  <c r="B129" i="12"/>
  <c r="Q37" i="13"/>
  <c r="F35" i="7"/>
  <c r="F169" i="7"/>
  <c r="E68" i="12" l="1"/>
  <c r="E90" i="12" s="1"/>
  <c r="P133" i="12"/>
  <c r="P67" i="12"/>
  <c r="Q67" i="12"/>
  <c r="C124" i="12"/>
  <c r="P33" i="14"/>
  <c r="P36" i="13"/>
  <c r="P134" i="12"/>
  <c r="F167" i="7"/>
  <c r="O49" i="13"/>
  <c r="O38" i="13"/>
  <c r="O23" i="13"/>
  <c r="Q44" i="13"/>
  <c r="Q33" i="13"/>
  <c r="M36" i="13"/>
  <c r="M47" i="7"/>
  <c r="M47" i="13"/>
  <c r="C122" i="12"/>
  <c r="C44" i="14"/>
  <c r="C21" i="7"/>
  <c r="C123" i="12"/>
  <c r="P179" i="7"/>
  <c r="N49" i="13"/>
  <c r="N38" i="13"/>
  <c r="N23" i="13"/>
  <c r="N16" i="13" s="1"/>
  <c r="B21" i="7"/>
  <c r="B122" i="12"/>
  <c r="B44" i="14"/>
  <c r="B123" i="12"/>
  <c r="N30" i="13"/>
  <c r="N41" i="13"/>
  <c r="O43" i="13"/>
  <c r="O32" i="13"/>
  <c r="O37" i="7"/>
  <c r="O17" i="13"/>
  <c r="B124" i="12"/>
  <c r="Q38" i="13"/>
  <c r="Q49" i="13"/>
  <c r="Q23" i="13"/>
  <c r="P26" i="14"/>
  <c r="Q133" i="12"/>
  <c r="Q33" i="14"/>
  <c r="Q14" i="12"/>
  <c r="P43" i="13"/>
  <c r="P37" i="7"/>
  <c r="P32" i="13"/>
  <c r="P17" i="13"/>
  <c r="F62" i="13"/>
  <c r="F68" i="13"/>
  <c r="F64" i="13"/>
  <c r="F70" i="13"/>
  <c r="F66" i="13"/>
  <c r="F67" i="13"/>
  <c r="F71" i="13"/>
  <c r="F65" i="13"/>
  <c r="E21" i="12"/>
  <c r="E34" i="14"/>
  <c r="D48" i="13"/>
  <c r="E44" i="13"/>
  <c r="E33" i="13"/>
  <c r="D205" i="7"/>
  <c r="F69" i="13"/>
  <c r="F179" i="7"/>
  <c r="M17" i="13"/>
  <c r="M32" i="13"/>
  <c r="M37" i="7"/>
  <c r="M43" i="13"/>
  <c r="Q135" i="12"/>
  <c r="Q134" i="12"/>
  <c r="N35" i="7"/>
  <c r="N169" i="7"/>
  <c r="E67" i="12" l="1"/>
  <c r="D68" i="12"/>
  <c r="D90" i="12" s="1"/>
  <c r="E69" i="12"/>
  <c r="E91" i="12" s="1"/>
  <c r="D37" i="13"/>
  <c r="E134" i="12"/>
  <c r="N62" i="13"/>
  <c r="N68" i="13"/>
  <c r="N64" i="13"/>
  <c r="N70" i="13"/>
  <c r="N66" i="13"/>
  <c r="N65" i="13"/>
  <c r="N67" i="13"/>
  <c r="N71" i="13"/>
  <c r="N63" i="13"/>
  <c r="P16" i="13"/>
  <c r="P63" i="13" s="1"/>
  <c r="P41" i="13"/>
  <c r="P30" i="13"/>
  <c r="N167" i="7"/>
  <c r="D34" i="14"/>
  <c r="E33" i="14"/>
  <c r="E133" i="12"/>
  <c r="E14" i="12"/>
  <c r="P169" i="7"/>
  <c r="P35" i="7"/>
  <c r="Q26" i="14"/>
  <c r="O16" i="13"/>
  <c r="O63" i="13" s="1"/>
  <c r="O30" i="13"/>
  <c r="O41" i="13"/>
  <c r="E23" i="13"/>
  <c r="E48" i="13"/>
  <c r="E37" i="13"/>
  <c r="M16" i="13"/>
  <c r="M63" i="13" s="1"/>
  <c r="M30" i="13"/>
  <c r="M41" i="13"/>
  <c r="N36" i="13"/>
  <c r="N47" i="13"/>
  <c r="N47" i="7"/>
  <c r="N69" i="13"/>
  <c r="M179" i="7"/>
  <c r="O36" i="13"/>
  <c r="O47" i="7"/>
  <c r="O47" i="13"/>
  <c r="B48" i="13"/>
  <c r="M35" i="7"/>
  <c r="M169" i="7"/>
  <c r="E49" i="13"/>
  <c r="E38" i="13"/>
  <c r="Q36" i="13"/>
  <c r="Q47" i="7"/>
  <c r="Q47" i="13"/>
  <c r="O35" i="7"/>
  <c r="O169" i="7"/>
  <c r="E35" i="14"/>
  <c r="E135" i="12"/>
  <c r="B205" i="7"/>
  <c r="C205" i="7"/>
  <c r="D69" i="12" l="1"/>
  <c r="D91" i="12" s="1"/>
  <c r="B68" i="12"/>
  <c r="B90" i="12" s="1"/>
  <c r="C68" i="12"/>
  <c r="C90" i="12" s="1"/>
  <c r="D21" i="12"/>
  <c r="O69" i="13"/>
  <c r="Q45" i="13"/>
  <c r="Q34" i="13"/>
  <c r="Q19" i="13"/>
  <c r="C48" i="13"/>
  <c r="C37" i="13"/>
  <c r="D44" i="13"/>
  <c r="D33" i="13"/>
  <c r="Q179" i="7"/>
  <c r="O179" i="7"/>
  <c r="C34" i="14"/>
  <c r="P62" i="13"/>
  <c r="P68" i="13"/>
  <c r="P64" i="13"/>
  <c r="P70" i="13"/>
  <c r="P69" i="13"/>
  <c r="P67" i="13"/>
  <c r="P66" i="13"/>
  <c r="P71" i="13"/>
  <c r="P65" i="13"/>
  <c r="B34" i="14"/>
  <c r="E45" i="13"/>
  <c r="E34" i="13"/>
  <c r="E19" i="13"/>
  <c r="O167" i="7"/>
  <c r="E36" i="13"/>
  <c r="E47" i="7"/>
  <c r="E47" i="13"/>
  <c r="P167" i="7"/>
  <c r="E26" i="14"/>
  <c r="D35" i="14"/>
  <c r="M167" i="7"/>
  <c r="B37" i="13"/>
  <c r="N179" i="7"/>
  <c r="M62" i="13"/>
  <c r="M68" i="13"/>
  <c r="M64" i="13"/>
  <c r="M66" i="13"/>
  <c r="M70" i="13"/>
  <c r="M67" i="13"/>
  <c r="M71" i="13"/>
  <c r="M69" i="13"/>
  <c r="M65" i="13"/>
  <c r="O62" i="13"/>
  <c r="O68" i="13"/>
  <c r="O64" i="13"/>
  <c r="O70" i="13"/>
  <c r="O66" i="13"/>
  <c r="O67" i="13"/>
  <c r="O71" i="13"/>
  <c r="O65" i="13"/>
  <c r="D19" i="13"/>
  <c r="B69" i="12" l="1"/>
  <c r="B91" i="12" s="1"/>
  <c r="C69" i="12"/>
  <c r="C91" i="12" s="1"/>
  <c r="D67" i="12"/>
  <c r="D133" i="12"/>
  <c r="B21" i="12"/>
  <c r="D14" i="12"/>
  <c r="D26" i="14" s="1"/>
  <c r="D134" i="12"/>
  <c r="D135" i="12"/>
  <c r="D33" i="14"/>
  <c r="D45" i="13"/>
  <c r="D34" i="13"/>
  <c r="C35" i="14"/>
  <c r="D49" i="13"/>
  <c r="D38" i="13"/>
  <c r="D23" i="13"/>
  <c r="D32" i="13"/>
  <c r="D43" i="13"/>
  <c r="D37" i="7"/>
  <c r="D17" i="13"/>
  <c r="C44" i="13"/>
  <c r="C33" i="13"/>
  <c r="E179" i="7"/>
  <c r="E43" i="13"/>
  <c r="E32" i="13"/>
  <c r="E37" i="7"/>
  <c r="E17" i="13"/>
  <c r="B33" i="14"/>
  <c r="B35" i="14"/>
  <c r="B135" i="12"/>
  <c r="B44" i="13"/>
  <c r="B33" i="13"/>
  <c r="C21" i="12"/>
  <c r="Q17" i="13"/>
  <c r="Q37" i="7"/>
  <c r="Q32" i="13"/>
  <c r="Q43" i="13"/>
  <c r="C19" i="13"/>
  <c r="C67" i="12" l="1"/>
  <c r="B67" i="12"/>
  <c r="B134" i="12"/>
  <c r="B14" i="12"/>
  <c r="B26" i="14" s="1"/>
  <c r="B133" i="12"/>
  <c r="C135" i="12"/>
  <c r="C43" i="13"/>
  <c r="C37" i="7"/>
  <c r="C32" i="13"/>
  <c r="C17" i="13"/>
  <c r="B19" i="13"/>
  <c r="B34" i="13"/>
  <c r="B45" i="13"/>
  <c r="E35" i="7"/>
  <c r="E169" i="7"/>
  <c r="Q16" i="13"/>
  <c r="Q63" i="13" s="1"/>
  <c r="Q30" i="13"/>
  <c r="Q41" i="13"/>
  <c r="E16" i="13"/>
  <c r="E63" i="13" s="1"/>
  <c r="E30" i="13"/>
  <c r="E41" i="13"/>
  <c r="C45" i="13"/>
  <c r="C34" i="13"/>
  <c r="Q35" i="7"/>
  <c r="Q169" i="7"/>
  <c r="C133" i="12"/>
  <c r="C33" i="14"/>
  <c r="C14" i="12"/>
  <c r="C134" i="12"/>
  <c r="D16" i="13"/>
  <c r="D69" i="13" s="1"/>
  <c r="D41" i="13"/>
  <c r="D30" i="13"/>
  <c r="D35" i="7"/>
  <c r="D169" i="7"/>
  <c r="D47" i="13"/>
  <c r="D47" i="7"/>
  <c r="D36" i="13"/>
  <c r="C35" i="7" l="1"/>
  <c r="C169" i="7"/>
  <c r="D167" i="7"/>
  <c r="Q62" i="13"/>
  <c r="Q68" i="13"/>
  <c r="Q64" i="13"/>
  <c r="Q70" i="13"/>
  <c r="Q66" i="13"/>
  <c r="Q71" i="13"/>
  <c r="Q69" i="13"/>
  <c r="Q67" i="13"/>
  <c r="Q65" i="13"/>
  <c r="E167" i="7"/>
  <c r="D179" i="7"/>
  <c r="Q167" i="7"/>
  <c r="B38" i="13"/>
  <c r="B49" i="13"/>
  <c r="B23" i="13"/>
  <c r="D62" i="13"/>
  <c r="D68" i="13"/>
  <c r="D64" i="13"/>
  <c r="D70" i="13"/>
  <c r="D66" i="13"/>
  <c r="D67" i="13"/>
  <c r="D71" i="13"/>
  <c r="D65" i="13"/>
  <c r="C26" i="14"/>
  <c r="C49" i="13"/>
  <c r="C38" i="13"/>
  <c r="C23" i="13"/>
  <c r="C16" i="13" s="1"/>
  <c r="C30" i="13"/>
  <c r="C41" i="13"/>
  <c r="D63" i="13"/>
  <c r="E62" i="13"/>
  <c r="E68" i="13"/>
  <c r="E64" i="13"/>
  <c r="E66" i="13"/>
  <c r="E70" i="13"/>
  <c r="E71" i="13"/>
  <c r="E69" i="13"/>
  <c r="E67" i="13"/>
  <c r="E65" i="13"/>
  <c r="B43" i="13"/>
  <c r="B37" i="7"/>
  <c r="B32" i="13"/>
  <c r="B17" i="13"/>
  <c r="C62" i="13" l="1"/>
  <c r="C68" i="13"/>
  <c r="C64" i="13"/>
  <c r="C70" i="13"/>
  <c r="C66" i="13"/>
  <c r="C65" i="13"/>
  <c r="C67" i="13"/>
  <c r="C47" i="13"/>
  <c r="C47" i="7"/>
  <c r="C36" i="13"/>
  <c r="C69" i="13"/>
  <c r="B47" i="13"/>
  <c r="B47" i="7"/>
  <c r="B36" i="13"/>
  <c r="B16" i="13"/>
  <c r="B30" i="13"/>
  <c r="B41" i="13"/>
  <c r="C71" i="13"/>
  <c r="C167" i="7"/>
  <c r="B35" i="7"/>
  <c r="B169" i="7"/>
  <c r="C63" i="13"/>
  <c r="B167" i="7" l="1"/>
  <c r="C179" i="7"/>
  <c r="B179" i="7"/>
  <c r="B63" i="13"/>
  <c r="B62" i="13"/>
  <c r="B68" i="13"/>
  <c r="B64" i="13"/>
  <c r="B70" i="13"/>
  <c r="B66" i="13"/>
  <c r="B67" i="13"/>
  <c r="B65" i="13"/>
  <c r="B71" i="13"/>
  <c r="B69" i="13"/>
  <c r="Q23" i="7" l="1"/>
  <c r="O23" i="7" l="1"/>
  <c r="N23" i="7" l="1"/>
  <c r="P23" i="7"/>
  <c r="M23" i="7" l="1"/>
  <c r="L23" i="7"/>
  <c r="K23" i="7" l="1"/>
  <c r="J23" i="7"/>
  <c r="I23" i="7" l="1"/>
  <c r="H23" i="7" l="1"/>
  <c r="G23" i="7" l="1"/>
  <c r="F23" i="7"/>
  <c r="E23" i="7" l="1"/>
  <c r="D23" i="7"/>
  <c r="C23" i="7" l="1"/>
  <c r="B23" i="7" l="1"/>
  <c r="O5" i="16" l="1"/>
  <c r="D5" i="16"/>
  <c r="G5" i="16"/>
  <c r="P5" i="16"/>
  <c r="K5" i="16"/>
  <c r="J5" i="16"/>
  <c r="F5" i="16"/>
  <c r="E5" i="16"/>
  <c r="H5" i="16"/>
  <c r="N5" i="16"/>
  <c r="Q5" i="16"/>
  <c r="M5" i="16"/>
  <c r="I5" i="16"/>
  <c r="B5" i="16"/>
  <c r="L5" i="16"/>
  <c r="C5" i="16"/>
  <c r="H5" i="17" l="1"/>
  <c r="H19" i="17"/>
  <c r="H20" i="17" s="1"/>
  <c r="E5" i="17"/>
  <c r="E19" i="17"/>
  <c r="E20" i="17" s="1"/>
  <c r="K19" i="17"/>
  <c r="K20" i="17" s="1"/>
  <c r="K5" i="17"/>
  <c r="L5" i="17"/>
  <c r="L19" i="17"/>
  <c r="L20" i="17" s="1"/>
  <c r="D5" i="17" l="1"/>
  <c r="D19" i="17"/>
  <c r="D20" i="17" s="1"/>
  <c r="M5" i="17"/>
  <c r="M19" i="17"/>
  <c r="M20" i="17" s="1"/>
  <c r="N5" i="17"/>
  <c r="N19" i="17"/>
  <c r="N20" i="17" s="1"/>
  <c r="P5" i="17"/>
  <c r="P19" i="17"/>
  <c r="P20" i="17" s="1"/>
  <c r="J5" i="17"/>
  <c r="J19" i="17"/>
  <c r="J20" i="17" s="1"/>
  <c r="I5" i="17"/>
  <c r="I19" i="17"/>
  <c r="I20" i="17" s="1"/>
  <c r="F19" i="17"/>
  <c r="F20" i="17" s="1"/>
  <c r="F5" i="17"/>
  <c r="G19" i="17"/>
  <c r="G20" i="17" s="1"/>
  <c r="G5" i="17"/>
  <c r="C19" i="17"/>
  <c r="C20" i="17" s="1"/>
  <c r="C5" i="17"/>
  <c r="B5" i="17"/>
  <c r="B19" i="17"/>
  <c r="B20" i="17" s="1"/>
  <c r="Q5" i="17"/>
  <c r="Q19" i="17"/>
  <c r="Q20" i="17" s="1"/>
  <c r="O5" i="17"/>
  <c r="O19" i="17"/>
  <c r="O20" i="17" s="1"/>
  <c r="O24" i="7" l="1"/>
  <c r="O8" i="15"/>
  <c r="O111" i="15" s="1"/>
  <c r="M8" i="15" l="1"/>
  <c r="O22" i="7"/>
  <c r="O109" i="15"/>
  <c r="O110" i="15"/>
  <c r="N8" i="15" l="1"/>
  <c r="N111" i="15" s="1"/>
  <c r="P24" i="7"/>
  <c r="P22" i="7" s="1"/>
  <c r="M24" i="7"/>
  <c r="N24" i="7"/>
  <c r="N22" i="7" s="1"/>
  <c r="P8" i="15"/>
  <c r="P111" i="15" s="1"/>
  <c r="O17" i="7"/>
  <c r="M109" i="15"/>
  <c r="M110" i="15"/>
  <c r="N109" i="15"/>
  <c r="N110" i="15"/>
  <c r="M111" i="15"/>
  <c r="M22" i="7"/>
  <c r="Q24" i="7" l="1"/>
  <c r="L8" i="15"/>
  <c r="Q8" i="15"/>
  <c r="Q111" i="15" s="1"/>
  <c r="L24" i="7"/>
  <c r="P110" i="15"/>
  <c r="P109" i="15"/>
  <c r="O100" i="7"/>
  <c r="O106" i="7"/>
  <c r="O97" i="7"/>
  <c r="O98" i="7"/>
  <c r="O101" i="7"/>
  <c r="O107" i="7"/>
  <c r="O99" i="7"/>
  <c r="O105" i="7"/>
  <c r="O103" i="7"/>
  <c r="O104" i="7"/>
  <c r="L109" i="15"/>
  <c r="L110" i="15"/>
  <c r="L111" i="15"/>
  <c r="L22" i="7"/>
  <c r="M17" i="7"/>
  <c r="M102" i="7" s="1"/>
  <c r="N17" i="7"/>
  <c r="N102" i="7" s="1"/>
  <c r="P17" i="7"/>
  <c r="P102" i="7" s="1"/>
  <c r="Q22" i="7"/>
  <c r="O102" i="7"/>
  <c r="Q110" i="15" l="1"/>
  <c r="Q109" i="15"/>
  <c r="M101" i="7"/>
  <c r="M106" i="7"/>
  <c r="M107" i="7"/>
  <c r="M97" i="7"/>
  <c r="M100" i="7"/>
  <c r="M99" i="7"/>
  <c r="M98" i="7"/>
  <c r="M105" i="7"/>
  <c r="M103" i="7"/>
  <c r="M104" i="7"/>
  <c r="N107" i="7"/>
  <c r="N98" i="7"/>
  <c r="N99" i="7"/>
  <c r="N106" i="7"/>
  <c r="N105" i="7"/>
  <c r="N101" i="7"/>
  <c r="N97" i="7"/>
  <c r="N100" i="7"/>
  <c r="N103" i="7"/>
  <c r="N104" i="7"/>
  <c r="P101" i="7"/>
  <c r="P106" i="7"/>
  <c r="P107" i="7"/>
  <c r="P105" i="7"/>
  <c r="P98" i="7"/>
  <c r="P97" i="7"/>
  <c r="P99" i="7"/>
  <c r="P100" i="7"/>
  <c r="P103" i="7"/>
  <c r="P104" i="7"/>
  <c r="L17" i="7"/>
  <c r="K24" i="7"/>
  <c r="Q17" i="7"/>
  <c r="Q102" i="7" s="1"/>
  <c r="K8" i="15" l="1"/>
  <c r="K111" i="15" s="1"/>
  <c r="K22" i="7"/>
  <c r="L98" i="7"/>
  <c r="L106" i="7"/>
  <c r="L105" i="7"/>
  <c r="L107" i="7"/>
  <c r="L100" i="7"/>
  <c r="L99" i="7"/>
  <c r="L101" i="7"/>
  <c r="L97" i="7"/>
  <c r="L103" i="7"/>
  <c r="L104" i="7"/>
  <c r="K109" i="15"/>
  <c r="K110" i="15"/>
  <c r="Q101" i="7"/>
  <c r="Q106" i="7"/>
  <c r="Q98" i="7"/>
  <c r="Q107" i="7"/>
  <c r="Q97" i="7"/>
  <c r="Q100" i="7"/>
  <c r="Q99" i="7"/>
  <c r="Q105" i="7"/>
  <c r="Q103" i="7"/>
  <c r="Q104" i="7"/>
  <c r="L102" i="7"/>
  <c r="J8" i="15" l="1"/>
  <c r="J111" i="15" s="1"/>
  <c r="J24" i="7"/>
  <c r="J22" i="7" s="1"/>
  <c r="J109" i="15"/>
  <c r="J110" i="15"/>
  <c r="K17" i="7"/>
  <c r="K102" i="7" s="1"/>
  <c r="I8" i="15" l="1"/>
  <c r="I110" i="15" s="1"/>
  <c r="I24" i="7"/>
  <c r="H24" i="7"/>
  <c r="K100" i="7"/>
  <c r="K101" i="7"/>
  <c r="K107" i="7"/>
  <c r="K106" i="7"/>
  <c r="K97" i="7"/>
  <c r="K98" i="7"/>
  <c r="K105" i="7"/>
  <c r="K99" i="7"/>
  <c r="K103" i="7"/>
  <c r="K104" i="7"/>
  <c r="J17" i="7"/>
  <c r="J102" i="7" s="1"/>
  <c r="I22" i="7"/>
  <c r="I109" i="15" l="1"/>
  <c r="I111" i="15"/>
  <c r="H8" i="15"/>
  <c r="H111" i="15" s="1"/>
  <c r="J97" i="7"/>
  <c r="J98" i="7"/>
  <c r="J99" i="7"/>
  <c r="J107" i="7"/>
  <c r="J100" i="7"/>
  <c r="J101" i="7"/>
  <c r="J105" i="7"/>
  <c r="J106" i="7"/>
  <c r="J103" i="7"/>
  <c r="J104" i="7"/>
  <c r="H110" i="15"/>
  <c r="H22" i="7"/>
  <c r="I17" i="7"/>
  <c r="I102" i="7" s="1"/>
  <c r="H109" i="15" l="1"/>
  <c r="G24" i="7"/>
  <c r="G22" i="7" s="1"/>
  <c r="G8" i="15"/>
  <c r="G111" i="15" s="1"/>
  <c r="I101" i="7"/>
  <c r="I98" i="7"/>
  <c r="I106" i="7"/>
  <c r="I97" i="7"/>
  <c r="I99" i="7"/>
  <c r="I107" i="7"/>
  <c r="I100" i="7"/>
  <c r="I105" i="7"/>
  <c r="I103" i="7"/>
  <c r="I104" i="7"/>
  <c r="H17" i="7"/>
  <c r="H102" i="7" s="1"/>
  <c r="G109" i="15" l="1"/>
  <c r="G110" i="15"/>
  <c r="H97" i="7"/>
  <c r="H98" i="7"/>
  <c r="H101" i="7"/>
  <c r="H106" i="7"/>
  <c r="H105" i="7"/>
  <c r="H107" i="7"/>
  <c r="H99" i="7"/>
  <c r="H100" i="7"/>
  <c r="H103" i="7"/>
  <c r="H104" i="7"/>
  <c r="G17" i="7"/>
  <c r="G102" i="7" s="1"/>
  <c r="G99" i="7" l="1"/>
  <c r="G100" i="7"/>
  <c r="G97" i="7"/>
  <c r="G107" i="7"/>
  <c r="G105" i="7"/>
  <c r="G101" i="7"/>
  <c r="G106" i="7"/>
  <c r="G98" i="7"/>
  <c r="G103" i="7"/>
  <c r="G104" i="7"/>
  <c r="L14" i="7" l="1"/>
  <c r="M15" i="7" l="1"/>
  <c r="L15" i="7"/>
  <c r="K15" i="7"/>
  <c r="M14" i="7" l="1"/>
  <c r="N14" i="7"/>
  <c r="K14" i="7"/>
  <c r="N15" i="7" l="1"/>
  <c r="J14" i="7"/>
  <c r="O14" i="7"/>
  <c r="J15" i="7"/>
  <c r="P14" i="7" l="1"/>
  <c r="O15" i="7"/>
  <c r="I14" i="7"/>
  <c r="I15" i="7"/>
  <c r="Q14" i="7"/>
  <c r="P15" i="7" l="1"/>
  <c r="H14" i="7"/>
  <c r="G14" i="7" l="1"/>
  <c r="H15" i="7"/>
  <c r="Q15" i="7"/>
  <c r="F14" i="7" l="1"/>
  <c r="G15" i="7"/>
  <c r="L70" i="15"/>
  <c r="L23" i="15" l="1"/>
  <c r="E14" i="7"/>
  <c r="L14" i="15"/>
  <c r="F15" i="7"/>
  <c r="D14" i="7" l="1"/>
  <c r="E15" i="7"/>
  <c r="L88" i="15"/>
  <c r="L97" i="15"/>
  <c r="L5" i="18"/>
  <c r="C14" i="7"/>
  <c r="D15" i="7" l="1"/>
  <c r="C15" i="7"/>
  <c r="B14" i="7" l="1"/>
  <c r="L53" i="15"/>
  <c r="B15" i="7" l="1"/>
  <c r="L28" i="15" l="1"/>
  <c r="K53" i="15"/>
  <c r="F8" i="15" l="1"/>
  <c r="F111" i="15" s="1"/>
  <c r="J53" i="15"/>
  <c r="F24" i="7"/>
  <c r="F22" i="7" s="1"/>
  <c r="L19" i="15"/>
  <c r="B27" i="15"/>
  <c r="F109" i="15"/>
  <c r="F110" i="15"/>
  <c r="E24" i="7" l="1"/>
  <c r="L102" i="15"/>
  <c r="L93" i="15"/>
  <c r="B18" i="15"/>
  <c r="E8" i="15"/>
  <c r="E111" i="15" s="1"/>
  <c r="I53" i="15"/>
  <c r="F17" i="7"/>
  <c r="D8" i="15"/>
  <c r="D111" i="15" s="1"/>
  <c r="E109" i="15"/>
  <c r="E110" i="15"/>
  <c r="E22" i="7"/>
  <c r="D24" i="7" l="1"/>
  <c r="B101" i="15"/>
  <c r="B92" i="15"/>
  <c r="H53" i="15"/>
  <c r="M70" i="15"/>
  <c r="F105" i="7"/>
  <c r="F97" i="7"/>
  <c r="F101" i="7"/>
  <c r="F107" i="7"/>
  <c r="F106" i="7"/>
  <c r="F99" i="7"/>
  <c r="F100" i="7"/>
  <c r="F98" i="7"/>
  <c r="F103" i="7"/>
  <c r="F104" i="7"/>
  <c r="D22" i="7"/>
  <c r="F102" i="7"/>
  <c r="E17" i="7"/>
  <c r="E102" i="7" s="1"/>
  <c r="D109" i="15"/>
  <c r="D110" i="15"/>
  <c r="M23" i="15" l="1"/>
  <c r="L16" i="7"/>
  <c r="L31" i="15"/>
  <c r="C24" i="7"/>
  <c r="C22" i="7" s="1"/>
  <c r="C8" i="15"/>
  <c r="C110" i="15" s="1"/>
  <c r="L4" i="15"/>
  <c r="L108" i="15" s="1"/>
  <c r="K28" i="15"/>
  <c r="K19" i="15" s="1"/>
  <c r="K70" i="15"/>
  <c r="J28" i="15"/>
  <c r="M14" i="15"/>
  <c r="G53" i="15"/>
  <c r="L13" i="7"/>
  <c r="E98" i="7"/>
  <c r="E99" i="7"/>
  <c r="E107" i="7"/>
  <c r="E97" i="7"/>
  <c r="E100" i="7"/>
  <c r="E105" i="7"/>
  <c r="E101" i="7"/>
  <c r="E106" i="7"/>
  <c r="E103" i="7"/>
  <c r="E104" i="7"/>
  <c r="D17" i="7"/>
  <c r="D102" i="7" s="1"/>
  <c r="M97" i="15"/>
  <c r="C109" i="15" l="1"/>
  <c r="L107" i="15"/>
  <c r="K23" i="15"/>
  <c r="C111" i="15"/>
  <c r="L106" i="15"/>
  <c r="L105" i="15"/>
  <c r="J19" i="15"/>
  <c r="B24" i="7"/>
  <c r="B22" i="7" s="1"/>
  <c r="K93" i="15"/>
  <c r="K102" i="15"/>
  <c r="I28" i="15"/>
  <c r="M5" i="18"/>
  <c r="M88" i="15"/>
  <c r="B8" i="15"/>
  <c r="B111" i="15" s="1"/>
  <c r="F53" i="15"/>
  <c r="C17" i="7"/>
  <c r="C102" i="7" s="1"/>
  <c r="D101" i="7"/>
  <c r="D106" i="7"/>
  <c r="D98" i="7"/>
  <c r="D100" i="7"/>
  <c r="D105" i="7"/>
  <c r="D97" i="7"/>
  <c r="D107" i="7"/>
  <c r="D99" i="7"/>
  <c r="D103" i="7"/>
  <c r="D104" i="7"/>
  <c r="L4" i="7"/>
  <c r="L93" i="7" s="1"/>
  <c r="B110" i="15" l="1"/>
  <c r="J93" i="15"/>
  <c r="J102" i="15"/>
  <c r="I19" i="15"/>
  <c r="B109" i="15"/>
  <c r="H28" i="15"/>
  <c r="E53" i="15"/>
  <c r="M53" i="15"/>
  <c r="L88" i="7"/>
  <c r="L87" i="7"/>
  <c r="L84" i="7"/>
  <c r="L85" i="7"/>
  <c r="L92" i="7"/>
  <c r="L91" i="7"/>
  <c r="L90" i="7"/>
  <c r="L89" i="7"/>
  <c r="L86" i="7"/>
  <c r="L95" i="7"/>
  <c r="L94" i="7"/>
  <c r="L96" i="7"/>
  <c r="C101" i="7"/>
  <c r="C97" i="7"/>
  <c r="C105" i="7"/>
  <c r="C98" i="7"/>
  <c r="C100" i="7"/>
  <c r="C99" i="7"/>
  <c r="C106" i="7"/>
  <c r="C107" i="7"/>
  <c r="C103" i="7"/>
  <c r="C104" i="7"/>
  <c r="B17" i="7"/>
  <c r="B102" i="7" s="1"/>
  <c r="K88" i="15" l="1"/>
  <c r="K14" i="15"/>
  <c r="K5" i="18"/>
  <c r="K97" i="15"/>
  <c r="G28" i="15"/>
  <c r="H19" i="15"/>
  <c r="I93" i="15"/>
  <c r="I102" i="15"/>
  <c r="D53" i="15"/>
  <c r="B105" i="7"/>
  <c r="B97" i="7"/>
  <c r="B107" i="7"/>
  <c r="B101" i="7"/>
  <c r="B99" i="7"/>
  <c r="B100" i="7"/>
  <c r="B98" i="7"/>
  <c r="B106" i="7"/>
  <c r="B103" i="7"/>
  <c r="B104" i="7"/>
  <c r="H102" i="15" l="1"/>
  <c r="H93" i="15"/>
  <c r="G19" i="15"/>
  <c r="C53" i="15"/>
  <c r="B53" i="15"/>
  <c r="L49" i="15"/>
  <c r="G93" i="15" l="1"/>
  <c r="G102" i="15"/>
  <c r="M28" i="15"/>
  <c r="E28" i="15"/>
  <c r="F28" i="15"/>
  <c r="F19" i="15" s="1"/>
  <c r="L48" i="15"/>
  <c r="M19" i="15" l="1"/>
  <c r="L72" i="15"/>
  <c r="E19" i="15"/>
  <c r="F102" i="15"/>
  <c r="F93" i="15"/>
  <c r="D28" i="15"/>
  <c r="B44" i="15"/>
  <c r="C44" i="15"/>
  <c r="C62" i="15"/>
  <c r="L25" i="15" l="1"/>
  <c r="L16" i="15"/>
  <c r="E93" i="15"/>
  <c r="E102" i="15"/>
  <c r="M102" i="15"/>
  <c r="M93" i="15"/>
  <c r="N70" i="15"/>
  <c r="D19" i="15"/>
  <c r="N23" i="15" l="1"/>
  <c r="D93" i="15"/>
  <c r="D102" i="15"/>
  <c r="D44" i="15"/>
  <c r="C28" i="15"/>
  <c r="C19" i="15" s="1"/>
  <c r="D62" i="15"/>
  <c r="E44" i="15"/>
  <c r="K31" i="15" l="1"/>
  <c r="B35" i="15"/>
  <c r="B28" i="15"/>
  <c r="B19" i="15" s="1"/>
  <c r="L90" i="15"/>
  <c r="L7" i="18"/>
  <c r="L99" i="15"/>
  <c r="C102" i="15"/>
  <c r="C93" i="15"/>
  <c r="K16" i="7"/>
  <c r="K13" i="7" s="1"/>
  <c r="E62" i="15"/>
  <c r="F44" i="15"/>
  <c r="K4" i="15"/>
  <c r="K105" i="15" s="1"/>
  <c r="B17" i="15" l="1"/>
  <c r="B119" i="15" s="1"/>
  <c r="B93" i="15"/>
  <c r="B102" i="15"/>
  <c r="B26" i="15"/>
  <c r="B73" i="15" s="1"/>
  <c r="B118" i="15"/>
  <c r="N14" i="15"/>
  <c r="B120" i="15"/>
  <c r="K108" i="15"/>
  <c r="K107" i="15"/>
  <c r="K106" i="15"/>
  <c r="F62" i="15"/>
  <c r="G44" i="15"/>
  <c r="K4" i="7"/>
  <c r="K93" i="7" s="1"/>
  <c r="B100" i="15" l="1"/>
  <c r="B82" i="15"/>
  <c r="B91" i="15"/>
  <c r="N97" i="15"/>
  <c r="N88" i="15"/>
  <c r="N5" i="18"/>
  <c r="N53" i="15"/>
  <c r="G62" i="15"/>
  <c r="K84" i="7"/>
  <c r="K90" i="7"/>
  <c r="K89" i="7"/>
  <c r="K86" i="7"/>
  <c r="K88" i="7"/>
  <c r="K87" i="7"/>
  <c r="K91" i="7"/>
  <c r="K85" i="7"/>
  <c r="K92" i="7"/>
  <c r="K95" i="7"/>
  <c r="K94" i="7"/>
  <c r="K96" i="7"/>
  <c r="H44" i="15" l="1"/>
  <c r="H62" i="15"/>
  <c r="I44" i="15"/>
  <c r="J70" i="15" l="1"/>
  <c r="I62" i="15"/>
  <c r="J23" i="15" l="1"/>
  <c r="J44" i="15"/>
  <c r="J62" i="15"/>
  <c r="K44" i="15" l="1"/>
  <c r="N28" i="15"/>
  <c r="N19" i="15" s="1"/>
  <c r="J14" i="15"/>
  <c r="K62" i="15"/>
  <c r="L44" i="15"/>
  <c r="K49" i="15"/>
  <c r="J97" i="15" l="1"/>
  <c r="J88" i="15"/>
  <c r="J5" i="18"/>
  <c r="N93" i="15"/>
  <c r="N102" i="15"/>
  <c r="L62" i="15"/>
  <c r="K48" i="15"/>
  <c r="K72" i="15" l="1"/>
  <c r="M44" i="15"/>
  <c r="M62" i="15"/>
  <c r="O70" i="15"/>
  <c r="O23" i="15" l="1"/>
  <c r="K25" i="15"/>
  <c r="K16" i="15" s="1"/>
  <c r="N44" i="15"/>
  <c r="N62" i="15"/>
  <c r="K7" i="18" l="1"/>
  <c r="K90" i="15"/>
  <c r="J31" i="15" l="1"/>
  <c r="J4" i="15"/>
  <c r="J105" i="15" s="1"/>
  <c r="K99" i="15"/>
  <c r="J16" i="7"/>
  <c r="J13" i="7" s="1"/>
  <c r="O14" i="15"/>
  <c r="J107" i="15"/>
  <c r="J108" i="15" l="1"/>
  <c r="J106" i="15"/>
  <c r="O53" i="15"/>
  <c r="O5" i="18"/>
  <c r="O88" i="15"/>
  <c r="O97" i="15"/>
  <c r="J4" i="7"/>
  <c r="J93" i="7" s="1"/>
  <c r="O44" i="15" l="1"/>
  <c r="J84" i="7"/>
  <c r="J92" i="7"/>
  <c r="J87" i="7"/>
  <c r="J91" i="7"/>
  <c r="J86" i="7"/>
  <c r="J89" i="7"/>
  <c r="J85" i="7"/>
  <c r="J90" i="7"/>
  <c r="J88" i="7"/>
  <c r="J94" i="7"/>
  <c r="J95" i="7"/>
  <c r="J96" i="7"/>
  <c r="O62" i="15" l="1"/>
  <c r="O28" i="15" l="1"/>
  <c r="J72" i="15"/>
  <c r="J25" i="15" l="1"/>
  <c r="O19" i="15"/>
  <c r="J49" i="15"/>
  <c r="O93" i="15" l="1"/>
  <c r="O102" i="15"/>
  <c r="J16" i="15"/>
  <c r="J48" i="15"/>
  <c r="I70" i="15" l="1"/>
  <c r="I23" i="15" l="1"/>
  <c r="I14" i="15"/>
  <c r="J90" i="15"/>
  <c r="J7" i="18"/>
  <c r="J99" i="15"/>
  <c r="P70" i="15"/>
  <c r="P23" i="15" l="1"/>
  <c r="P88" i="15"/>
  <c r="I97" i="15"/>
  <c r="I5" i="18"/>
  <c r="I88" i="15"/>
  <c r="P14" i="15" l="1"/>
  <c r="P97" i="15"/>
  <c r="P5" i="18"/>
  <c r="P53" i="15"/>
  <c r="P44" i="15" l="1"/>
  <c r="P62" i="15" l="1"/>
  <c r="P28" i="15" l="1"/>
  <c r="I31" i="15" l="1"/>
  <c r="P19" i="15"/>
  <c r="I4" i="15"/>
  <c r="I108" i="15" s="1"/>
  <c r="I16" i="7"/>
  <c r="I13" i="7" s="1"/>
  <c r="I107" i="15" l="1"/>
  <c r="I106" i="15"/>
  <c r="I105" i="15"/>
  <c r="P102" i="15"/>
  <c r="P93" i="15"/>
  <c r="I4" i="7"/>
  <c r="I86" i="7" l="1"/>
  <c r="I84" i="7"/>
  <c r="I92" i="7"/>
  <c r="I87" i="7"/>
  <c r="I88" i="7"/>
  <c r="I85" i="7"/>
  <c r="I89" i="7"/>
  <c r="I90" i="7"/>
  <c r="I91" i="7"/>
  <c r="I94" i="7"/>
  <c r="I95" i="7"/>
  <c r="I96" i="7"/>
  <c r="I93" i="7"/>
  <c r="Q70" i="15" l="1"/>
  <c r="H70" i="15"/>
  <c r="H23" i="15" l="1"/>
  <c r="Q23" i="15"/>
  <c r="Q14" i="15"/>
  <c r="H14" i="15" l="1"/>
  <c r="Q97" i="15"/>
  <c r="Q88" i="15"/>
  <c r="Q5" i="18"/>
  <c r="I72" i="15"/>
  <c r="I25" i="15" l="1"/>
  <c r="H88" i="15"/>
  <c r="H97" i="15"/>
  <c r="H5" i="18"/>
  <c r="I49" i="15"/>
  <c r="I16" i="15" l="1"/>
  <c r="Q53" i="15"/>
  <c r="I48" i="15"/>
  <c r="Q44" i="15" l="1"/>
  <c r="Q62" i="15"/>
  <c r="I90" i="15" l="1"/>
  <c r="I7" i="18"/>
  <c r="I99" i="15"/>
  <c r="Q28" i="15" l="1"/>
  <c r="Q19" i="15" s="1"/>
  <c r="H16" i="7"/>
  <c r="H4" i="15" l="1"/>
  <c r="H106" i="15" s="1"/>
  <c r="H31" i="15"/>
  <c r="Q102" i="15"/>
  <c r="Q93" i="15"/>
  <c r="H105" i="15"/>
  <c r="H107" i="15"/>
  <c r="H108" i="15"/>
  <c r="H13" i="7"/>
  <c r="H4" i="7" l="1"/>
  <c r="H93" i="7"/>
  <c r="H89" i="7" l="1"/>
  <c r="H90" i="7"/>
  <c r="H88" i="7"/>
  <c r="H86" i="7"/>
  <c r="H84" i="7"/>
  <c r="H87" i="7"/>
  <c r="H92" i="7"/>
  <c r="H91" i="7"/>
  <c r="H85" i="7"/>
  <c r="H94" i="7"/>
  <c r="H95" i="7"/>
  <c r="H96" i="7"/>
  <c r="G70" i="15" l="1"/>
  <c r="H49" i="15"/>
  <c r="G23" i="15" l="1"/>
  <c r="G14" i="15"/>
  <c r="H48" i="15"/>
  <c r="G97" i="15" l="1"/>
  <c r="G5" i="18"/>
  <c r="G88" i="15"/>
  <c r="H72" i="15"/>
  <c r="H25" i="15" l="1"/>
  <c r="H16" i="15"/>
  <c r="H90" i="15"/>
  <c r="H7" i="18"/>
  <c r="H99" i="15"/>
  <c r="G16" i="7" l="1"/>
  <c r="G4" i="15"/>
  <c r="G108" i="15" s="1"/>
  <c r="G31" i="15" l="1"/>
  <c r="G13" i="7"/>
  <c r="G105" i="15"/>
  <c r="G106" i="15"/>
  <c r="G107" i="15"/>
  <c r="G4" i="7" l="1"/>
  <c r="G93" i="7" s="1"/>
  <c r="F70" i="15" l="1"/>
  <c r="G88" i="7"/>
  <c r="G85" i="7"/>
  <c r="G90" i="7"/>
  <c r="G84" i="7"/>
  <c r="G91" i="7"/>
  <c r="G87" i="7"/>
  <c r="G92" i="7"/>
  <c r="G89" i="7"/>
  <c r="G86" i="7"/>
  <c r="G94" i="7"/>
  <c r="G95" i="7"/>
  <c r="G96" i="7"/>
  <c r="F23" i="15" l="1"/>
  <c r="F14" i="15"/>
  <c r="F88" i="15" l="1"/>
  <c r="F97" i="15"/>
  <c r="F5" i="18"/>
  <c r="G49" i="15"/>
  <c r="G48" i="15" l="1"/>
  <c r="G72" i="15" l="1"/>
  <c r="G25" i="15" l="1"/>
  <c r="G16" i="15"/>
  <c r="G90" i="15" l="1"/>
  <c r="G7" i="18"/>
  <c r="G99" i="15"/>
  <c r="F16" i="7" l="1"/>
  <c r="F4" i="15"/>
  <c r="F108" i="15" s="1"/>
  <c r="F106" i="15"/>
  <c r="F13" i="7"/>
  <c r="F31" i="15" l="1"/>
  <c r="F107" i="15"/>
  <c r="F105" i="15"/>
  <c r="F4" i="7"/>
  <c r="F93" i="7" s="1"/>
  <c r="F85" i="7" l="1"/>
  <c r="F90" i="7"/>
  <c r="F89" i="7"/>
  <c r="F92" i="7"/>
  <c r="F86" i="7"/>
  <c r="F87" i="7"/>
  <c r="F88" i="7"/>
  <c r="F84" i="7"/>
  <c r="F91" i="7"/>
  <c r="F94" i="7"/>
  <c r="F95" i="7"/>
  <c r="F96" i="7"/>
  <c r="E70" i="15" l="1"/>
  <c r="F49" i="15"/>
  <c r="E23" i="15" l="1"/>
  <c r="E14" i="15"/>
  <c r="E97" i="15"/>
  <c r="E5" i="18"/>
  <c r="F48" i="15"/>
  <c r="E88" i="15" l="1"/>
  <c r="F72" i="15" l="1"/>
  <c r="F25" i="15" l="1"/>
  <c r="F16" i="15" s="1"/>
  <c r="D70" i="15"/>
  <c r="D23" i="15" l="1"/>
  <c r="D14" i="15"/>
  <c r="D97" i="15" l="1"/>
  <c r="F90" i="15"/>
  <c r="F7" i="18"/>
  <c r="F99" i="15"/>
  <c r="D5" i="18"/>
  <c r="D88" i="15"/>
  <c r="E16" i="7" l="1"/>
  <c r="E4" i="15"/>
  <c r="E108" i="15" s="1"/>
  <c r="E31" i="15" l="1"/>
  <c r="E13" i="7"/>
  <c r="E105" i="15"/>
  <c r="E106" i="15"/>
  <c r="E107" i="15"/>
  <c r="E4" i="7" l="1"/>
  <c r="E93" i="7" s="1"/>
  <c r="E87" i="7" l="1"/>
  <c r="E86" i="7"/>
  <c r="E90" i="7"/>
  <c r="E92" i="7"/>
  <c r="E88" i="7"/>
  <c r="E85" i="7"/>
  <c r="E89" i="7"/>
  <c r="E84" i="7"/>
  <c r="E91" i="7"/>
  <c r="E94" i="7"/>
  <c r="E95" i="7"/>
  <c r="E96" i="7"/>
  <c r="E72" i="15" l="1"/>
  <c r="E25" i="15" l="1"/>
  <c r="E16" i="15" s="1"/>
  <c r="E49" i="15"/>
  <c r="E48" i="15" l="1"/>
  <c r="E90" i="15" l="1"/>
  <c r="E7" i="18"/>
  <c r="E99" i="15"/>
  <c r="D4" i="15" l="1"/>
  <c r="D108" i="15" s="1"/>
  <c r="D31" i="15" l="1"/>
  <c r="D16" i="7"/>
  <c r="D13" i="7" s="1"/>
  <c r="D105" i="15"/>
  <c r="D106" i="15"/>
  <c r="D107" i="15"/>
  <c r="D4" i="7" l="1"/>
  <c r="D93" i="7"/>
  <c r="D85" i="7" l="1"/>
  <c r="D92" i="7"/>
  <c r="D89" i="7"/>
  <c r="D90" i="7"/>
  <c r="D86" i="7"/>
  <c r="D87" i="7"/>
  <c r="D88" i="7"/>
  <c r="D84" i="7"/>
  <c r="D91" i="7"/>
  <c r="D94" i="7"/>
  <c r="D95" i="7"/>
  <c r="D96" i="7"/>
  <c r="B70" i="15" l="1"/>
  <c r="B23" i="15" l="1"/>
  <c r="B97" i="15"/>
  <c r="D72" i="15"/>
  <c r="D25" i="15" l="1"/>
  <c r="B14" i="15"/>
  <c r="D16" i="15"/>
  <c r="B88" i="15"/>
  <c r="B5" i="18"/>
  <c r="D49" i="15"/>
  <c r="D48" i="15" l="1"/>
  <c r="D90" i="15" l="1"/>
  <c r="D7" i="18"/>
  <c r="D99" i="15"/>
  <c r="C31" i="15" l="1"/>
  <c r="C4" i="15"/>
  <c r="C108" i="15" s="1"/>
  <c r="C16" i="7"/>
  <c r="C13" i="7" s="1"/>
  <c r="C107" i="15"/>
  <c r="C106" i="15" l="1"/>
  <c r="C105" i="15"/>
  <c r="C4" i="7"/>
  <c r="C93" i="7" s="1"/>
  <c r="C89" i="7" l="1"/>
  <c r="C87" i="7"/>
  <c r="C91" i="7"/>
  <c r="C85" i="7"/>
  <c r="C88" i="7"/>
  <c r="C84" i="7"/>
  <c r="C90" i="7"/>
  <c r="C86" i="7"/>
  <c r="C92" i="7"/>
  <c r="C94" i="7"/>
  <c r="C95" i="7"/>
  <c r="C96" i="7"/>
  <c r="B71" i="15" l="1"/>
  <c r="C49" i="15"/>
  <c r="B24" i="15" l="1"/>
  <c r="D25" i="18"/>
  <c r="C40" i="7"/>
  <c r="C29" i="16"/>
  <c r="C48" i="15"/>
  <c r="B15" i="15" l="1"/>
  <c r="C72" i="15"/>
  <c r="E25" i="18"/>
  <c r="C172" i="7"/>
  <c r="D40" i="7"/>
  <c r="D38" i="16"/>
  <c r="D20" i="16"/>
  <c r="D29" i="16"/>
  <c r="C66" i="7"/>
  <c r="C33" i="17"/>
  <c r="D65" i="16" l="1"/>
  <c r="C25" i="15"/>
  <c r="C16" i="15" s="1"/>
  <c r="B31" i="15"/>
  <c r="B89" i="15"/>
  <c r="B98" i="15"/>
  <c r="B6" i="18"/>
  <c r="B4" i="15"/>
  <c r="B108" i="15" s="1"/>
  <c r="F25" i="18"/>
  <c r="B16" i="7"/>
  <c r="B13" i="7" s="1"/>
  <c r="D66" i="7"/>
  <c r="D33" i="17"/>
  <c r="D24" i="17"/>
  <c r="D42" i="17"/>
  <c r="C198" i="7"/>
  <c r="E40" i="7"/>
  <c r="E20" i="16"/>
  <c r="E38" i="16"/>
  <c r="E29" i="16"/>
  <c r="D172" i="7"/>
  <c r="E65" i="16" l="1"/>
  <c r="B106" i="15"/>
  <c r="B107" i="15"/>
  <c r="B105" i="15"/>
  <c r="M31" i="15"/>
  <c r="M16" i="7"/>
  <c r="M13" i="7" s="1"/>
  <c r="M4" i="15"/>
  <c r="M108" i="15" s="1"/>
  <c r="G25" i="18"/>
  <c r="D198" i="7"/>
  <c r="E172" i="7"/>
  <c r="B4" i="7"/>
  <c r="B93" i="7" s="1"/>
  <c r="F40" i="7"/>
  <c r="F38" i="16"/>
  <c r="F20" i="16"/>
  <c r="F29" i="16"/>
  <c r="F65" i="16" l="1"/>
  <c r="M105" i="15"/>
  <c r="N4" i="15"/>
  <c r="N108" i="15" s="1"/>
  <c r="M107" i="15"/>
  <c r="M106" i="15"/>
  <c r="N16" i="7"/>
  <c r="N13" i="7" s="1"/>
  <c r="C90" i="15"/>
  <c r="C7" i="18"/>
  <c r="C99" i="15"/>
  <c r="E33" i="17"/>
  <c r="E24" i="17"/>
  <c r="E66" i="7"/>
  <c r="E198" i="7" s="1"/>
  <c r="E42" i="17"/>
  <c r="M4" i="7"/>
  <c r="M93" i="7" s="1"/>
  <c r="G40" i="7"/>
  <c r="G20" i="16"/>
  <c r="G29" i="16"/>
  <c r="G38" i="16"/>
  <c r="F66" i="7"/>
  <c r="F33" i="17"/>
  <c r="F42" i="17"/>
  <c r="F24" i="17"/>
  <c r="F172" i="7"/>
  <c r="N106" i="15"/>
  <c r="B86" i="7"/>
  <c r="B88" i="7"/>
  <c r="B92" i="7"/>
  <c r="B85" i="7"/>
  <c r="B84" i="7"/>
  <c r="B87" i="7"/>
  <c r="B91" i="7"/>
  <c r="B89" i="7"/>
  <c r="B90" i="7"/>
  <c r="B94" i="7"/>
  <c r="B95" i="7"/>
  <c r="B96" i="7"/>
  <c r="N105" i="15" l="1"/>
  <c r="N107" i="15"/>
  <c r="O31" i="15"/>
  <c r="N31" i="15"/>
  <c r="O16" i="7"/>
  <c r="O13" i="7" s="1"/>
  <c r="O4" i="15"/>
  <c r="O108" i="15" s="1"/>
  <c r="M89" i="7"/>
  <c r="M91" i="7"/>
  <c r="M86" i="7"/>
  <c r="M88" i="7"/>
  <c r="M85" i="7"/>
  <c r="M90" i="7"/>
  <c r="M84" i="7"/>
  <c r="M87" i="7"/>
  <c r="M92" i="7"/>
  <c r="M95" i="7"/>
  <c r="M94" i="7"/>
  <c r="M96" i="7"/>
  <c r="F198" i="7"/>
  <c r="G172" i="7"/>
  <c r="G66" i="7"/>
  <c r="G33" i="17"/>
  <c r="G42" i="17"/>
  <c r="G24" i="17"/>
  <c r="N4" i="7"/>
  <c r="G65" i="16"/>
  <c r="H20" i="16" l="1"/>
  <c r="H25" i="18"/>
  <c r="P31" i="15"/>
  <c r="P16" i="7"/>
  <c r="P13" i="7" s="1"/>
  <c r="O105" i="15"/>
  <c r="H29" i="16"/>
  <c r="H40" i="7"/>
  <c r="H172" i="7" s="1"/>
  <c r="H38" i="16"/>
  <c r="P4" i="15"/>
  <c r="P108" i="15" s="1"/>
  <c r="O106" i="15"/>
  <c r="O107" i="15"/>
  <c r="H66" i="7"/>
  <c r="H33" i="17"/>
  <c r="H42" i="17"/>
  <c r="H24" i="17"/>
  <c r="N84" i="7"/>
  <c r="N92" i="7"/>
  <c r="N89" i="7"/>
  <c r="N85" i="7"/>
  <c r="N86" i="7"/>
  <c r="N90" i="7"/>
  <c r="N87" i="7"/>
  <c r="N88" i="7"/>
  <c r="N91" i="7"/>
  <c r="N94" i="7"/>
  <c r="N95" i="7"/>
  <c r="N96" i="7"/>
  <c r="O4" i="7"/>
  <c r="O93" i="7" s="1"/>
  <c r="N93" i="7"/>
  <c r="G198" i="7"/>
  <c r="H65" i="16" l="1"/>
  <c r="I40" i="7"/>
  <c r="I172" i="7" s="1"/>
  <c r="I25" i="18"/>
  <c r="Q31" i="15"/>
  <c r="I20" i="16"/>
  <c r="I29" i="16"/>
  <c r="I38" i="16"/>
  <c r="P105" i="15"/>
  <c r="P107" i="15"/>
  <c r="P106" i="15"/>
  <c r="B40" i="15"/>
  <c r="Q16" i="7"/>
  <c r="Q13" i="7" s="1"/>
  <c r="Q4" i="15"/>
  <c r="Q105" i="15" s="1"/>
  <c r="K25" i="18"/>
  <c r="N72" i="15"/>
  <c r="H198" i="7"/>
  <c r="M49" i="15"/>
  <c r="O91" i="7"/>
  <c r="O84" i="7"/>
  <c r="O87" i="7"/>
  <c r="O89" i="7"/>
  <c r="O86" i="7"/>
  <c r="O90" i="7"/>
  <c r="O88" i="7"/>
  <c r="O85" i="7"/>
  <c r="O92" i="7"/>
  <c r="O94" i="7"/>
  <c r="O95" i="7"/>
  <c r="O96" i="7"/>
  <c r="P4" i="7"/>
  <c r="P93" i="7" s="1"/>
  <c r="Q108" i="15"/>
  <c r="I66" i="7"/>
  <c r="I33" i="17"/>
  <c r="I42" i="17"/>
  <c r="I24" i="17"/>
  <c r="I65" i="16" l="1"/>
  <c r="N25" i="15"/>
  <c r="Q106" i="15"/>
  <c r="J20" i="16"/>
  <c r="J25" i="18"/>
  <c r="Q107" i="15"/>
  <c r="J38" i="16"/>
  <c r="J40" i="7"/>
  <c r="J172" i="7" s="1"/>
  <c r="J29" i="16"/>
  <c r="B49" i="15"/>
  <c r="P89" i="7"/>
  <c r="P91" i="7"/>
  <c r="P87" i="7"/>
  <c r="P90" i="7"/>
  <c r="P84" i="7"/>
  <c r="P92" i="7"/>
  <c r="P85" i="7"/>
  <c r="P86" i="7"/>
  <c r="P88" i="7"/>
  <c r="P94" i="7"/>
  <c r="P95" i="7"/>
  <c r="P96" i="7"/>
  <c r="I198" i="7"/>
  <c r="K40" i="7"/>
  <c r="K38" i="16"/>
  <c r="K20" i="16"/>
  <c r="K29" i="16"/>
  <c r="M48" i="15"/>
  <c r="N49" i="15"/>
  <c r="Q4" i="7"/>
  <c r="J66" i="7"/>
  <c r="J33" i="17"/>
  <c r="J42" i="17"/>
  <c r="J24" i="17"/>
  <c r="B39" i="15"/>
  <c r="J65" i="16" l="1"/>
  <c r="O72" i="15"/>
  <c r="C40" i="15"/>
  <c r="C39" i="15" s="1"/>
  <c r="M72" i="15"/>
  <c r="N16" i="15"/>
  <c r="B72" i="15"/>
  <c r="K66" i="7"/>
  <c r="B59" i="16"/>
  <c r="Q89" i="7"/>
  <c r="Q90" i="7"/>
  <c r="Q91" i="7"/>
  <c r="Q85" i="7"/>
  <c r="Q87" i="7"/>
  <c r="Q86" i="7"/>
  <c r="Q92" i="7"/>
  <c r="Q84" i="7"/>
  <c r="Q88" i="7"/>
  <c r="Q94" i="7"/>
  <c r="Q95" i="7"/>
  <c r="Q96" i="7"/>
  <c r="K172" i="7"/>
  <c r="O49" i="15"/>
  <c r="M25" i="18"/>
  <c r="J198" i="7"/>
  <c r="B48" i="15"/>
  <c r="Q93" i="7"/>
  <c r="N48" i="15"/>
  <c r="K65" i="16"/>
  <c r="B25" i="15" l="1"/>
  <c r="B16" i="15" s="1"/>
  <c r="M25" i="15"/>
  <c r="M16" i="15" s="1"/>
  <c r="O25" i="15"/>
  <c r="O16" i="15" s="1"/>
  <c r="L38" i="16"/>
  <c r="L25" i="18"/>
  <c r="K33" i="17"/>
  <c r="L20" i="16"/>
  <c r="L29" i="16"/>
  <c r="L40" i="7"/>
  <c r="L172" i="7" s="1"/>
  <c r="K42" i="17"/>
  <c r="D40" i="15"/>
  <c r="D39" i="15" s="1"/>
  <c r="K24" i="17"/>
  <c r="B13" i="15"/>
  <c r="B115" i="15" s="1"/>
  <c r="C58" i="15"/>
  <c r="C57" i="15" s="1"/>
  <c r="N25" i="18"/>
  <c r="L66" i="7"/>
  <c r="L33" i="17"/>
  <c r="L42" i="17"/>
  <c r="L24" i="17"/>
  <c r="M40" i="7"/>
  <c r="M20" i="16"/>
  <c r="M38" i="16"/>
  <c r="M29" i="16"/>
  <c r="K198" i="7"/>
  <c r="P49" i="15"/>
  <c r="O48" i="15"/>
  <c r="L65" i="16" l="1"/>
  <c r="M65" i="16"/>
  <c r="B12" i="15"/>
  <c r="B54" i="16" s="1"/>
  <c r="D58" i="15"/>
  <c r="D57" i="15" s="1"/>
  <c r="B116" i="15"/>
  <c r="N7" i="18"/>
  <c r="N90" i="15"/>
  <c r="N99" i="15"/>
  <c r="O7" i="18"/>
  <c r="O90" i="15"/>
  <c r="O99" i="15"/>
  <c r="B55" i="16"/>
  <c r="B114" i="15"/>
  <c r="B117" i="15"/>
  <c r="E40" i="15"/>
  <c r="N40" i="7"/>
  <c r="N38" i="16"/>
  <c r="N20" i="16"/>
  <c r="N29" i="16"/>
  <c r="M172" i="7"/>
  <c r="L198" i="7"/>
  <c r="P48" i="15"/>
  <c r="N65" i="16" l="1"/>
  <c r="M7" i="18"/>
  <c r="M90" i="15"/>
  <c r="M99" i="15"/>
  <c r="P72" i="15"/>
  <c r="F58" i="15"/>
  <c r="F57" i="15" s="1"/>
  <c r="B22" i="15"/>
  <c r="B90" i="15"/>
  <c r="B7" i="18"/>
  <c r="B4" i="18" s="1"/>
  <c r="B99" i="15"/>
  <c r="M33" i="17"/>
  <c r="M42" i="17"/>
  <c r="M66" i="7"/>
  <c r="M198" i="7" s="1"/>
  <c r="M24" i="17"/>
  <c r="P25" i="18"/>
  <c r="E58" i="15"/>
  <c r="E57" i="15" s="1"/>
  <c r="O20" i="16"/>
  <c r="B27" i="18"/>
  <c r="B26" i="18"/>
  <c r="E39" i="15"/>
  <c r="N172" i="7"/>
  <c r="O65" i="16" l="1"/>
  <c r="P25" i="15"/>
  <c r="O40" i="7"/>
  <c r="O172" i="7" s="1"/>
  <c r="O25" i="18"/>
  <c r="B12" i="18"/>
  <c r="B18" i="18"/>
  <c r="P16" i="15"/>
  <c r="H40" i="15"/>
  <c r="O29" i="16"/>
  <c r="B69" i="15"/>
  <c r="B78" i="15"/>
  <c r="B87" i="15"/>
  <c r="B21" i="15"/>
  <c r="B96" i="15"/>
  <c r="O38" i="16"/>
  <c r="N42" i="17"/>
  <c r="N33" i="17"/>
  <c r="N66" i="7"/>
  <c r="N198" i="7" s="1"/>
  <c r="N24" i="17"/>
  <c r="F40" i="15"/>
  <c r="B50" i="7"/>
  <c r="B25" i="16"/>
  <c r="B70" i="16" s="1"/>
  <c r="B34" i="16"/>
  <c r="B43" i="16"/>
  <c r="B76" i="7"/>
  <c r="B38" i="17"/>
  <c r="B47" i="17"/>
  <c r="B29" i="17"/>
  <c r="B42" i="7"/>
  <c r="B22" i="16"/>
  <c r="B67" i="16" s="1"/>
  <c r="B31" i="16"/>
  <c r="B40" i="16"/>
  <c r="B68" i="7"/>
  <c r="B35" i="17"/>
  <c r="B44" i="17"/>
  <c r="B26" i="17"/>
  <c r="C27" i="18"/>
  <c r="P40" i="7"/>
  <c r="P29" i="16"/>
  <c r="P38" i="16"/>
  <c r="P20" i="16"/>
  <c r="B41" i="7"/>
  <c r="B21" i="16"/>
  <c r="B66" i="16" s="1"/>
  <c r="B30" i="16"/>
  <c r="B39" i="16"/>
  <c r="P65" i="16" l="1"/>
  <c r="B12" i="16"/>
  <c r="B32" i="16" s="1"/>
  <c r="B49" i="7"/>
  <c r="B48" i="7" s="1"/>
  <c r="B24" i="16"/>
  <c r="B69" i="16" s="1"/>
  <c r="B33" i="16"/>
  <c r="B42" i="16"/>
  <c r="P90" i="15"/>
  <c r="P7" i="18"/>
  <c r="P99" i="15"/>
  <c r="F39" i="15"/>
  <c r="G40" i="15"/>
  <c r="G39" i="15" s="1"/>
  <c r="Q25" i="18"/>
  <c r="O42" i="17"/>
  <c r="O66" i="7"/>
  <c r="O198" i="7" s="1"/>
  <c r="O24" i="17"/>
  <c r="O33" i="17"/>
  <c r="P42" i="17"/>
  <c r="G58" i="15"/>
  <c r="G57" i="15" s="1"/>
  <c r="B173" i="7"/>
  <c r="D27" i="18"/>
  <c r="C68" i="7"/>
  <c r="C35" i="17"/>
  <c r="C44" i="17"/>
  <c r="C26" i="17"/>
  <c r="P66" i="7"/>
  <c r="P33" i="17"/>
  <c r="B75" i="7"/>
  <c r="B12" i="17"/>
  <c r="B37" i="17"/>
  <c r="B46" i="17"/>
  <c r="B28" i="17"/>
  <c r="C76" i="7"/>
  <c r="C38" i="17"/>
  <c r="C47" i="17"/>
  <c r="C29" i="17"/>
  <c r="B208" i="7"/>
  <c r="H39" i="15"/>
  <c r="B182" i="7"/>
  <c r="C50" i="7"/>
  <c r="C34" i="16"/>
  <c r="C43" i="16"/>
  <c r="C25" i="16"/>
  <c r="C70" i="16" s="1"/>
  <c r="B200" i="7"/>
  <c r="P172" i="7"/>
  <c r="C42" i="7"/>
  <c r="C22" i="16"/>
  <c r="C67" i="16" s="1"/>
  <c r="C40" i="16"/>
  <c r="C31" i="16"/>
  <c r="B174" i="7"/>
  <c r="B67" i="7"/>
  <c r="B34" i="17"/>
  <c r="B43" i="17"/>
  <c r="B25" i="17"/>
  <c r="B23" i="16" l="1"/>
  <c r="B68" i="16" s="1"/>
  <c r="P24" i="17"/>
  <c r="B41" i="16"/>
  <c r="C8" i="16"/>
  <c r="C41" i="7"/>
  <c r="C173" i="7" s="1"/>
  <c r="C30" i="16"/>
  <c r="B181" i="7"/>
  <c r="Q20" i="16"/>
  <c r="Q29" i="16"/>
  <c r="Q40" i="7"/>
  <c r="Q172" i="7" s="1"/>
  <c r="Q38" i="16"/>
  <c r="H58" i="15"/>
  <c r="H57" i="15" s="1"/>
  <c r="I58" i="15"/>
  <c r="I57" i="15" s="1"/>
  <c r="B180" i="7"/>
  <c r="B43" i="7"/>
  <c r="D41" i="7"/>
  <c r="D30" i="16"/>
  <c r="D8" i="16"/>
  <c r="E27" i="18"/>
  <c r="C28" i="16"/>
  <c r="B36" i="17"/>
  <c r="B45" i="17"/>
  <c r="B27" i="17"/>
  <c r="D68" i="7"/>
  <c r="D35" i="17"/>
  <c r="D44" i="17"/>
  <c r="D26" i="17"/>
  <c r="C174" i="7"/>
  <c r="D76" i="7"/>
  <c r="D38" i="17"/>
  <c r="D47" i="17"/>
  <c r="D29" i="17"/>
  <c r="P198" i="7"/>
  <c r="C200" i="7"/>
  <c r="D50" i="7"/>
  <c r="D43" i="16"/>
  <c r="D25" i="16"/>
  <c r="D70" i="16" s="1"/>
  <c r="D34" i="16"/>
  <c r="B199" i="7"/>
  <c r="C182" i="7"/>
  <c r="C208" i="7"/>
  <c r="Q66" i="7"/>
  <c r="Q33" i="17"/>
  <c r="Q42" i="17"/>
  <c r="Q24" i="17"/>
  <c r="B74" i="7"/>
  <c r="B207" i="7"/>
  <c r="D42" i="7"/>
  <c r="D40" i="16"/>
  <c r="D22" i="16"/>
  <c r="D67" i="16" s="1"/>
  <c r="D31" i="16"/>
  <c r="C67" i="7"/>
  <c r="C34" i="17"/>
  <c r="C8" i="17"/>
  <c r="Q65" i="16" l="1"/>
  <c r="C39" i="7"/>
  <c r="C30" i="7" s="1"/>
  <c r="I40" i="15"/>
  <c r="J58" i="15"/>
  <c r="J57" i="15" s="1"/>
  <c r="B69" i="7"/>
  <c r="B201" i="7" s="1"/>
  <c r="B206" i="7"/>
  <c r="D67" i="7"/>
  <c r="D34" i="17"/>
  <c r="D8" i="17"/>
  <c r="C171" i="7"/>
  <c r="D208" i="7"/>
  <c r="F27" i="18"/>
  <c r="C199" i="7"/>
  <c r="C65" i="7"/>
  <c r="E50" i="7"/>
  <c r="E25" i="16"/>
  <c r="E70" i="16" s="1"/>
  <c r="E34" i="16"/>
  <c r="E43" i="16"/>
  <c r="E68" i="7"/>
  <c r="E35" i="17"/>
  <c r="E44" i="17"/>
  <c r="E26" i="17"/>
  <c r="D28" i="16"/>
  <c r="D173" i="7"/>
  <c r="D39" i="7"/>
  <c r="D174" i="7"/>
  <c r="D182" i="7"/>
  <c r="I39" i="15"/>
  <c r="B175" i="7"/>
  <c r="C32" i="17"/>
  <c r="Q198" i="7"/>
  <c r="E76" i="7"/>
  <c r="E38" i="17"/>
  <c r="E47" i="17"/>
  <c r="E29" i="17"/>
  <c r="D200" i="7"/>
  <c r="E42" i="7"/>
  <c r="E22" i="16"/>
  <c r="E67" i="16" s="1"/>
  <c r="E40" i="16"/>
  <c r="E31" i="16"/>
  <c r="E41" i="7" l="1"/>
  <c r="E173" i="7" s="1"/>
  <c r="E30" i="16"/>
  <c r="E8" i="16"/>
  <c r="K58" i="15"/>
  <c r="K57" i="15" s="1"/>
  <c r="J40" i="15"/>
  <c r="J39" i="15" s="1"/>
  <c r="D171" i="7"/>
  <c r="D30" i="7"/>
  <c r="C56" i="7"/>
  <c r="C197" i="7"/>
  <c r="C162" i="7"/>
  <c r="E67" i="7"/>
  <c r="E34" i="17"/>
  <c r="E8" i="17"/>
  <c r="E182" i="7"/>
  <c r="F50" i="7"/>
  <c r="F43" i="16"/>
  <c r="F25" i="16"/>
  <c r="F70" i="16" s="1"/>
  <c r="F34" i="16"/>
  <c r="F42" i="7"/>
  <c r="F40" i="16"/>
  <c r="F22" i="16"/>
  <c r="F67" i="16" s="1"/>
  <c r="F31" i="16"/>
  <c r="D199" i="7"/>
  <c r="D65" i="7"/>
  <c r="G27" i="18"/>
  <c r="E174" i="7"/>
  <c r="E208" i="7"/>
  <c r="F41" i="7"/>
  <c r="F30" i="16"/>
  <c r="F8" i="16"/>
  <c r="F76" i="7"/>
  <c r="F38" i="17"/>
  <c r="F47" i="17"/>
  <c r="F29" i="17"/>
  <c r="F68" i="7"/>
  <c r="F35" i="17"/>
  <c r="F44" i="17"/>
  <c r="F26" i="17"/>
  <c r="E200" i="7"/>
  <c r="D32" i="17"/>
  <c r="E39" i="7" l="1"/>
  <c r="E28" i="16"/>
  <c r="K40" i="15"/>
  <c r="L40" i="15"/>
  <c r="L39" i="15" s="1"/>
  <c r="L58" i="15"/>
  <c r="L57" i="15" s="1"/>
  <c r="F28" i="16"/>
  <c r="G68" i="7"/>
  <c r="G35" i="17"/>
  <c r="G44" i="17"/>
  <c r="G26" i="17"/>
  <c r="F174" i="7"/>
  <c r="F173" i="7"/>
  <c r="F39" i="7"/>
  <c r="E171" i="7"/>
  <c r="E30" i="7"/>
  <c r="G41" i="7"/>
  <c r="G30" i="16"/>
  <c r="G8" i="16"/>
  <c r="E32" i="17"/>
  <c r="G50" i="7"/>
  <c r="G34" i="16"/>
  <c r="G25" i="16"/>
  <c r="G70" i="16" s="1"/>
  <c r="G43" i="16"/>
  <c r="F200" i="7"/>
  <c r="F208" i="7"/>
  <c r="G42" i="7"/>
  <c r="G22" i="16"/>
  <c r="G67" i="16" s="1"/>
  <c r="G31" i="16"/>
  <c r="G40" i="16"/>
  <c r="C188" i="7"/>
  <c r="H27" i="18"/>
  <c r="D56" i="7"/>
  <c r="D197" i="7"/>
  <c r="F182" i="7"/>
  <c r="E199" i="7"/>
  <c r="E65" i="7"/>
  <c r="G76" i="7"/>
  <c r="G38" i="17"/>
  <c r="G47" i="17"/>
  <c r="G29" i="17"/>
  <c r="D162" i="7"/>
  <c r="F67" i="7"/>
  <c r="F34" i="17"/>
  <c r="F8" i="17"/>
  <c r="K39" i="15" l="1"/>
  <c r="F199" i="7"/>
  <c r="F65" i="7"/>
  <c r="G67" i="7"/>
  <c r="G34" i="17"/>
  <c r="G8" i="17"/>
  <c r="G174" i="7"/>
  <c r="G173" i="7"/>
  <c r="G39" i="7"/>
  <c r="H50" i="7"/>
  <c r="H43" i="16"/>
  <c r="H25" i="16"/>
  <c r="H70" i="16" s="1"/>
  <c r="H34" i="16"/>
  <c r="I27" i="18"/>
  <c r="G208" i="7"/>
  <c r="E56" i="7"/>
  <c r="E197" i="7"/>
  <c r="D188" i="7"/>
  <c r="H68" i="7"/>
  <c r="H35" i="17"/>
  <c r="H44" i="17"/>
  <c r="H26" i="17"/>
  <c r="G182" i="7"/>
  <c r="F171" i="7"/>
  <c r="F30" i="7"/>
  <c r="G200" i="7"/>
  <c r="H41" i="7"/>
  <c r="H30" i="16"/>
  <c r="H8" i="16"/>
  <c r="F32" i="17"/>
  <c r="E162" i="7"/>
  <c r="H76" i="7"/>
  <c r="H38" i="17"/>
  <c r="H47" i="17"/>
  <c r="H29" i="17"/>
  <c r="H42" i="7"/>
  <c r="H22" i="16"/>
  <c r="H67" i="16" s="1"/>
  <c r="H31" i="16"/>
  <c r="H40" i="16"/>
  <c r="G28" i="16"/>
  <c r="N58" i="15" l="1"/>
  <c r="N57" i="15" s="1"/>
  <c r="M40" i="15"/>
  <c r="M39" i="15" s="1"/>
  <c r="N40" i="15"/>
  <c r="M58" i="15"/>
  <c r="M57" i="15" s="1"/>
  <c r="H67" i="7"/>
  <c r="H34" i="17"/>
  <c r="H8" i="17"/>
  <c r="F162" i="7"/>
  <c r="H200" i="7"/>
  <c r="E188" i="7"/>
  <c r="H174" i="7"/>
  <c r="H208" i="7"/>
  <c r="I42" i="7"/>
  <c r="I40" i="16"/>
  <c r="I22" i="16"/>
  <c r="I67" i="16" s="1"/>
  <c r="I31" i="16"/>
  <c r="G32" i="17"/>
  <c r="I50" i="7"/>
  <c r="I34" i="16"/>
  <c r="I25" i="16"/>
  <c r="I70" i="16" s="1"/>
  <c r="I43" i="16"/>
  <c r="J27" i="18"/>
  <c r="H182" i="7"/>
  <c r="F56" i="7"/>
  <c r="F197" i="7"/>
  <c r="I41" i="7"/>
  <c r="I30" i="16"/>
  <c r="I8" i="16"/>
  <c r="H28" i="16"/>
  <c r="H173" i="7"/>
  <c r="H39" i="7"/>
  <c r="I68" i="7"/>
  <c r="I35" i="17"/>
  <c r="I44" i="17"/>
  <c r="I26" i="17"/>
  <c r="G171" i="7"/>
  <c r="G30" i="7"/>
  <c r="G199" i="7"/>
  <c r="G65" i="7"/>
  <c r="I76" i="7"/>
  <c r="I38" i="17"/>
  <c r="I47" i="17"/>
  <c r="I29" i="17"/>
  <c r="N39" i="15" l="1"/>
  <c r="I28" i="16"/>
  <c r="J76" i="7"/>
  <c r="J38" i="17"/>
  <c r="J47" i="17"/>
  <c r="J29" i="17"/>
  <c r="J41" i="7"/>
  <c r="J30" i="16"/>
  <c r="J8" i="16"/>
  <c r="F188" i="7"/>
  <c r="J68" i="7"/>
  <c r="J35" i="17"/>
  <c r="J44" i="17"/>
  <c r="J26" i="17"/>
  <c r="I208" i="7"/>
  <c r="G56" i="7"/>
  <c r="G197" i="7"/>
  <c r="G162" i="7"/>
  <c r="H171" i="7"/>
  <c r="H30" i="7"/>
  <c r="I173" i="7"/>
  <c r="I39" i="7"/>
  <c r="I174" i="7"/>
  <c r="K27" i="18"/>
  <c r="J50" i="7"/>
  <c r="J25" i="16"/>
  <c r="J70" i="16" s="1"/>
  <c r="J34" i="16"/>
  <c r="J43" i="16"/>
  <c r="J42" i="7"/>
  <c r="J22" i="16"/>
  <c r="J67" i="16" s="1"/>
  <c r="J31" i="16"/>
  <c r="J40" i="16"/>
  <c r="I182" i="7"/>
  <c r="I67" i="7"/>
  <c r="I34" i="17"/>
  <c r="I8" i="17"/>
  <c r="H32" i="17"/>
  <c r="H199" i="7"/>
  <c r="H65" i="7"/>
  <c r="I200" i="7"/>
  <c r="O40" i="15" l="1"/>
  <c r="P58" i="15"/>
  <c r="P57" i="15" s="1"/>
  <c r="P40" i="15"/>
  <c r="P39" i="15" s="1"/>
  <c r="O58" i="15"/>
  <c r="O57" i="15" s="1"/>
  <c r="L27" i="18"/>
  <c r="O39" i="15"/>
  <c r="I199" i="7"/>
  <c r="I65" i="7"/>
  <c r="H162" i="7"/>
  <c r="G188" i="7"/>
  <c r="J173" i="7"/>
  <c r="J39" i="7"/>
  <c r="K76" i="7"/>
  <c r="K38" i="17"/>
  <c r="K47" i="17"/>
  <c r="K29" i="17"/>
  <c r="J67" i="7"/>
  <c r="J34" i="17"/>
  <c r="J8" i="17"/>
  <c r="K42" i="7"/>
  <c r="K40" i="16"/>
  <c r="K22" i="16"/>
  <c r="K67" i="16" s="1"/>
  <c r="K31" i="16"/>
  <c r="J200" i="7"/>
  <c r="H56" i="7"/>
  <c r="H197" i="7"/>
  <c r="J182" i="7"/>
  <c r="I30" i="7"/>
  <c r="I171" i="7"/>
  <c r="K41" i="7"/>
  <c r="K30" i="16"/>
  <c r="K8" i="16"/>
  <c r="J208" i="7"/>
  <c r="K50" i="7"/>
  <c r="K43" i="16"/>
  <c r="K25" i="16"/>
  <c r="K70" i="16" s="1"/>
  <c r="K34" i="16"/>
  <c r="I32" i="17"/>
  <c r="J174" i="7"/>
  <c r="K68" i="7"/>
  <c r="K35" i="17"/>
  <c r="K44" i="17"/>
  <c r="K26" i="17"/>
  <c r="J28" i="16"/>
  <c r="M27" i="18" l="1"/>
  <c r="H188" i="7"/>
  <c r="J171" i="7"/>
  <c r="J30" i="7"/>
  <c r="K67" i="7"/>
  <c r="K34" i="17"/>
  <c r="K8" i="17"/>
  <c r="L68" i="7"/>
  <c r="L35" i="17"/>
  <c r="L44" i="17"/>
  <c r="L26" i="17"/>
  <c r="L76" i="7"/>
  <c r="L38" i="17"/>
  <c r="L47" i="17"/>
  <c r="L29" i="17"/>
  <c r="K28" i="16"/>
  <c r="K174" i="7"/>
  <c r="J199" i="7"/>
  <c r="J65" i="7"/>
  <c r="K182" i="7"/>
  <c r="K173" i="7"/>
  <c r="K39" i="7"/>
  <c r="L42" i="7"/>
  <c r="L40" i="16"/>
  <c r="L22" i="16"/>
  <c r="L67" i="16" s="1"/>
  <c r="L31" i="16"/>
  <c r="L50" i="7"/>
  <c r="L43" i="16"/>
  <c r="L25" i="16"/>
  <c r="L70" i="16" s="1"/>
  <c r="L34" i="16"/>
  <c r="K200" i="7"/>
  <c r="I162" i="7"/>
  <c r="J32" i="17"/>
  <c r="K208" i="7"/>
  <c r="L41" i="7"/>
  <c r="L30" i="16"/>
  <c r="L8" i="16"/>
  <c r="I56" i="7"/>
  <c r="I197" i="7"/>
  <c r="L67" i="7" l="1"/>
  <c r="J56" i="7"/>
  <c r="J197" i="7"/>
  <c r="K32" i="17"/>
  <c r="J162" i="7"/>
  <c r="L174" i="7"/>
  <c r="K199" i="7"/>
  <c r="K65" i="7"/>
  <c r="L28" i="16"/>
  <c r="L173" i="7"/>
  <c r="L39" i="7"/>
  <c r="L182" i="7"/>
  <c r="M42" i="7"/>
  <c r="M22" i="16"/>
  <c r="M67" i="16" s="1"/>
  <c r="M31" i="16"/>
  <c r="M40" i="16"/>
  <c r="M76" i="7"/>
  <c r="M38" i="17"/>
  <c r="M47" i="17"/>
  <c r="M29" i="17"/>
  <c r="K171" i="7"/>
  <c r="K30" i="7"/>
  <c r="M41" i="7"/>
  <c r="M30" i="16"/>
  <c r="M8" i="16"/>
  <c r="N27" i="18"/>
  <c r="I188" i="7"/>
  <c r="L208" i="7"/>
  <c r="L200" i="7"/>
  <c r="M68" i="7"/>
  <c r="M35" i="17"/>
  <c r="M44" i="17"/>
  <c r="M26" i="17"/>
  <c r="M50" i="7"/>
  <c r="M25" i="16"/>
  <c r="M70" i="16" s="1"/>
  <c r="M43" i="16"/>
  <c r="M34" i="16"/>
  <c r="L8" i="17" l="1"/>
  <c r="L34" i="17"/>
  <c r="L171" i="7"/>
  <c r="L30" i="7"/>
  <c r="J188" i="7"/>
  <c r="N42" i="7"/>
  <c r="N40" i="16"/>
  <c r="N22" i="16"/>
  <c r="N67" i="16" s="1"/>
  <c r="N31" i="16"/>
  <c r="K162" i="7"/>
  <c r="N76" i="7"/>
  <c r="N38" i="17"/>
  <c r="N47" i="17"/>
  <c r="N29" i="17"/>
  <c r="M208" i="7"/>
  <c r="M67" i="7"/>
  <c r="M34" i="17"/>
  <c r="M8" i="17"/>
  <c r="L199" i="7"/>
  <c r="L65" i="7"/>
  <c r="O27" i="18"/>
  <c r="M28" i="16"/>
  <c r="M173" i="7"/>
  <c r="M39" i="7"/>
  <c r="M182" i="7"/>
  <c r="M174" i="7"/>
  <c r="K56" i="7"/>
  <c r="K197" i="7"/>
  <c r="M200" i="7"/>
  <c r="N68" i="7"/>
  <c r="N35" i="17"/>
  <c r="N44" i="17"/>
  <c r="N26" i="17"/>
  <c r="N50" i="7"/>
  <c r="N43" i="16"/>
  <c r="N25" i="16"/>
  <c r="N70" i="16" s="1"/>
  <c r="N34" i="16"/>
  <c r="N41" i="7"/>
  <c r="N30" i="16"/>
  <c r="N8" i="16"/>
  <c r="L32" i="17" l="1"/>
  <c r="O42" i="7"/>
  <c r="O22" i="16"/>
  <c r="O67" i="16" s="1"/>
  <c r="O31" i="16"/>
  <c r="O40" i="16"/>
  <c r="O50" i="7"/>
  <c r="O25" i="16"/>
  <c r="O70" i="16" s="1"/>
  <c r="O43" i="16"/>
  <c r="O34" i="16"/>
  <c r="M199" i="7"/>
  <c r="M65" i="7"/>
  <c r="K188" i="7"/>
  <c r="N208" i="7"/>
  <c r="N174" i="7"/>
  <c r="P27" i="18"/>
  <c r="N28" i="16"/>
  <c r="N182" i="7"/>
  <c r="O68" i="7"/>
  <c r="O35" i="17"/>
  <c r="O44" i="17"/>
  <c r="O26" i="17"/>
  <c r="L56" i="7"/>
  <c r="L197" i="7"/>
  <c r="N67" i="7"/>
  <c r="N34" i="17"/>
  <c r="N8" i="17"/>
  <c r="O41" i="7"/>
  <c r="O30" i="16"/>
  <c r="O8" i="16"/>
  <c r="N173" i="7"/>
  <c r="N39" i="7"/>
  <c r="N200" i="7"/>
  <c r="O76" i="7"/>
  <c r="O38" i="17"/>
  <c r="O47" i="17"/>
  <c r="O29" i="17"/>
  <c r="M171" i="7"/>
  <c r="M30" i="7"/>
  <c r="M32" i="17"/>
  <c r="L162" i="7"/>
  <c r="M162" i="7" l="1"/>
  <c r="O208" i="7"/>
  <c r="P76" i="7"/>
  <c r="P38" i="17"/>
  <c r="P47" i="17"/>
  <c r="P29" i="17"/>
  <c r="O200" i="7"/>
  <c r="P42" i="7"/>
  <c r="P22" i="16"/>
  <c r="P67" i="16" s="1"/>
  <c r="P31" i="16"/>
  <c r="P40" i="16"/>
  <c r="O182" i="7"/>
  <c r="O174" i="7"/>
  <c r="N171" i="7"/>
  <c r="N30" i="7"/>
  <c r="O173" i="7"/>
  <c r="O39" i="7"/>
  <c r="N32" i="17"/>
  <c r="L188" i="7"/>
  <c r="O67" i="7"/>
  <c r="O34" i="17"/>
  <c r="O8" i="17"/>
  <c r="P68" i="7"/>
  <c r="P35" i="17"/>
  <c r="P44" i="17"/>
  <c r="P26" i="17"/>
  <c r="P50" i="7"/>
  <c r="P25" i="16"/>
  <c r="P70" i="16" s="1"/>
  <c r="P34" i="16"/>
  <c r="P43" i="16"/>
  <c r="O28" i="16"/>
  <c r="N199" i="7"/>
  <c r="N65" i="7"/>
  <c r="M56" i="7"/>
  <c r="M197" i="7"/>
  <c r="P41" i="7" l="1"/>
  <c r="P8" i="16"/>
  <c r="P30" i="16"/>
  <c r="P174" i="7"/>
  <c r="M188" i="7"/>
  <c r="P173" i="7"/>
  <c r="P39" i="7"/>
  <c r="O171" i="7"/>
  <c r="O30" i="7"/>
  <c r="N162" i="7"/>
  <c r="P67" i="7"/>
  <c r="P34" i="17"/>
  <c r="P8" i="17"/>
  <c r="O199" i="7"/>
  <c r="O65" i="7"/>
  <c r="N56" i="7"/>
  <c r="N197" i="7"/>
  <c r="O32" i="17"/>
  <c r="P200" i="7"/>
  <c r="P208" i="7"/>
  <c r="P182" i="7"/>
  <c r="P28" i="16" l="1"/>
  <c r="O56" i="7"/>
  <c r="O197" i="7"/>
  <c r="O162" i="7"/>
  <c r="P32" i="17"/>
  <c r="N188" i="7"/>
  <c r="P199" i="7"/>
  <c r="P65" i="7"/>
  <c r="P171" i="7"/>
  <c r="P30" i="7"/>
  <c r="P56" i="7" l="1"/>
  <c r="P197" i="7"/>
  <c r="P162" i="7"/>
  <c r="O188" i="7"/>
  <c r="P188" i="7" l="1"/>
  <c r="Q49" i="15" l="1"/>
  <c r="Q72" i="15" l="1"/>
  <c r="Q40" i="15"/>
  <c r="Q39" i="15" s="1"/>
  <c r="Q58" i="15"/>
  <c r="Q57" i="15" s="1"/>
  <c r="Q48" i="15"/>
  <c r="Q25" i="15" l="1"/>
  <c r="Q16" i="15"/>
  <c r="Q90" i="15"/>
  <c r="Q7" i="18"/>
  <c r="Q99" i="15"/>
  <c r="Q27" i="18"/>
  <c r="Q41" i="7" l="1"/>
  <c r="Q30" i="16"/>
  <c r="Q8" i="16"/>
  <c r="Q42" i="7"/>
  <c r="Q40" i="16"/>
  <c r="Q22" i="16"/>
  <c r="Q67" i="16" s="1"/>
  <c r="Q31" i="16"/>
  <c r="Q76" i="7"/>
  <c r="Q38" i="17"/>
  <c r="Q47" i="17"/>
  <c r="Q29" i="17"/>
  <c r="Q68" i="7"/>
  <c r="Q35" i="17"/>
  <c r="Q44" i="17"/>
  <c r="Q26" i="17"/>
  <c r="Q50" i="7"/>
  <c r="Q43" i="16"/>
  <c r="Q34" i="16"/>
  <c r="Q25" i="16"/>
  <c r="Q70" i="16" s="1"/>
  <c r="Q200" i="7" l="1"/>
  <c r="Q174" i="7"/>
  <c r="Q67" i="7"/>
  <c r="Q34" i="17"/>
  <c r="Q8" i="17"/>
  <c r="Q208" i="7"/>
  <c r="Q28" i="16"/>
  <c r="Q182" i="7"/>
  <c r="Q173" i="7"/>
  <c r="Q39" i="7"/>
  <c r="Q32" i="17" l="1"/>
  <c r="Q199" i="7"/>
  <c r="Q65" i="7"/>
  <c r="Q171" i="7"/>
  <c r="Q30" i="7"/>
  <c r="Q162" i="7" l="1"/>
  <c r="Q56" i="7"/>
  <c r="Q197" i="7"/>
  <c r="Q188" i="7" l="1"/>
  <c r="B25" i="18" l="1"/>
  <c r="B29" i="16" l="1"/>
  <c r="B20" i="16"/>
  <c r="B40" i="7"/>
  <c r="B38" i="16"/>
  <c r="B8" i="16"/>
  <c r="B24" i="18" s="1"/>
  <c r="B65" i="16" l="1"/>
  <c r="B172" i="7"/>
  <c r="B39" i="7"/>
  <c r="B66" i="7"/>
  <c r="B33" i="17"/>
  <c r="B24" i="17"/>
  <c r="B42" i="17"/>
  <c r="B8" i="17"/>
  <c r="B37" i="16"/>
  <c r="B28" i="16"/>
  <c r="B7" i="16"/>
  <c r="B46" i="16" s="1"/>
  <c r="B19" i="16"/>
  <c r="B64" i="16" s="1"/>
  <c r="B30" i="7" l="1"/>
  <c r="B171" i="7"/>
  <c r="B51" i="16"/>
  <c r="B50" i="16"/>
  <c r="B48" i="16"/>
  <c r="B18" i="16"/>
  <c r="B63" i="16" s="1"/>
  <c r="B45" i="16"/>
  <c r="B52" i="16"/>
  <c r="B49" i="16"/>
  <c r="B47" i="16"/>
  <c r="B7" i="17"/>
  <c r="B50" i="17" s="1"/>
  <c r="B41" i="17"/>
  <c r="B32" i="17"/>
  <c r="B23" i="17"/>
  <c r="B198" i="7"/>
  <c r="B65" i="7"/>
  <c r="B197" i="7" l="1"/>
  <c r="B56" i="7"/>
  <c r="B162" i="7"/>
  <c r="B29" i="7"/>
  <c r="B110" i="7" s="1"/>
  <c r="B49" i="17"/>
  <c r="B56" i="17"/>
  <c r="B55" i="17"/>
  <c r="B53" i="17"/>
  <c r="B54" i="17"/>
  <c r="B22" i="17"/>
  <c r="B52" i="17"/>
  <c r="B51" i="17"/>
  <c r="B123" i="7" l="1"/>
  <c r="B125" i="7"/>
  <c r="B114" i="7"/>
  <c r="B117" i="7"/>
  <c r="B118" i="7"/>
  <c r="B121" i="7"/>
  <c r="B133" i="7"/>
  <c r="B115" i="7"/>
  <c r="B112" i="7"/>
  <c r="B126" i="7"/>
  <c r="B130" i="7"/>
  <c r="B113" i="7"/>
  <c r="B132" i="7"/>
  <c r="B109" i="7"/>
  <c r="B116" i="7"/>
  <c r="B122" i="7"/>
  <c r="B131" i="7"/>
  <c r="B127" i="7"/>
  <c r="B129" i="7"/>
  <c r="B124" i="7"/>
  <c r="B128" i="7"/>
  <c r="B111" i="7"/>
  <c r="B120" i="7"/>
  <c r="B119" i="7"/>
  <c r="B188" i="7"/>
  <c r="B55" i="7"/>
  <c r="B140" i="7" l="1"/>
  <c r="B150" i="7"/>
  <c r="B153" i="7"/>
  <c r="B158" i="7"/>
  <c r="B156" i="7"/>
  <c r="B154" i="7"/>
  <c r="B149" i="7"/>
  <c r="B138" i="7"/>
  <c r="B148" i="7"/>
  <c r="B151" i="7"/>
  <c r="B143" i="7"/>
  <c r="B135" i="7"/>
  <c r="B137" i="7"/>
  <c r="B155" i="7"/>
  <c r="B159" i="7"/>
  <c r="B141" i="7"/>
  <c r="B157" i="7"/>
  <c r="B152" i="7"/>
  <c r="B147" i="7"/>
  <c r="B139" i="7"/>
  <c r="B146" i="7"/>
  <c r="B145" i="7"/>
  <c r="B136" i="7"/>
  <c r="C70" i="15" l="1"/>
  <c r="C23" i="15" l="1"/>
  <c r="C14" i="15"/>
  <c r="C20" i="16"/>
  <c r="C24" i="17" l="1"/>
  <c r="C25" i="18"/>
  <c r="C38" i="16"/>
  <c r="C5" i="18"/>
  <c r="C97" i="15"/>
  <c r="C42" i="17"/>
  <c r="C88" i="15"/>
  <c r="C65" i="16"/>
  <c r="D71" i="15" l="1"/>
  <c r="E71" i="15"/>
  <c r="E24" i="15" l="1"/>
  <c r="D24" i="15"/>
  <c r="D15" i="15" s="1"/>
  <c r="E15" i="15"/>
  <c r="E22" i="15"/>
  <c r="F71" i="15"/>
  <c r="D22" i="15" l="1"/>
  <c r="F24" i="15"/>
  <c r="F15" i="15" s="1"/>
  <c r="E13" i="15"/>
  <c r="E26" i="18"/>
  <c r="D13" i="15"/>
  <c r="D26" i="18"/>
  <c r="E25" i="17"/>
  <c r="E55" i="16"/>
  <c r="E21" i="16"/>
  <c r="E116" i="15"/>
  <c r="D25" i="17"/>
  <c r="D21" i="16"/>
  <c r="F22" i="15" l="1"/>
  <c r="F13" i="15"/>
  <c r="F26" i="18"/>
  <c r="I71" i="15"/>
  <c r="D117" i="15"/>
  <c r="D114" i="15"/>
  <c r="D115" i="15"/>
  <c r="D19" i="16"/>
  <c r="D23" i="17"/>
  <c r="D98" i="15"/>
  <c r="D43" i="17"/>
  <c r="D89" i="15"/>
  <c r="D39" i="16"/>
  <c r="D6" i="18"/>
  <c r="D4" i="18" s="1"/>
  <c r="D55" i="16"/>
  <c r="E66" i="16"/>
  <c r="G71" i="15"/>
  <c r="D66" i="16"/>
  <c r="E23" i="17"/>
  <c r="E114" i="15"/>
  <c r="E19" i="16"/>
  <c r="E64" i="16" s="1"/>
  <c r="E117" i="15"/>
  <c r="E115" i="15"/>
  <c r="D116" i="15"/>
  <c r="E39" i="16"/>
  <c r="E43" i="17"/>
  <c r="E78" i="15"/>
  <c r="E89" i="15"/>
  <c r="E98" i="15"/>
  <c r="E6" i="18"/>
  <c r="E4" i="18" s="1"/>
  <c r="F25" i="17"/>
  <c r="F21" i="16"/>
  <c r="G24" i="15" l="1"/>
  <c r="I24" i="15"/>
  <c r="I15" i="15" s="1"/>
  <c r="D12" i="18"/>
  <c r="D24" i="18" s="1"/>
  <c r="D18" i="18"/>
  <c r="E12" i="18"/>
  <c r="E24" i="18" s="1"/>
  <c r="E18" i="18"/>
  <c r="G15" i="15"/>
  <c r="G22" i="15"/>
  <c r="D64" i="16"/>
  <c r="K71" i="15"/>
  <c r="H71" i="15"/>
  <c r="F89" i="15"/>
  <c r="F39" i="16"/>
  <c r="F98" i="15"/>
  <c r="F43" i="17"/>
  <c r="F6" i="18"/>
  <c r="F4" i="18" s="1"/>
  <c r="E87" i="15"/>
  <c r="E37" i="16"/>
  <c r="E41" i="17"/>
  <c r="E96" i="15"/>
  <c r="D69" i="15"/>
  <c r="O71" i="15"/>
  <c r="F115" i="15"/>
  <c r="F78" i="15"/>
  <c r="F117" i="15"/>
  <c r="F23" i="17"/>
  <c r="F114" i="15"/>
  <c r="F19" i="16"/>
  <c r="F116" i="15"/>
  <c r="F66" i="16"/>
  <c r="F55" i="16"/>
  <c r="E69" i="15"/>
  <c r="D37" i="16"/>
  <c r="D87" i="15"/>
  <c r="D41" i="17"/>
  <c r="D96" i="15"/>
  <c r="M71" i="15"/>
  <c r="D78" i="15"/>
  <c r="P71" i="15"/>
  <c r="I22" i="15" l="1"/>
  <c r="P24" i="15"/>
  <c r="H24" i="15"/>
  <c r="H22" i="15" s="1"/>
  <c r="K24" i="15"/>
  <c r="K15" i="15" s="1"/>
  <c r="M24" i="15"/>
  <c r="M15" i="15" s="1"/>
  <c r="O24" i="15"/>
  <c r="O15" i="15" s="1"/>
  <c r="G13" i="15"/>
  <c r="G26" i="18"/>
  <c r="I13" i="15"/>
  <c r="I55" i="16" s="1"/>
  <c r="I26" i="18"/>
  <c r="F12" i="18"/>
  <c r="F24" i="18" s="1"/>
  <c r="F18" i="18"/>
  <c r="H15" i="15"/>
  <c r="P15" i="15"/>
  <c r="P22" i="15"/>
  <c r="F64" i="16"/>
  <c r="I25" i="17"/>
  <c r="I21" i="16"/>
  <c r="C71" i="15"/>
  <c r="G25" i="17"/>
  <c r="G21" i="16"/>
  <c r="L71" i="15"/>
  <c r="F69" i="15"/>
  <c r="J71" i="15"/>
  <c r="Q71" i="15"/>
  <c r="N71" i="15"/>
  <c r="F37" i="16"/>
  <c r="F96" i="15"/>
  <c r="F87" i="15"/>
  <c r="F41" i="17"/>
  <c r="C24" i="15" l="1"/>
  <c r="C15" i="15" s="1"/>
  <c r="I116" i="15"/>
  <c r="K22" i="15"/>
  <c r="M22" i="15"/>
  <c r="L24" i="15"/>
  <c r="L15" i="15" s="1"/>
  <c r="O22" i="15"/>
  <c r="N24" i="15"/>
  <c r="N22" i="15" s="1"/>
  <c r="Q24" i="15"/>
  <c r="Q15" i="15" s="1"/>
  <c r="J24" i="15"/>
  <c r="J15" i="15" s="1"/>
  <c r="P13" i="15"/>
  <c r="P26" i="18"/>
  <c r="H13" i="15"/>
  <c r="H116" i="15" s="1"/>
  <c r="H26" i="18"/>
  <c r="K13" i="15"/>
  <c r="K55" i="16" s="1"/>
  <c r="K26" i="18"/>
  <c r="M13" i="15"/>
  <c r="M116" i="15" s="1"/>
  <c r="M26" i="18"/>
  <c r="O13" i="15"/>
  <c r="O116" i="15" s="1"/>
  <c r="O26" i="18"/>
  <c r="G115" i="15"/>
  <c r="G23" i="17"/>
  <c r="G19" i="16"/>
  <c r="G114" i="15"/>
  <c r="G117" i="15"/>
  <c r="G55" i="16"/>
  <c r="G116" i="15"/>
  <c r="P25" i="17"/>
  <c r="P21" i="16"/>
  <c r="H25" i="17"/>
  <c r="H21" i="16"/>
  <c r="G66" i="16"/>
  <c r="I115" i="15"/>
  <c r="I117" i="15"/>
  <c r="I19" i="16"/>
  <c r="I64" i="16" s="1"/>
  <c r="I114" i="15"/>
  <c r="I23" i="17"/>
  <c r="K25" i="17"/>
  <c r="K21" i="16"/>
  <c r="O25" i="17"/>
  <c r="O21" i="16"/>
  <c r="G89" i="15"/>
  <c r="G39" i="16"/>
  <c r="G43" i="17"/>
  <c r="G98" i="15"/>
  <c r="G6" i="18"/>
  <c r="G4" i="18" s="1"/>
  <c r="M25" i="17"/>
  <c r="M21" i="16"/>
  <c r="I66" i="16"/>
  <c r="I43" i="17"/>
  <c r="I39" i="16"/>
  <c r="I98" i="15"/>
  <c r="I89" i="15"/>
  <c r="I6" i="18"/>
  <c r="I4" i="18" s="1"/>
  <c r="J22" i="15" l="1"/>
  <c r="N15" i="15"/>
  <c r="L22" i="15"/>
  <c r="Q22" i="15"/>
  <c r="C22" i="15"/>
  <c r="J13" i="15"/>
  <c r="J55" i="16" s="1"/>
  <c r="J26" i="18"/>
  <c r="L13" i="15"/>
  <c r="L26" i="18"/>
  <c r="C13" i="15"/>
  <c r="C55" i="16" s="1"/>
  <c r="C26" i="18"/>
  <c r="Q13" i="15"/>
  <c r="Q116" i="15" s="1"/>
  <c r="Q26" i="18"/>
  <c r="N13" i="15"/>
  <c r="N55" i="16" s="1"/>
  <c r="N26" i="18"/>
  <c r="G12" i="18"/>
  <c r="G24" i="18" s="1"/>
  <c r="G18" i="18"/>
  <c r="I12" i="18"/>
  <c r="I24" i="18" s="1"/>
  <c r="I18" i="18"/>
  <c r="M55" i="16"/>
  <c r="K116" i="15"/>
  <c r="G64" i="16"/>
  <c r="G69" i="15"/>
  <c r="K66" i="16"/>
  <c r="P23" i="17"/>
  <c r="P117" i="15"/>
  <c r="P19" i="16"/>
  <c r="P114" i="15"/>
  <c r="P115" i="15"/>
  <c r="I69" i="15"/>
  <c r="I96" i="15"/>
  <c r="I87" i="15"/>
  <c r="I41" i="17"/>
  <c r="I37" i="16"/>
  <c r="M89" i="15"/>
  <c r="M43" i="17"/>
  <c r="M78" i="15"/>
  <c r="M39" i="16"/>
  <c r="M98" i="15"/>
  <c r="M6" i="18"/>
  <c r="M4" i="18" s="1"/>
  <c r="K114" i="15"/>
  <c r="K23" i="17"/>
  <c r="K117" i="15"/>
  <c r="K115" i="15"/>
  <c r="K19" i="16"/>
  <c r="K64" i="16" s="1"/>
  <c r="J25" i="17"/>
  <c r="J21" i="16"/>
  <c r="H78" i="15"/>
  <c r="H39" i="16"/>
  <c r="H89" i="15"/>
  <c r="H43" i="17"/>
  <c r="H98" i="15"/>
  <c r="H6" i="18"/>
  <c r="H4" i="18" s="1"/>
  <c r="P116" i="15"/>
  <c r="N25" i="17"/>
  <c r="N21" i="16"/>
  <c r="G41" i="17"/>
  <c r="G96" i="15"/>
  <c r="G87" i="15"/>
  <c r="G37" i="16"/>
  <c r="O89" i="15"/>
  <c r="O39" i="16"/>
  <c r="O78" i="15"/>
  <c r="O43" i="17"/>
  <c r="O98" i="15"/>
  <c r="O6" i="18"/>
  <c r="O4" i="18" s="1"/>
  <c r="H23" i="17"/>
  <c r="H19" i="16"/>
  <c r="H114" i="15"/>
  <c r="H117" i="15"/>
  <c r="H115" i="15"/>
  <c r="H55" i="16"/>
  <c r="P66" i="16"/>
  <c r="C25" i="17"/>
  <c r="C21" i="16"/>
  <c r="M66" i="16"/>
  <c r="O66" i="16"/>
  <c r="Q25" i="17"/>
  <c r="Q21" i="16"/>
  <c r="M23" i="17"/>
  <c r="M115" i="15"/>
  <c r="M19" i="16"/>
  <c r="M114" i="15"/>
  <c r="M117" i="15"/>
  <c r="L25" i="17"/>
  <c r="L21" i="16"/>
  <c r="O115" i="15"/>
  <c r="O23" i="17"/>
  <c r="O114" i="15"/>
  <c r="O19" i="16"/>
  <c r="O117" i="15"/>
  <c r="O55" i="16"/>
  <c r="K39" i="16"/>
  <c r="K43" i="17"/>
  <c r="K89" i="15"/>
  <c r="K98" i="15"/>
  <c r="K6" i="18"/>
  <c r="K4" i="18" s="1"/>
  <c r="I78" i="15"/>
  <c r="H66" i="16"/>
  <c r="P43" i="17"/>
  <c r="P39" i="16"/>
  <c r="P89" i="15"/>
  <c r="P78" i="15"/>
  <c r="P98" i="15"/>
  <c r="P6" i="18"/>
  <c r="P4" i="18" s="1"/>
  <c r="P55" i="16"/>
  <c r="G78" i="15"/>
  <c r="Q55" i="16" l="1"/>
  <c r="K12" i="18"/>
  <c r="K24" i="18" s="1"/>
  <c r="K18" i="18"/>
  <c r="H12" i="18"/>
  <c r="H24" i="18" s="1"/>
  <c r="H18" i="18"/>
  <c r="O12" i="18"/>
  <c r="O24" i="18" s="1"/>
  <c r="O18" i="18"/>
  <c r="P12" i="18"/>
  <c r="P24" i="18" s="1"/>
  <c r="P18" i="18"/>
  <c r="M12" i="18"/>
  <c r="M24" i="18" s="1"/>
  <c r="M18" i="18"/>
  <c r="M64" i="16"/>
  <c r="J116" i="15"/>
  <c r="P87" i="15"/>
  <c r="P41" i="17"/>
  <c r="P96" i="15"/>
  <c r="P37" i="16"/>
  <c r="K41" i="17"/>
  <c r="K37" i="16"/>
  <c r="K96" i="15"/>
  <c r="K87" i="15"/>
  <c r="K69" i="15"/>
  <c r="L89" i="15"/>
  <c r="L78" i="15"/>
  <c r="L39" i="16"/>
  <c r="L43" i="17"/>
  <c r="L98" i="15"/>
  <c r="L6" i="18"/>
  <c r="L4" i="18" s="1"/>
  <c r="C89" i="15"/>
  <c r="C43" i="17"/>
  <c r="C39" i="16"/>
  <c r="C6" i="18"/>
  <c r="C4" i="18" s="1"/>
  <c r="C98" i="15"/>
  <c r="C78" i="15"/>
  <c r="O87" i="15"/>
  <c r="O37" i="16"/>
  <c r="O41" i="17"/>
  <c r="O96" i="15"/>
  <c r="N115" i="15"/>
  <c r="N23" i="17"/>
  <c r="N114" i="15"/>
  <c r="N117" i="15"/>
  <c r="N19" i="16"/>
  <c r="N64" i="16" s="1"/>
  <c r="J39" i="16"/>
  <c r="J98" i="15"/>
  <c r="J89" i="15"/>
  <c r="J78" i="15"/>
  <c r="J43" i="17"/>
  <c r="J6" i="18"/>
  <c r="J4" i="18" s="1"/>
  <c r="K78" i="15"/>
  <c r="M69" i="15"/>
  <c r="P64" i="16"/>
  <c r="L66" i="16"/>
  <c r="Q89" i="15"/>
  <c r="Q39" i="16"/>
  <c r="Q43" i="17"/>
  <c r="Q78" i="15"/>
  <c r="Q6" i="18"/>
  <c r="Q4" i="18" s="1"/>
  <c r="Q98" i="15"/>
  <c r="J66" i="16"/>
  <c r="P69" i="15"/>
  <c r="O64" i="16"/>
  <c r="L114" i="15"/>
  <c r="L19" i="16"/>
  <c r="L117" i="15"/>
  <c r="L115" i="15"/>
  <c r="L23" i="17"/>
  <c r="L116" i="15"/>
  <c r="L55" i="16"/>
  <c r="Q23" i="17"/>
  <c r="Q117" i="15"/>
  <c r="Q115" i="15"/>
  <c r="Q114" i="15"/>
  <c r="Q19" i="16"/>
  <c r="Q64" i="16" s="1"/>
  <c r="Q66" i="16"/>
  <c r="C114" i="15"/>
  <c r="C115" i="15"/>
  <c r="C23" i="17"/>
  <c r="C19" i="16"/>
  <c r="C64" i="16" s="1"/>
  <c r="C117" i="15"/>
  <c r="C116" i="15"/>
  <c r="H64" i="16"/>
  <c r="O69" i="15"/>
  <c r="N66" i="16"/>
  <c r="N116" i="15"/>
  <c r="H96" i="15"/>
  <c r="H41" i="17"/>
  <c r="H37" i="16"/>
  <c r="H87" i="15"/>
  <c r="M96" i="15"/>
  <c r="M41" i="17"/>
  <c r="M37" i="16"/>
  <c r="M87" i="15"/>
  <c r="C66" i="16"/>
  <c r="N43" i="17"/>
  <c r="N39" i="16"/>
  <c r="N98" i="15"/>
  <c r="N89" i="15"/>
  <c r="N6" i="18"/>
  <c r="N4" i="18" s="1"/>
  <c r="H69" i="15"/>
  <c r="J23" i="17"/>
  <c r="J114" i="15"/>
  <c r="J117" i="15"/>
  <c r="J19" i="16"/>
  <c r="J64" i="16" s="1"/>
  <c r="J115" i="15"/>
  <c r="N12" i="18" l="1"/>
  <c r="N24" i="18" s="1"/>
  <c r="N18" i="18"/>
  <c r="C12" i="18"/>
  <c r="C24" i="18" s="1"/>
  <c r="C18" i="18"/>
  <c r="J12" i="18"/>
  <c r="J24" i="18" s="1"/>
  <c r="J18" i="18"/>
  <c r="Q12" i="18"/>
  <c r="Q24" i="18" s="1"/>
  <c r="Q18" i="18"/>
  <c r="L12" i="18"/>
  <c r="L24" i="18" s="1"/>
  <c r="L18" i="18"/>
  <c r="N96" i="15"/>
  <c r="N87" i="15"/>
  <c r="N37" i="16"/>
  <c r="N41" i="17"/>
  <c r="L64" i="16"/>
  <c r="J87" i="15"/>
  <c r="J37" i="16"/>
  <c r="J41" i="17"/>
  <c r="J96" i="15"/>
  <c r="N78" i="15"/>
  <c r="Q87" i="15"/>
  <c r="Q41" i="17"/>
  <c r="Q96" i="15"/>
  <c r="Q37" i="16"/>
  <c r="J69" i="15"/>
  <c r="C69" i="15"/>
  <c r="L69" i="15"/>
  <c r="N69" i="15"/>
  <c r="Q69" i="15"/>
  <c r="C87" i="15"/>
  <c r="C41" i="17"/>
  <c r="C37" i="16"/>
  <c r="C96" i="15"/>
  <c r="L87" i="15"/>
  <c r="L41" i="17"/>
  <c r="L37" i="16"/>
  <c r="L96" i="15"/>
  <c r="H27" i="15" l="1"/>
  <c r="L27" i="15"/>
  <c r="M27" i="15"/>
  <c r="O27" i="15"/>
  <c r="N49" i="7"/>
  <c r="M26" i="15" l="1"/>
  <c r="M21" i="15" s="1"/>
  <c r="M18" i="15"/>
  <c r="L18" i="15"/>
  <c r="L26" i="15"/>
  <c r="L21" i="15" s="1"/>
  <c r="O26" i="15"/>
  <c r="O21" i="15" s="1"/>
  <c r="O18" i="15"/>
  <c r="H18" i="15"/>
  <c r="H26" i="15"/>
  <c r="H21" i="15" s="1"/>
  <c r="N33" i="16"/>
  <c r="G27" i="15"/>
  <c r="F27" i="15"/>
  <c r="C27" i="15"/>
  <c r="N181" i="7"/>
  <c r="N48" i="7"/>
  <c r="E33" i="16"/>
  <c r="E12" i="16"/>
  <c r="E49" i="7"/>
  <c r="N12" i="17"/>
  <c r="N37" i="17"/>
  <c r="N75" i="7"/>
  <c r="Q75" i="7"/>
  <c r="Q37" i="17"/>
  <c r="K27" i="15"/>
  <c r="N27" i="15"/>
  <c r="I33" i="16"/>
  <c r="I12" i="16"/>
  <c r="I49" i="7"/>
  <c r="M12" i="16"/>
  <c r="M33" i="16"/>
  <c r="M49" i="7"/>
  <c r="M24" i="16"/>
  <c r="Q27" i="15"/>
  <c r="H33" i="16"/>
  <c r="H12" i="16"/>
  <c r="H49" i="7"/>
  <c r="H42" i="16"/>
  <c r="F42" i="16"/>
  <c r="F12" i="16"/>
  <c r="F33" i="16"/>
  <c r="F49" i="7"/>
  <c r="Q12" i="17"/>
  <c r="L33" i="16"/>
  <c r="L12" i="16"/>
  <c r="L49" i="7"/>
  <c r="D27" i="15"/>
  <c r="K12" i="16"/>
  <c r="K33" i="16"/>
  <c r="Q33" i="16"/>
  <c r="G33" i="16"/>
  <c r="G12" i="16"/>
  <c r="G49" i="7"/>
  <c r="N12" i="16"/>
  <c r="C33" i="16"/>
  <c r="C49" i="7"/>
  <c r="C12" i="16"/>
  <c r="I27" i="15"/>
  <c r="P27" i="15"/>
  <c r="E27" i="15"/>
  <c r="J27" i="15"/>
  <c r="Q49" i="7"/>
  <c r="Q12" i="16"/>
  <c r="K49" i="7"/>
  <c r="H17" i="15" l="1"/>
  <c r="H12" i="15" s="1"/>
  <c r="O17" i="15"/>
  <c r="O12" i="15" s="1"/>
  <c r="L17" i="15"/>
  <c r="L12" i="15" s="1"/>
  <c r="M17" i="15"/>
  <c r="M12" i="15" s="1"/>
  <c r="E26" i="15"/>
  <c r="E21" i="15" s="1"/>
  <c r="E18" i="15"/>
  <c r="N26" i="15"/>
  <c r="N21" i="15" s="1"/>
  <c r="N18" i="15"/>
  <c r="C26" i="15"/>
  <c r="C21" i="15" s="1"/>
  <c r="C18" i="15"/>
  <c r="D18" i="15"/>
  <c r="D26" i="15"/>
  <c r="D21" i="15" s="1"/>
  <c r="I26" i="15"/>
  <c r="I21" i="15" s="1"/>
  <c r="I18" i="15"/>
  <c r="J26" i="15"/>
  <c r="J21" i="15" s="1"/>
  <c r="J18" i="15"/>
  <c r="H24" i="16"/>
  <c r="G26" i="15"/>
  <c r="G21" i="15" s="1"/>
  <c r="G18" i="15"/>
  <c r="P18" i="15"/>
  <c r="P26" i="15"/>
  <c r="P21" i="15" s="1"/>
  <c r="K26" i="15"/>
  <c r="K21" i="15" s="1"/>
  <c r="K18" i="15"/>
  <c r="Q26" i="15"/>
  <c r="Q21" i="15" s="1"/>
  <c r="Q18" i="15"/>
  <c r="F26" i="15"/>
  <c r="F21" i="15" s="1"/>
  <c r="F18" i="15"/>
  <c r="M69" i="16"/>
  <c r="L23" i="16"/>
  <c r="L32" i="16"/>
  <c r="L7" i="16"/>
  <c r="L50" i="16" s="1"/>
  <c r="M32" i="16"/>
  <c r="M7" i="16"/>
  <c r="M50" i="16" s="1"/>
  <c r="I32" i="16"/>
  <c r="I7" i="16"/>
  <c r="I50" i="16"/>
  <c r="L59" i="16"/>
  <c r="K181" i="7"/>
  <c r="K48" i="7"/>
  <c r="C48" i="7"/>
  <c r="C181" i="7"/>
  <c r="N7" i="16"/>
  <c r="N50" i="16" s="1"/>
  <c r="N32" i="16"/>
  <c r="G181" i="7"/>
  <c r="G48" i="7"/>
  <c r="K32" i="16"/>
  <c r="K7" i="16"/>
  <c r="K50" i="16" s="1"/>
  <c r="F181" i="7"/>
  <c r="F48" i="7"/>
  <c r="F7" i="16"/>
  <c r="F32" i="16"/>
  <c r="H181" i="7"/>
  <c r="H48" i="7"/>
  <c r="Q207" i="7"/>
  <c r="Q74" i="7"/>
  <c r="F92" i="15"/>
  <c r="F35" i="15"/>
  <c r="F101" i="15"/>
  <c r="H120" i="15"/>
  <c r="H118" i="15"/>
  <c r="H59" i="16"/>
  <c r="O28" i="17"/>
  <c r="F46" i="17"/>
  <c r="M28" i="17"/>
  <c r="Q7" i="17"/>
  <c r="Q36" i="17"/>
  <c r="H92" i="15"/>
  <c r="H35" i="15"/>
  <c r="H101" i="15"/>
  <c r="P33" i="16"/>
  <c r="P12" i="16"/>
  <c r="P49" i="7"/>
  <c r="N74" i="7"/>
  <c r="N207" i="7"/>
  <c r="N7" i="17"/>
  <c r="N54" i="17" s="1"/>
  <c r="N36" i="17"/>
  <c r="O12" i="16"/>
  <c r="O42" i="16"/>
  <c r="O33" i="16"/>
  <c r="O24" i="16"/>
  <c r="O49" i="7"/>
  <c r="N180" i="7"/>
  <c r="N43" i="7"/>
  <c r="J33" i="16"/>
  <c r="J12" i="16"/>
  <c r="J49" i="7"/>
  <c r="H119" i="15"/>
  <c r="D12" i="16"/>
  <c r="D33" i="16"/>
  <c r="D49" i="7"/>
  <c r="O37" i="17"/>
  <c r="O75" i="7"/>
  <c r="O12" i="17"/>
  <c r="C32" i="16"/>
  <c r="C7" i="16"/>
  <c r="C50" i="16" s="1"/>
  <c r="M181" i="7"/>
  <c r="M48" i="7"/>
  <c r="E32" i="16"/>
  <c r="E7" i="16"/>
  <c r="E50" i="16" s="1"/>
  <c r="Q7" i="16"/>
  <c r="Q50" i="16" s="1"/>
  <c r="Q32" i="16"/>
  <c r="H46" i="17"/>
  <c r="Q181" i="7"/>
  <c r="Q48" i="7"/>
  <c r="G32" i="16"/>
  <c r="G7" i="16"/>
  <c r="G50" i="16" s="1"/>
  <c r="L24" i="16"/>
  <c r="L181" i="7"/>
  <c r="L48" i="7"/>
  <c r="H7" i="16"/>
  <c r="H23" i="16"/>
  <c r="H41" i="16"/>
  <c r="H32" i="16"/>
  <c r="I181" i="7"/>
  <c r="I48" i="7"/>
  <c r="E181" i="7"/>
  <c r="E48" i="7"/>
  <c r="J17" i="15" l="1"/>
  <c r="J12" i="15" s="1"/>
  <c r="I17" i="15"/>
  <c r="I12" i="15" s="1"/>
  <c r="C17" i="15"/>
  <c r="C12" i="15" s="1"/>
  <c r="D17" i="15"/>
  <c r="D12" i="15" s="1"/>
  <c r="N17" i="15"/>
  <c r="N12" i="15" s="1"/>
  <c r="E17" i="15"/>
  <c r="E12" i="15" s="1"/>
  <c r="D24" i="16"/>
  <c r="K17" i="15"/>
  <c r="K12" i="15" s="1"/>
  <c r="G17" i="15"/>
  <c r="G12" i="15" s="1"/>
  <c r="Q17" i="15"/>
  <c r="Q12" i="15" s="1"/>
  <c r="P17" i="15"/>
  <c r="P12" i="15" s="1"/>
  <c r="O119" i="15"/>
  <c r="P24" i="16"/>
  <c r="J24" i="16"/>
  <c r="F17" i="15"/>
  <c r="F119" i="15"/>
  <c r="F24" i="16"/>
  <c r="G24" i="16"/>
  <c r="F41" i="16"/>
  <c r="G23" i="16"/>
  <c r="H69" i="16"/>
  <c r="H68" i="16"/>
  <c r="L68" i="16"/>
  <c r="H73" i="15"/>
  <c r="M120" i="15"/>
  <c r="M118" i="15"/>
  <c r="M119" i="15"/>
  <c r="H52" i="16"/>
  <c r="H49" i="16"/>
  <c r="H48" i="16"/>
  <c r="H45" i="16"/>
  <c r="H46" i="16"/>
  <c r="H18" i="16"/>
  <c r="H47" i="16"/>
  <c r="H51" i="16"/>
  <c r="O36" i="17"/>
  <c r="O7" i="17"/>
  <c r="Q51" i="17"/>
  <c r="Q56" i="17"/>
  <c r="Q50" i="17"/>
  <c r="Q49" i="17"/>
  <c r="Q53" i="17"/>
  <c r="Q52" i="17"/>
  <c r="Q55" i="17"/>
  <c r="I37" i="17"/>
  <c r="I75" i="7"/>
  <c r="I12" i="17"/>
  <c r="Q28" i="17"/>
  <c r="Q24" i="16"/>
  <c r="C37" i="17"/>
  <c r="C12" i="17"/>
  <c r="C75" i="7"/>
  <c r="G46" i="17"/>
  <c r="G82" i="15"/>
  <c r="G92" i="15"/>
  <c r="G35" i="15"/>
  <c r="G101" i="15"/>
  <c r="G42" i="16"/>
  <c r="D37" i="17"/>
  <c r="D12" i="17"/>
  <c r="D75" i="7"/>
  <c r="M59" i="16"/>
  <c r="E37" i="17"/>
  <c r="E12" i="17"/>
  <c r="E75" i="7"/>
  <c r="C59" i="16"/>
  <c r="C119" i="15"/>
  <c r="C28" i="17"/>
  <c r="C24" i="16"/>
  <c r="M92" i="15"/>
  <c r="M35" i="15"/>
  <c r="M46" i="17"/>
  <c r="M101" i="15"/>
  <c r="M42" i="16"/>
  <c r="I180" i="7"/>
  <c r="I43" i="7"/>
  <c r="H50" i="16"/>
  <c r="L180" i="7"/>
  <c r="L43" i="7"/>
  <c r="G46" i="16"/>
  <c r="G47" i="16"/>
  <c r="G45" i="16"/>
  <c r="G52" i="16"/>
  <c r="G48" i="16"/>
  <c r="G49" i="16"/>
  <c r="G51" i="16"/>
  <c r="Q52" i="16"/>
  <c r="Q45" i="16"/>
  <c r="Q46" i="16"/>
  <c r="Q48" i="16"/>
  <c r="Q51" i="16"/>
  <c r="Q49" i="16"/>
  <c r="Q47" i="16"/>
  <c r="E28" i="17"/>
  <c r="E24" i="16"/>
  <c r="D32" i="16"/>
  <c r="D7" i="16"/>
  <c r="J181" i="7"/>
  <c r="J48" i="7"/>
  <c r="O23" i="16"/>
  <c r="O32" i="16"/>
  <c r="O7" i="16"/>
  <c r="O50" i="16" s="1"/>
  <c r="H100" i="15"/>
  <c r="H91" i="15"/>
  <c r="Q54" i="17"/>
  <c r="M37" i="17"/>
  <c r="M12" i="17"/>
  <c r="M27" i="17" s="1"/>
  <c r="M75" i="7"/>
  <c r="F82" i="15"/>
  <c r="F43" i="7"/>
  <c r="F180" i="7"/>
  <c r="L37" i="17"/>
  <c r="L12" i="17"/>
  <c r="L75" i="7"/>
  <c r="C180" i="7"/>
  <c r="C43" i="7"/>
  <c r="K43" i="7"/>
  <c r="K180" i="7"/>
  <c r="G118" i="15"/>
  <c r="G120" i="15"/>
  <c r="G18" i="16"/>
  <c r="G59" i="16"/>
  <c r="E180" i="7"/>
  <c r="E43" i="7"/>
  <c r="G37" i="17"/>
  <c r="G12" i="17"/>
  <c r="G27" i="17" s="1"/>
  <c r="G75" i="7"/>
  <c r="J7" i="16"/>
  <c r="J32" i="16"/>
  <c r="I28" i="17"/>
  <c r="I24" i="16"/>
  <c r="K12" i="17"/>
  <c r="K37" i="17"/>
  <c r="K75" i="7"/>
  <c r="E45" i="16"/>
  <c r="E49" i="16"/>
  <c r="E47" i="16"/>
  <c r="E48" i="16"/>
  <c r="E46" i="16"/>
  <c r="E52" i="16"/>
  <c r="E51" i="16"/>
  <c r="C45" i="16"/>
  <c r="C49" i="16"/>
  <c r="C47" i="16"/>
  <c r="C48" i="16"/>
  <c r="C46" i="16"/>
  <c r="C52" i="16"/>
  <c r="C51" i="16"/>
  <c r="P28" i="17"/>
  <c r="P59" i="16"/>
  <c r="O207" i="7"/>
  <c r="O74" i="7"/>
  <c r="D181" i="7"/>
  <c r="D48" i="7"/>
  <c r="O48" i="7"/>
  <c r="O181" i="7"/>
  <c r="P48" i="7"/>
  <c r="P181" i="7"/>
  <c r="P32" i="16"/>
  <c r="P7" i="16"/>
  <c r="P50" i="16" s="1"/>
  <c r="F37" i="17"/>
  <c r="F75" i="7"/>
  <c r="F12" i="17"/>
  <c r="F45" i="17" s="1"/>
  <c r="F28" i="17"/>
  <c r="O92" i="15"/>
  <c r="O41" i="16"/>
  <c r="O35" i="15"/>
  <c r="O46" i="17"/>
  <c r="O101" i="15"/>
  <c r="H54" i="16"/>
  <c r="H82" i="15"/>
  <c r="F73" i="15"/>
  <c r="Q69" i="7"/>
  <c r="Q206" i="7"/>
  <c r="D28" i="17"/>
  <c r="K46" i="16"/>
  <c r="K48" i="16"/>
  <c r="K45" i="16"/>
  <c r="K47" i="16"/>
  <c r="K49" i="16"/>
  <c r="K52" i="16"/>
  <c r="K51" i="16"/>
  <c r="J59" i="16"/>
  <c r="J28" i="17"/>
  <c r="L120" i="15"/>
  <c r="L118" i="15"/>
  <c r="L119" i="15"/>
  <c r="M23" i="16"/>
  <c r="Q180" i="7"/>
  <c r="Q43" i="7"/>
  <c r="H37" i="17"/>
  <c r="H12" i="17"/>
  <c r="H45" i="17" s="1"/>
  <c r="H75" i="7"/>
  <c r="H28" i="17"/>
  <c r="O69" i="16"/>
  <c r="N28" i="17"/>
  <c r="N59" i="16"/>
  <c r="N119" i="15"/>
  <c r="N24" i="16"/>
  <c r="G28" i="17"/>
  <c r="L69" i="16"/>
  <c r="M180" i="7"/>
  <c r="M43" i="7"/>
  <c r="N175" i="7"/>
  <c r="N29" i="7"/>
  <c r="N123" i="7" s="1"/>
  <c r="N49" i="17"/>
  <c r="N50" i="17"/>
  <c r="N51" i="17"/>
  <c r="N52" i="17"/>
  <c r="N53" i="17"/>
  <c r="N56" i="17"/>
  <c r="N55" i="17"/>
  <c r="N206" i="7"/>
  <c r="N69" i="7"/>
  <c r="K28" i="17"/>
  <c r="K24" i="16"/>
  <c r="O27" i="17"/>
  <c r="O120" i="15"/>
  <c r="O118" i="15"/>
  <c r="O82" i="15"/>
  <c r="O59" i="16"/>
  <c r="J37" i="17"/>
  <c r="J75" i="7"/>
  <c r="J12" i="17"/>
  <c r="F100" i="15"/>
  <c r="F91" i="15"/>
  <c r="P37" i="17"/>
  <c r="P75" i="7"/>
  <c r="P12" i="17"/>
  <c r="H180" i="7"/>
  <c r="H43" i="7"/>
  <c r="F46" i="16"/>
  <c r="F48" i="16"/>
  <c r="F52" i="16"/>
  <c r="F45" i="16"/>
  <c r="F47" i="16"/>
  <c r="F49" i="16"/>
  <c r="F51" i="16"/>
  <c r="F50" i="16"/>
  <c r="G180" i="7"/>
  <c r="G43" i="7"/>
  <c r="N52" i="16"/>
  <c r="N49" i="16"/>
  <c r="N45" i="16"/>
  <c r="N48" i="16"/>
  <c r="N46" i="16"/>
  <c r="N47" i="16"/>
  <c r="N51" i="16"/>
  <c r="L92" i="15"/>
  <c r="L46" i="17"/>
  <c r="L35" i="15"/>
  <c r="L101" i="15"/>
  <c r="L42" i="16"/>
  <c r="L28" i="17"/>
  <c r="I48" i="16"/>
  <c r="I46" i="16"/>
  <c r="I45" i="16"/>
  <c r="I49" i="16"/>
  <c r="I47" i="16"/>
  <c r="I52" i="16"/>
  <c r="I51" i="16"/>
  <c r="M52" i="16"/>
  <c r="M46" i="16"/>
  <c r="M47" i="16"/>
  <c r="M18" i="16"/>
  <c r="M45" i="16"/>
  <c r="M49" i="16"/>
  <c r="M48" i="16"/>
  <c r="M51" i="16"/>
  <c r="G119" i="15"/>
  <c r="L45" i="16"/>
  <c r="L52" i="16"/>
  <c r="L48" i="16"/>
  <c r="L47" i="16"/>
  <c r="L46" i="16"/>
  <c r="L18" i="16"/>
  <c r="L49" i="16"/>
  <c r="L51" i="16"/>
  <c r="I119" i="15" l="1"/>
  <c r="P69" i="16"/>
  <c r="D69" i="16"/>
  <c r="K59" i="16"/>
  <c r="K119" i="15"/>
  <c r="E59" i="16"/>
  <c r="G69" i="16"/>
  <c r="Q119" i="15"/>
  <c r="G68" i="16"/>
  <c r="J69" i="16"/>
  <c r="M68" i="16"/>
  <c r="F12" i="15"/>
  <c r="F120" i="15"/>
  <c r="F59" i="16"/>
  <c r="F118" i="15"/>
  <c r="F23" i="16"/>
  <c r="F69" i="16"/>
  <c r="E119" i="15"/>
  <c r="P119" i="15"/>
  <c r="P23" i="16"/>
  <c r="P68" i="16" s="1"/>
  <c r="O68" i="16"/>
  <c r="O22" i="17"/>
  <c r="O54" i="16"/>
  <c r="E92" i="15"/>
  <c r="E46" i="17"/>
  <c r="E35" i="15"/>
  <c r="E101" i="15"/>
  <c r="E42" i="16"/>
  <c r="M100" i="15"/>
  <c r="M45" i="17"/>
  <c r="M91" i="15"/>
  <c r="M41" i="16"/>
  <c r="O56" i="17"/>
  <c r="O53" i="17"/>
  <c r="O50" i="17"/>
  <c r="O49" i="17"/>
  <c r="O52" i="17"/>
  <c r="O51" i="17"/>
  <c r="O55" i="17"/>
  <c r="M82" i="15"/>
  <c r="K69" i="16"/>
  <c r="N46" i="17"/>
  <c r="N82" i="15"/>
  <c r="N92" i="15"/>
  <c r="N35" i="15"/>
  <c r="N101" i="15"/>
  <c r="N42" i="16"/>
  <c r="H207" i="7"/>
  <c r="H74" i="7"/>
  <c r="Q175" i="7"/>
  <c r="Q29" i="7"/>
  <c r="J118" i="15"/>
  <c r="J27" i="17"/>
  <c r="J120" i="15"/>
  <c r="J82" i="15"/>
  <c r="D27" i="17"/>
  <c r="D120" i="15"/>
  <c r="D118" i="15"/>
  <c r="D59" i="16"/>
  <c r="Q201" i="7"/>
  <c r="Q55" i="7"/>
  <c r="Q149" i="7" s="1"/>
  <c r="O73" i="15"/>
  <c r="F36" i="17"/>
  <c r="F7" i="17"/>
  <c r="F54" i="17" s="1"/>
  <c r="F27" i="17"/>
  <c r="P52" i="16"/>
  <c r="P47" i="16"/>
  <c r="P45" i="16"/>
  <c r="P46" i="16"/>
  <c r="P49" i="16"/>
  <c r="P48" i="16"/>
  <c r="P51" i="16"/>
  <c r="O180" i="7"/>
  <c r="O43" i="7"/>
  <c r="K175" i="7"/>
  <c r="K29" i="7"/>
  <c r="M207" i="7"/>
  <c r="M74" i="7"/>
  <c r="D45" i="16"/>
  <c r="D18" i="16"/>
  <c r="D46" i="16"/>
  <c r="D48" i="16"/>
  <c r="D52" i="16"/>
  <c r="D47" i="16"/>
  <c r="D49" i="16"/>
  <c r="D51" i="16"/>
  <c r="E69" i="16"/>
  <c r="L29" i="7"/>
  <c r="L123" i="7" s="1"/>
  <c r="L175" i="7"/>
  <c r="C69" i="16"/>
  <c r="E207" i="7"/>
  <c r="E74" i="7"/>
  <c r="C36" i="17"/>
  <c r="C7" i="17"/>
  <c r="C54" i="17" s="1"/>
  <c r="Q92" i="15"/>
  <c r="Q46" i="17"/>
  <c r="Q35" i="15"/>
  <c r="Q101" i="15"/>
  <c r="Q42" i="16"/>
  <c r="O54" i="17"/>
  <c r="H63" i="16"/>
  <c r="J207" i="7"/>
  <c r="J74" i="7"/>
  <c r="M175" i="7"/>
  <c r="M29" i="7"/>
  <c r="N69" i="16"/>
  <c r="J92" i="15"/>
  <c r="J35" i="15"/>
  <c r="J73" i="15" s="1"/>
  <c r="J46" i="17"/>
  <c r="J101" i="15"/>
  <c r="J42" i="16"/>
  <c r="D180" i="7"/>
  <c r="D43" i="7"/>
  <c r="D7" i="17"/>
  <c r="D54" i="17" s="1"/>
  <c r="D36" i="17"/>
  <c r="P36" i="17"/>
  <c r="P7" i="17"/>
  <c r="K120" i="15"/>
  <c r="K27" i="17"/>
  <c r="K118" i="15"/>
  <c r="K23" i="16"/>
  <c r="K68" i="16" s="1"/>
  <c r="J119" i="15"/>
  <c r="D92" i="15"/>
  <c r="D46" i="17"/>
  <c r="D35" i="15"/>
  <c r="D73" i="15" s="1"/>
  <c r="D101" i="15"/>
  <c r="D42" i="16"/>
  <c r="D119" i="15"/>
  <c r="O91" i="15"/>
  <c r="O45" i="17"/>
  <c r="O100" i="15"/>
  <c r="F207" i="7"/>
  <c r="F74" i="7"/>
  <c r="P180" i="7"/>
  <c r="P43" i="7"/>
  <c r="P35" i="15"/>
  <c r="P92" i="15"/>
  <c r="P82" i="15"/>
  <c r="P46" i="17"/>
  <c r="P101" i="15"/>
  <c r="P42" i="16"/>
  <c r="K207" i="7"/>
  <c r="K74" i="7"/>
  <c r="K36" i="17"/>
  <c r="K7" i="17"/>
  <c r="K54" i="17" s="1"/>
  <c r="I82" i="15"/>
  <c r="I46" i="17"/>
  <c r="I35" i="15"/>
  <c r="I92" i="15"/>
  <c r="I101" i="15"/>
  <c r="I42" i="16"/>
  <c r="J23" i="16"/>
  <c r="J68" i="16" s="1"/>
  <c r="G207" i="7"/>
  <c r="G74" i="7"/>
  <c r="M36" i="17"/>
  <c r="M7" i="17"/>
  <c r="M22" i="17" s="1"/>
  <c r="O45" i="16"/>
  <c r="O49" i="16"/>
  <c r="O48" i="16"/>
  <c r="O18" i="16"/>
  <c r="O46" i="16"/>
  <c r="O52" i="16"/>
  <c r="O47" i="16"/>
  <c r="O51" i="16"/>
  <c r="J180" i="7"/>
  <c r="J43" i="7"/>
  <c r="D23" i="16"/>
  <c r="I175" i="7"/>
  <c r="I29" i="7"/>
  <c r="I123" i="7" s="1"/>
  <c r="M73" i="15"/>
  <c r="C46" i="17"/>
  <c r="C92" i="15"/>
  <c r="C35" i="15"/>
  <c r="C101" i="15"/>
  <c r="C42" i="16"/>
  <c r="E7" i="17"/>
  <c r="E36" i="17"/>
  <c r="G73" i="15"/>
  <c r="C207" i="7"/>
  <c r="C74" i="7"/>
  <c r="Q120" i="15"/>
  <c r="Q27" i="17"/>
  <c r="Q118" i="15"/>
  <c r="Q82" i="15"/>
  <c r="Q23" i="16"/>
  <c r="Q59" i="16"/>
  <c r="I36" i="17"/>
  <c r="I7" i="17"/>
  <c r="L100" i="15"/>
  <c r="L45" i="17"/>
  <c r="L91" i="15"/>
  <c r="L41" i="16"/>
  <c r="N201" i="7"/>
  <c r="N55" i="7"/>
  <c r="I69" i="16"/>
  <c r="J48" i="16"/>
  <c r="J45" i="16"/>
  <c r="J46" i="16"/>
  <c r="J47" i="16"/>
  <c r="J49" i="16"/>
  <c r="J18" i="16"/>
  <c r="J52" i="16"/>
  <c r="J51" i="16"/>
  <c r="L36" i="17"/>
  <c r="L7" i="17"/>
  <c r="L22" i="17" s="1"/>
  <c r="F175" i="7"/>
  <c r="F29" i="7"/>
  <c r="F123" i="7" s="1"/>
  <c r="G100" i="15"/>
  <c r="G91" i="15"/>
  <c r="G45" i="17"/>
  <c r="G41" i="16"/>
  <c r="H29" i="7"/>
  <c r="H123" i="7" s="1"/>
  <c r="H175" i="7"/>
  <c r="H36" i="17"/>
  <c r="H7" i="17"/>
  <c r="H54" i="17" s="1"/>
  <c r="H27" i="17"/>
  <c r="L82" i="15"/>
  <c r="L73" i="15"/>
  <c r="G175" i="7"/>
  <c r="G29" i="7"/>
  <c r="P74" i="7"/>
  <c r="P207" i="7"/>
  <c r="J36" i="17"/>
  <c r="J7" i="17"/>
  <c r="J54" i="17" s="1"/>
  <c r="K46" i="17"/>
  <c r="K35" i="15"/>
  <c r="K92" i="15"/>
  <c r="K101" i="15"/>
  <c r="K42" i="16"/>
  <c r="N126" i="7"/>
  <c r="N121" i="7"/>
  <c r="N114" i="7"/>
  <c r="N116" i="7"/>
  <c r="N124" i="7"/>
  <c r="N120" i="7"/>
  <c r="N111" i="7"/>
  <c r="N132" i="7"/>
  <c r="N118" i="7"/>
  <c r="N112" i="7"/>
  <c r="N133" i="7"/>
  <c r="N110" i="7"/>
  <c r="N122" i="7"/>
  <c r="N113" i="7"/>
  <c r="N130" i="7"/>
  <c r="N125" i="7"/>
  <c r="N117" i="7"/>
  <c r="N109" i="7"/>
  <c r="N131" i="7"/>
  <c r="N127" i="7"/>
  <c r="N115" i="7"/>
  <c r="N119" i="7"/>
  <c r="N129" i="7"/>
  <c r="N128" i="7"/>
  <c r="N120" i="15"/>
  <c r="N27" i="17"/>
  <c r="N118" i="15"/>
  <c r="N23" i="16"/>
  <c r="N68" i="16" s="1"/>
  <c r="L54" i="16"/>
  <c r="L63" i="16" s="1"/>
  <c r="L27" i="17"/>
  <c r="O206" i="7"/>
  <c r="O69" i="7"/>
  <c r="P118" i="15"/>
  <c r="P27" i="17"/>
  <c r="P120" i="15"/>
  <c r="I120" i="15"/>
  <c r="I27" i="17"/>
  <c r="I118" i="15"/>
  <c r="I23" i="16"/>
  <c r="I59" i="16"/>
  <c r="J50" i="16"/>
  <c r="G36" i="17"/>
  <c r="G7" i="17"/>
  <c r="G22" i="17" s="1"/>
  <c r="E29" i="7"/>
  <c r="E123" i="7" s="1"/>
  <c r="E175" i="7"/>
  <c r="G54" i="16"/>
  <c r="G63" i="16" s="1"/>
  <c r="C175" i="7"/>
  <c r="C29" i="7"/>
  <c r="C123" i="7" s="1"/>
  <c r="L74" i="7"/>
  <c r="L207" i="7"/>
  <c r="D50" i="16"/>
  <c r="E118" i="15"/>
  <c r="E120" i="15"/>
  <c r="E82" i="15"/>
  <c r="E27" i="17"/>
  <c r="E23" i="16"/>
  <c r="E68" i="16" s="1"/>
  <c r="C118" i="15"/>
  <c r="C27" i="17"/>
  <c r="C120" i="15"/>
  <c r="C82" i="15"/>
  <c r="C23" i="16"/>
  <c r="C68" i="16" s="1"/>
  <c r="D207" i="7"/>
  <c r="D74" i="7"/>
  <c r="Q69" i="16"/>
  <c r="I207" i="7"/>
  <c r="I74" i="7"/>
  <c r="M54" i="16"/>
  <c r="M63" i="16" s="1"/>
  <c r="L54" i="17" l="1"/>
  <c r="G54" i="17"/>
  <c r="O63" i="16"/>
  <c r="F68" i="16"/>
  <c r="F54" i="16"/>
  <c r="F18" i="16"/>
  <c r="D68" i="16"/>
  <c r="Q68" i="16"/>
  <c r="I73" i="15"/>
  <c r="P73" i="15"/>
  <c r="N73" i="15"/>
  <c r="Q73" i="15"/>
  <c r="N158" i="7"/>
  <c r="N145" i="7"/>
  <c r="N151" i="7"/>
  <c r="N135" i="7"/>
  <c r="N137" i="7"/>
  <c r="N143" i="7"/>
  <c r="N140" i="7"/>
  <c r="N156" i="7"/>
  <c r="N157" i="7"/>
  <c r="N136" i="7"/>
  <c r="N139" i="7"/>
  <c r="N153" i="7"/>
  <c r="N150" i="7"/>
  <c r="N148" i="7"/>
  <c r="N146" i="7"/>
  <c r="N141" i="7"/>
  <c r="N152" i="7"/>
  <c r="N147" i="7"/>
  <c r="N159" i="7"/>
  <c r="N138" i="7"/>
  <c r="N155" i="7"/>
  <c r="N154" i="7"/>
  <c r="E52" i="17"/>
  <c r="E49" i="17"/>
  <c r="E50" i="17"/>
  <c r="E51" i="17"/>
  <c r="E56" i="17"/>
  <c r="E53" i="17"/>
  <c r="E55" i="17"/>
  <c r="P52" i="17"/>
  <c r="P49" i="17"/>
  <c r="P56" i="17"/>
  <c r="P53" i="17"/>
  <c r="P51" i="17"/>
  <c r="P50" i="17"/>
  <c r="P55" i="17"/>
  <c r="I69" i="7"/>
  <c r="I206" i="7"/>
  <c r="G52" i="17"/>
  <c r="G51" i="17"/>
  <c r="G56" i="17"/>
  <c r="G49" i="17"/>
  <c r="G50" i="17"/>
  <c r="G53" i="17"/>
  <c r="G55" i="17"/>
  <c r="D69" i="7"/>
  <c r="D206" i="7"/>
  <c r="C22" i="17"/>
  <c r="C54" i="16"/>
  <c r="C18" i="16"/>
  <c r="L206" i="7"/>
  <c r="L69" i="7"/>
  <c r="I68" i="16"/>
  <c r="K73" i="15"/>
  <c r="J52" i="17"/>
  <c r="J51" i="17"/>
  <c r="J56" i="17"/>
  <c r="J53" i="17"/>
  <c r="J50" i="17"/>
  <c r="J49" i="17"/>
  <c r="J55" i="17"/>
  <c r="H56" i="17"/>
  <c r="H53" i="17"/>
  <c r="H50" i="17"/>
  <c r="H52" i="17"/>
  <c r="H49" i="17"/>
  <c r="H51" i="17"/>
  <c r="H55" i="17"/>
  <c r="H22" i="17"/>
  <c r="E54" i="17"/>
  <c r="C73" i="15"/>
  <c r="J29" i="7"/>
  <c r="J123" i="7" s="1"/>
  <c r="J175" i="7"/>
  <c r="I91" i="15"/>
  <c r="I100" i="15"/>
  <c r="I45" i="17"/>
  <c r="I41" i="16"/>
  <c r="D45" i="17"/>
  <c r="D100" i="15"/>
  <c r="D91" i="15"/>
  <c r="D41" i="16"/>
  <c r="D175" i="7"/>
  <c r="D29" i="7"/>
  <c r="D123" i="7" s="1"/>
  <c r="J206" i="7"/>
  <c r="J69" i="7"/>
  <c r="Q91" i="15"/>
  <c r="Q45" i="17"/>
  <c r="Q100" i="15"/>
  <c r="Q41" i="16"/>
  <c r="C52" i="17"/>
  <c r="C50" i="17"/>
  <c r="C49" i="17"/>
  <c r="C56" i="17"/>
  <c r="C53" i="17"/>
  <c r="C51" i="17"/>
  <c r="C55" i="17"/>
  <c r="L109" i="7"/>
  <c r="L127" i="7"/>
  <c r="L115" i="7"/>
  <c r="L110" i="7"/>
  <c r="L121" i="7"/>
  <c r="L116" i="7"/>
  <c r="L113" i="7"/>
  <c r="L111" i="7"/>
  <c r="L130" i="7"/>
  <c r="L124" i="7"/>
  <c r="L132" i="7"/>
  <c r="L133" i="7"/>
  <c r="L125" i="7"/>
  <c r="L112" i="7"/>
  <c r="L120" i="7"/>
  <c r="L122" i="7"/>
  <c r="L126" i="7"/>
  <c r="L117" i="7"/>
  <c r="L114" i="7"/>
  <c r="L118" i="7"/>
  <c r="L119" i="7"/>
  <c r="L131" i="7"/>
  <c r="L129" i="7"/>
  <c r="L128" i="7"/>
  <c r="O29" i="7"/>
  <c r="O175" i="7"/>
  <c r="J22" i="17"/>
  <c r="J54" i="16"/>
  <c r="J63" i="16" s="1"/>
  <c r="H206" i="7"/>
  <c r="H69" i="7"/>
  <c r="E73" i="15"/>
  <c r="N22" i="17"/>
  <c r="N54" i="16"/>
  <c r="N18" i="16"/>
  <c r="K100" i="15"/>
  <c r="K45" i="17"/>
  <c r="K91" i="15"/>
  <c r="K41" i="16"/>
  <c r="G118" i="7"/>
  <c r="G115" i="7"/>
  <c r="G120" i="7"/>
  <c r="G112" i="7"/>
  <c r="G127" i="7"/>
  <c r="G113" i="7"/>
  <c r="G117" i="7"/>
  <c r="G126" i="7"/>
  <c r="G110" i="7"/>
  <c r="G109" i="7"/>
  <c r="G132" i="7"/>
  <c r="G122" i="7"/>
  <c r="G119" i="7"/>
  <c r="G133" i="7"/>
  <c r="G121" i="7"/>
  <c r="G131" i="7"/>
  <c r="G124" i="7"/>
  <c r="G114" i="7"/>
  <c r="G116" i="7"/>
  <c r="G130" i="7"/>
  <c r="G111" i="7"/>
  <c r="G125" i="7"/>
  <c r="G129" i="7"/>
  <c r="G128" i="7"/>
  <c r="I51" i="17"/>
  <c r="I56" i="17"/>
  <c r="I52" i="17"/>
  <c r="I50" i="17"/>
  <c r="I49" i="17"/>
  <c r="I53" i="17"/>
  <c r="I55" i="17"/>
  <c r="F206" i="7"/>
  <c r="F69" i="7"/>
  <c r="E206" i="7"/>
  <c r="E69" i="7"/>
  <c r="Q111" i="7"/>
  <c r="Q114" i="7"/>
  <c r="Q130" i="7"/>
  <c r="Q127" i="7"/>
  <c r="Q110" i="7"/>
  <c r="Q115" i="7"/>
  <c r="Q113" i="7"/>
  <c r="Q122" i="7"/>
  <c r="Q117" i="7"/>
  <c r="Q125" i="7"/>
  <c r="Q116" i="7"/>
  <c r="Q124" i="7"/>
  <c r="Q126" i="7"/>
  <c r="Q133" i="7"/>
  <c r="Q132" i="7"/>
  <c r="Q119" i="7"/>
  <c r="Q112" i="7"/>
  <c r="Q131" i="7"/>
  <c r="Q109" i="7"/>
  <c r="Q118" i="7"/>
  <c r="Q121" i="7"/>
  <c r="Q120" i="7"/>
  <c r="Q129" i="7"/>
  <c r="Q128" i="7"/>
  <c r="E91" i="15"/>
  <c r="E45" i="17"/>
  <c r="E100" i="15"/>
  <c r="E41" i="16"/>
  <c r="G123" i="7"/>
  <c r="N149" i="7"/>
  <c r="Q22" i="17"/>
  <c r="Q18" i="16"/>
  <c r="Q54" i="16"/>
  <c r="I124" i="7"/>
  <c r="I127" i="7"/>
  <c r="I114" i="7"/>
  <c r="I125" i="7"/>
  <c r="I120" i="7"/>
  <c r="I116" i="7"/>
  <c r="I121" i="7"/>
  <c r="I109" i="7"/>
  <c r="I119" i="7"/>
  <c r="I133" i="7"/>
  <c r="I131" i="7"/>
  <c r="I110" i="7"/>
  <c r="I113" i="7"/>
  <c r="I111" i="7"/>
  <c r="I132" i="7"/>
  <c r="I112" i="7"/>
  <c r="I126" i="7"/>
  <c r="I118" i="7"/>
  <c r="I117" i="7"/>
  <c r="I115" i="7"/>
  <c r="I130" i="7"/>
  <c r="I122" i="7"/>
  <c r="I129" i="7"/>
  <c r="I128" i="7"/>
  <c r="K51" i="17"/>
  <c r="K56" i="17"/>
  <c r="K53" i="17"/>
  <c r="K49" i="17"/>
  <c r="K52" i="17"/>
  <c r="K50" i="17"/>
  <c r="K55" i="17"/>
  <c r="K206" i="7"/>
  <c r="K69" i="7"/>
  <c r="P29" i="7"/>
  <c r="P123" i="7" s="1"/>
  <c r="P175" i="7"/>
  <c r="J100" i="15"/>
  <c r="J91" i="15"/>
  <c r="J45" i="17"/>
  <c r="J41" i="16"/>
  <c r="M133" i="7"/>
  <c r="M118" i="7"/>
  <c r="M132" i="7"/>
  <c r="M113" i="7"/>
  <c r="M112" i="7"/>
  <c r="M131" i="7"/>
  <c r="M130" i="7"/>
  <c r="M115" i="7"/>
  <c r="M114" i="7"/>
  <c r="M110" i="7"/>
  <c r="M116" i="7"/>
  <c r="M125" i="7"/>
  <c r="M120" i="7"/>
  <c r="M126" i="7"/>
  <c r="M111" i="7"/>
  <c r="M127" i="7"/>
  <c r="M109" i="7"/>
  <c r="M119" i="7"/>
  <c r="M124" i="7"/>
  <c r="M121" i="7"/>
  <c r="M122" i="7"/>
  <c r="M117" i="7"/>
  <c r="M129" i="7"/>
  <c r="M128" i="7"/>
  <c r="M69" i="7"/>
  <c r="M206" i="7"/>
  <c r="K109" i="7"/>
  <c r="K120" i="7"/>
  <c r="K125" i="7"/>
  <c r="K124" i="7"/>
  <c r="K111" i="7"/>
  <c r="K114" i="7"/>
  <c r="K127" i="7"/>
  <c r="K126" i="7"/>
  <c r="K130" i="7"/>
  <c r="K110" i="7"/>
  <c r="K119" i="7"/>
  <c r="K117" i="7"/>
  <c r="K132" i="7"/>
  <c r="K112" i="7"/>
  <c r="K121" i="7"/>
  <c r="K113" i="7"/>
  <c r="K122" i="7"/>
  <c r="K115" i="7"/>
  <c r="K131" i="7"/>
  <c r="K118" i="7"/>
  <c r="K116" i="7"/>
  <c r="K133" i="7"/>
  <c r="K129" i="7"/>
  <c r="K128" i="7"/>
  <c r="D82" i="15"/>
  <c r="I22" i="17"/>
  <c r="I54" i="16"/>
  <c r="I18" i="16"/>
  <c r="P22" i="17"/>
  <c r="P54" i="16"/>
  <c r="H121" i="7"/>
  <c r="H119" i="7"/>
  <c r="H132" i="7"/>
  <c r="H124" i="7"/>
  <c r="H120" i="7"/>
  <c r="H126" i="7"/>
  <c r="H111" i="7"/>
  <c r="H131" i="7"/>
  <c r="H109" i="7"/>
  <c r="H110" i="7"/>
  <c r="H117" i="7"/>
  <c r="H118" i="7"/>
  <c r="H114" i="7"/>
  <c r="H133" i="7"/>
  <c r="H122" i="7"/>
  <c r="H127" i="7"/>
  <c r="H125" i="7"/>
  <c r="H116" i="7"/>
  <c r="H112" i="7"/>
  <c r="H115" i="7"/>
  <c r="H130" i="7"/>
  <c r="H113" i="7"/>
  <c r="H129" i="7"/>
  <c r="H128" i="7"/>
  <c r="M50" i="17"/>
  <c r="M56" i="17"/>
  <c r="M53" i="17"/>
  <c r="M51" i="17"/>
  <c r="M52" i="17"/>
  <c r="M49" i="17"/>
  <c r="M55" i="17"/>
  <c r="K22" i="17"/>
  <c r="K54" i="16"/>
  <c r="K18" i="16"/>
  <c r="C109" i="7"/>
  <c r="C131" i="7"/>
  <c r="C125" i="7"/>
  <c r="C112" i="7"/>
  <c r="C121" i="7"/>
  <c r="C113" i="7"/>
  <c r="C111" i="7"/>
  <c r="C133" i="7"/>
  <c r="C118" i="7"/>
  <c r="C110" i="7"/>
  <c r="C115" i="7"/>
  <c r="C114" i="7"/>
  <c r="C120" i="7"/>
  <c r="C124" i="7"/>
  <c r="C126" i="7"/>
  <c r="C127" i="7"/>
  <c r="C116" i="7"/>
  <c r="C122" i="7"/>
  <c r="C130" i="7"/>
  <c r="C119" i="7"/>
  <c r="C132" i="7"/>
  <c r="C117" i="7"/>
  <c r="C129" i="7"/>
  <c r="C128" i="7"/>
  <c r="E132" i="7"/>
  <c r="E133" i="7"/>
  <c r="E120" i="7"/>
  <c r="E130" i="7"/>
  <c r="E124" i="7"/>
  <c r="E119" i="7"/>
  <c r="E121" i="7"/>
  <c r="E110" i="7"/>
  <c r="E112" i="7"/>
  <c r="E116" i="7"/>
  <c r="E111" i="7"/>
  <c r="E126" i="7"/>
  <c r="E117" i="7"/>
  <c r="E114" i="7"/>
  <c r="E127" i="7"/>
  <c r="E118" i="7"/>
  <c r="E115" i="7"/>
  <c r="E113" i="7"/>
  <c r="E131" i="7"/>
  <c r="E122" i="7"/>
  <c r="E125" i="7"/>
  <c r="E109" i="7"/>
  <c r="E129" i="7"/>
  <c r="E128" i="7"/>
  <c r="O201" i="7"/>
  <c r="O55" i="7"/>
  <c r="O149" i="7" s="1"/>
  <c r="E22" i="17"/>
  <c r="E18" i="16"/>
  <c r="E54" i="16"/>
  <c r="P206" i="7"/>
  <c r="P69" i="7"/>
  <c r="F110" i="7"/>
  <c r="F122" i="7"/>
  <c r="F112" i="7"/>
  <c r="F132" i="7"/>
  <c r="F126" i="7"/>
  <c r="F133" i="7"/>
  <c r="F120" i="7"/>
  <c r="F125" i="7"/>
  <c r="F130" i="7"/>
  <c r="F116" i="7"/>
  <c r="F109" i="7"/>
  <c r="F127" i="7"/>
  <c r="F117" i="7"/>
  <c r="F115" i="7"/>
  <c r="F113" i="7"/>
  <c r="F114" i="7"/>
  <c r="F118" i="7"/>
  <c r="F111" i="7"/>
  <c r="F119" i="7"/>
  <c r="F131" i="7"/>
  <c r="F121" i="7"/>
  <c r="F124" i="7"/>
  <c r="F129" i="7"/>
  <c r="F128" i="7"/>
  <c r="L52" i="17"/>
  <c r="L53" i="17"/>
  <c r="L51" i="17"/>
  <c r="L56" i="17"/>
  <c r="L49" i="17"/>
  <c r="L50" i="17"/>
  <c r="L55" i="17"/>
  <c r="I54" i="17"/>
  <c r="C69" i="7"/>
  <c r="C206" i="7"/>
  <c r="C45" i="17"/>
  <c r="C100" i="15"/>
  <c r="C91" i="15"/>
  <c r="C41" i="16"/>
  <c r="M54" i="17"/>
  <c r="G206" i="7"/>
  <c r="G69" i="7"/>
  <c r="P100" i="15"/>
  <c r="P45" i="17"/>
  <c r="P91" i="15"/>
  <c r="P41" i="16"/>
  <c r="K82" i="15"/>
  <c r="P54" i="17"/>
  <c r="D50" i="17"/>
  <c r="D49" i="17"/>
  <c r="D51" i="17"/>
  <c r="D53" i="17"/>
  <c r="D56" i="17"/>
  <c r="D52" i="17"/>
  <c r="D55" i="17"/>
  <c r="M123" i="7"/>
  <c r="K123" i="7"/>
  <c r="P18" i="16"/>
  <c r="F53" i="17"/>
  <c r="F56" i="17"/>
  <c r="F49" i="17"/>
  <c r="F51" i="17"/>
  <c r="F52" i="17"/>
  <c r="F50" i="17"/>
  <c r="F22" i="17"/>
  <c r="F55" i="17"/>
  <c r="Q153" i="7"/>
  <c r="Q159" i="7"/>
  <c r="Q137" i="7"/>
  <c r="Q139" i="7"/>
  <c r="Q152" i="7"/>
  <c r="Q147" i="7"/>
  <c r="Q150" i="7"/>
  <c r="Q157" i="7"/>
  <c r="Q135" i="7"/>
  <c r="Q156" i="7"/>
  <c r="Q140" i="7"/>
  <c r="Q148" i="7"/>
  <c r="Q146" i="7"/>
  <c r="Q136" i="7"/>
  <c r="Q145" i="7"/>
  <c r="Q158" i="7"/>
  <c r="Q151" i="7"/>
  <c r="Q138" i="7"/>
  <c r="Q141" i="7"/>
  <c r="Q143" i="7"/>
  <c r="Q155" i="7"/>
  <c r="Q154" i="7"/>
  <c r="D22" i="17"/>
  <c r="D54" i="16"/>
  <c r="D63" i="16" s="1"/>
  <c r="Q123" i="7"/>
  <c r="N100" i="15"/>
  <c r="N45" i="17"/>
  <c r="N91" i="15"/>
  <c r="N41" i="16"/>
  <c r="F63" i="16" l="1"/>
  <c r="N63" i="16"/>
  <c r="C201" i="7"/>
  <c r="C55" i="7"/>
  <c r="C149" i="7" s="1"/>
  <c r="G55" i="7"/>
  <c r="G149" i="7" s="1"/>
  <c r="G201" i="7"/>
  <c r="P201" i="7"/>
  <c r="P55" i="7"/>
  <c r="P149" i="7" s="1"/>
  <c r="K201" i="7"/>
  <c r="K55" i="7"/>
  <c r="K149" i="7" s="1"/>
  <c r="Q63" i="16"/>
  <c r="E55" i="7"/>
  <c r="E149" i="7" s="1"/>
  <c r="E201" i="7"/>
  <c r="J55" i="7"/>
  <c r="J149" i="7" s="1"/>
  <c r="J201" i="7"/>
  <c r="D120" i="7"/>
  <c r="D125" i="7"/>
  <c r="D132" i="7"/>
  <c r="D116" i="7"/>
  <c r="D110" i="7"/>
  <c r="D121" i="7"/>
  <c r="D113" i="7"/>
  <c r="D126" i="7"/>
  <c r="D127" i="7"/>
  <c r="D118" i="7"/>
  <c r="D130" i="7"/>
  <c r="D111" i="7"/>
  <c r="D112" i="7"/>
  <c r="D109" i="7"/>
  <c r="D133" i="7"/>
  <c r="D122" i="7"/>
  <c r="D117" i="7"/>
  <c r="D124" i="7"/>
  <c r="D119" i="7"/>
  <c r="D115" i="7"/>
  <c r="D114" i="7"/>
  <c r="D131" i="7"/>
  <c r="D129" i="7"/>
  <c r="D128" i="7"/>
  <c r="C63" i="16"/>
  <c r="I55" i="7"/>
  <c r="I149" i="7" s="1"/>
  <c r="I201" i="7"/>
  <c r="P110" i="7"/>
  <c r="P131" i="7"/>
  <c r="P127" i="7"/>
  <c r="P133" i="7"/>
  <c r="P111" i="7"/>
  <c r="P126" i="7"/>
  <c r="P121" i="7"/>
  <c r="P112" i="7"/>
  <c r="P118" i="7"/>
  <c r="P132" i="7"/>
  <c r="P109" i="7"/>
  <c r="P124" i="7"/>
  <c r="P130" i="7"/>
  <c r="P120" i="7"/>
  <c r="P113" i="7"/>
  <c r="P117" i="7"/>
  <c r="P116" i="7"/>
  <c r="P122" i="7"/>
  <c r="P125" i="7"/>
  <c r="P115" i="7"/>
  <c r="P119" i="7"/>
  <c r="P114" i="7"/>
  <c r="P129" i="7"/>
  <c r="P128" i="7"/>
  <c r="F55" i="7"/>
  <c r="F149" i="7" s="1"/>
  <c r="F201" i="7"/>
  <c r="O125" i="7"/>
  <c r="O116" i="7"/>
  <c r="O111" i="7"/>
  <c r="O118" i="7"/>
  <c r="O117" i="7"/>
  <c r="O113" i="7"/>
  <c r="O110" i="7"/>
  <c r="O121" i="7"/>
  <c r="O112" i="7"/>
  <c r="O122" i="7"/>
  <c r="O120" i="7"/>
  <c r="O126" i="7"/>
  <c r="O119" i="7"/>
  <c r="O109" i="7"/>
  <c r="O115" i="7"/>
  <c r="O124" i="7"/>
  <c r="O114" i="7"/>
  <c r="O131" i="7"/>
  <c r="O132" i="7"/>
  <c r="O133" i="7"/>
  <c r="O127" i="7"/>
  <c r="O130" i="7"/>
  <c r="O129" i="7"/>
  <c r="O128" i="7"/>
  <c r="D201" i="7"/>
  <c r="D55" i="7"/>
  <c r="D149" i="7" s="1"/>
  <c r="I63" i="16"/>
  <c r="P63" i="16"/>
  <c r="E63" i="16"/>
  <c r="O146" i="7"/>
  <c r="O143" i="7"/>
  <c r="O136" i="7"/>
  <c r="O140" i="7"/>
  <c r="O157" i="7"/>
  <c r="O138" i="7"/>
  <c r="O145" i="7"/>
  <c r="O151" i="7"/>
  <c r="O135" i="7"/>
  <c r="O148" i="7"/>
  <c r="O150" i="7"/>
  <c r="O153" i="7"/>
  <c r="O159" i="7"/>
  <c r="O139" i="7"/>
  <c r="O156" i="7"/>
  <c r="O158" i="7"/>
  <c r="O141" i="7"/>
  <c r="O147" i="7"/>
  <c r="O152" i="7"/>
  <c r="O137" i="7"/>
  <c r="O155" i="7"/>
  <c r="O154" i="7"/>
  <c r="K63" i="16"/>
  <c r="M55" i="7"/>
  <c r="M149" i="7" s="1"/>
  <c r="M201" i="7"/>
  <c r="H201" i="7"/>
  <c r="H55" i="7"/>
  <c r="H149" i="7" s="1"/>
  <c r="O123" i="7"/>
  <c r="J111" i="7"/>
  <c r="J109" i="7"/>
  <c r="J117" i="7"/>
  <c r="J122" i="7"/>
  <c r="J130" i="7"/>
  <c r="J121" i="7"/>
  <c r="J133" i="7"/>
  <c r="J120" i="7"/>
  <c r="J112" i="7"/>
  <c r="J132" i="7"/>
  <c r="J127" i="7"/>
  <c r="J125" i="7"/>
  <c r="J131" i="7"/>
  <c r="J119" i="7"/>
  <c r="J124" i="7"/>
  <c r="J126" i="7"/>
  <c r="J116" i="7"/>
  <c r="J118" i="7"/>
  <c r="J113" i="7"/>
  <c r="J114" i="7"/>
  <c r="J115" i="7"/>
  <c r="J110" i="7"/>
  <c r="J129" i="7"/>
  <c r="J128" i="7"/>
  <c r="L55" i="7"/>
  <c r="L201" i="7"/>
  <c r="D151" i="7" l="1"/>
  <c r="D138" i="7"/>
  <c r="D158" i="7"/>
  <c r="D147" i="7"/>
  <c r="D136" i="7"/>
  <c r="D137" i="7"/>
  <c r="D145" i="7"/>
  <c r="D153" i="7"/>
  <c r="D135" i="7"/>
  <c r="D143" i="7"/>
  <c r="D141" i="7"/>
  <c r="D139" i="7"/>
  <c r="D159" i="7"/>
  <c r="D152" i="7"/>
  <c r="D148" i="7"/>
  <c r="D140" i="7"/>
  <c r="D156" i="7"/>
  <c r="D157" i="7"/>
  <c r="D146" i="7"/>
  <c r="D150" i="7"/>
  <c r="D155" i="7"/>
  <c r="D154" i="7"/>
  <c r="F143" i="7"/>
  <c r="F136" i="7"/>
  <c r="F141" i="7"/>
  <c r="F157" i="7"/>
  <c r="F135" i="7"/>
  <c r="F156" i="7"/>
  <c r="F159" i="7"/>
  <c r="F139" i="7"/>
  <c r="F148" i="7"/>
  <c r="F158" i="7"/>
  <c r="F151" i="7"/>
  <c r="F137" i="7"/>
  <c r="F140" i="7"/>
  <c r="F153" i="7"/>
  <c r="F147" i="7"/>
  <c r="F145" i="7"/>
  <c r="F138" i="7"/>
  <c r="F152" i="7"/>
  <c r="F146" i="7"/>
  <c r="F150" i="7"/>
  <c r="F155" i="7"/>
  <c r="F154" i="7"/>
  <c r="I135" i="7"/>
  <c r="I148" i="7"/>
  <c r="I153" i="7"/>
  <c r="I151" i="7"/>
  <c r="I158" i="7"/>
  <c r="I138" i="7"/>
  <c r="I139" i="7"/>
  <c r="I137" i="7"/>
  <c r="I146" i="7"/>
  <c r="I147" i="7"/>
  <c r="I159" i="7"/>
  <c r="I156" i="7"/>
  <c r="I140" i="7"/>
  <c r="I145" i="7"/>
  <c r="I141" i="7"/>
  <c r="I157" i="7"/>
  <c r="I143" i="7"/>
  <c r="I136" i="7"/>
  <c r="I152" i="7"/>
  <c r="I150" i="7"/>
  <c r="I155" i="7"/>
  <c r="I154" i="7"/>
  <c r="C159" i="7"/>
  <c r="C158" i="7"/>
  <c r="C138" i="7"/>
  <c r="C156" i="7"/>
  <c r="C137" i="7"/>
  <c r="C152" i="7"/>
  <c r="C150" i="7"/>
  <c r="C136" i="7"/>
  <c r="C135" i="7"/>
  <c r="C151" i="7"/>
  <c r="C146" i="7"/>
  <c r="C140" i="7"/>
  <c r="C148" i="7"/>
  <c r="C153" i="7"/>
  <c r="C147" i="7"/>
  <c r="C139" i="7"/>
  <c r="C143" i="7"/>
  <c r="C141" i="7"/>
  <c r="C145" i="7"/>
  <c r="C157" i="7"/>
  <c r="C155" i="7"/>
  <c r="C154" i="7"/>
  <c r="J136" i="7"/>
  <c r="J145" i="7"/>
  <c r="J135" i="7"/>
  <c r="J140" i="7"/>
  <c r="J139" i="7"/>
  <c r="J143" i="7"/>
  <c r="J148" i="7"/>
  <c r="J138" i="7"/>
  <c r="J141" i="7"/>
  <c r="J137" i="7"/>
  <c r="J150" i="7"/>
  <c r="J159" i="7"/>
  <c r="J157" i="7"/>
  <c r="J156" i="7"/>
  <c r="J146" i="7"/>
  <c r="J147" i="7"/>
  <c r="J151" i="7"/>
  <c r="J153" i="7"/>
  <c r="J152" i="7"/>
  <c r="J158" i="7"/>
  <c r="J155" i="7"/>
  <c r="J154" i="7"/>
  <c r="E139" i="7"/>
  <c r="E151" i="7"/>
  <c r="E143" i="7"/>
  <c r="E141" i="7"/>
  <c r="E156" i="7"/>
  <c r="E140" i="7"/>
  <c r="E152" i="7"/>
  <c r="E158" i="7"/>
  <c r="E147" i="7"/>
  <c r="E148" i="7"/>
  <c r="E150" i="7"/>
  <c r="E138" i="7"/>
  <c r="E159" i="7"/>
  <c r="E146" i="7"/>
  <c r="E136" i="7"/>
  <c r="E137" i="7"/>
  <c r="E153" i="7"/>
  <c r="E157" i="7"/>
  <c r="E135" i="7"/>
  <c r="E145" i="7"/>
  <c r="E155" i="7"/>
  <c r="E154" i="7"/>
  <c r="P141" i="7"/>
  <c r="P136" i="7"/>
  <c r="P140" i="7"/>
  <c r="P145" i="7"/>
  <c r="P139" i="7"/>
  <c r="P147" i="7"/>
  <c r="P158" i="7"/>
  <c r="P135" i="7"/>
  <c r="P152" i="7"/>
  <c r="P157" i="7"/>
  <c r="P150" i="7"/>
  <c r="P137" i="7"/>
  <c r="P148" i="7"/>
  <c r="P159" i="7"/>
  <c r="P153" i="7"/>
  <c r="P138" i="7"/>
  <c r="P151" i="7"/>
  <c r="P156" i="7"/>
  <c r="P146" i="7"/>
  <c r="P143" i="7"/>
  <c r="P155" i="7"/>
  <c r="P154" i="7"/>
  <c r="G153" i="7"/>
  <c r="G136" i="7"/>
  <c r="G156" i="7"/>
  <c r="G148" i="7"/>
  <c r="G150" i="7"/>
  <c r="G143" i="7"/>
  <c r="G145" i="7"/>
  <c r="G138" i="7"/>
  <c r="G152" i="7"/>
  <c r="G140" i="7"/>
  <c r="G146" i="7"/>
  <c r="G159" i="7"/>
  <c r="G157" i="7"/>
  <c r="G141" i="7"/>
  <c r="G151" i="7"/>
  <c r="G139" i="7"/>
  <c r="G158" i="7"/>
  <c r="G135" i="7"/>
  <c r="G137" i="7"/>
  <c r="G147" i="7"/>
  <c r="G155" i="7"/>
  <c r="G154" i="7"/>
  <c r="K150" i="7"/>
  <c r="K145" i="7"/>
  <c r="K158" i="7"/>
  <c r="K140" i="7"/>
  <c r="K141" i="7"/>
  <c r="K156" i="7"/>
  <c r="K135" i="7"/>
  <c r="K138" i="7"/>
  <c r="K143" i="7"/>
  <c r="K146" i="7"/>
  <c r="K153" i="7"/>
  <c r="K151" i="7"/>
  <c r="K136" i="7"/>
  <c r="K148" i="7"/>
  <c r="K147" i="7"/>
  <c r="K137" i="7"/>
  <c r="K139" i="7"/>
  <c r="K152" i="7"/>
  <c r="K159" i="7"/>
  <c r="K157" i="7"/>
  <c r="K155" i="7"/>
  <c r="K154" i="7"/>
  <c r="L139" i="7"/>
  <c r="L147" i="7"/>
  <c r="L156" i="7"/>
  <c r="L148" i="7"/>
  <c r="L159" i="7"/>
  <c r="L150" i="7"/>
  <c r="L158" i="7"/>
  <c r="L137" i="7"/>
  <c r="L152" i="7"/>
  <c r="L145" i="7"/>
  <c r="L138" i="7"/>
  <c r="L141" i="7"/>
  <c r="L151" i="7"/>
  <c r="L143" i="7"/>
  <c r="L140" i="7"/>
  <c r="L135" i="7"/>
  <c r="L157" i="7"/>
  <c r="L153" i="7"/>
  <c r="L146" i="7"/>
  <c r="L136" i="7"/>
  <c r="L155" i="7"/>
  <c r="L154" i="7"/>
  <c r="L149" i="7"/>
  <c r="H139" i="7"/>
  <c r="H152" i="7"/>
  <c r="H158" i="7"/>
  <c r="H137" i="7"/>
  <c r="H151" i="7"/>
  <c r="H159" i="7"/>
  <c r="H141" i="7"/>
  <c r="H147" i="7"/>
  <c r="H148" i="7"/>
  <c r="H135" i="7"/>
  <c r="H150" i="7"/>
  <c r="H156" i="7"/>
  <c r="H140" i="7"/>
  <c r="H145" i="7"/>
  <c r="H146" i="7"/>
  <c r="H157" i="7"/>
  <c r="H136" i="7"/>
  <c r="H138" i="7"/>
  <c r="H143" i="7"/>
  <c r="H153" i="7"/>
  <c r="H155" i="7"/>
  <c r="H154" i="7"/>
  <c r="M143" i="7"/>
  <c r="M145" i="7"/>
  <c r="M151" i="7"/>
  <c r="M148" i="7"/>
  <c r="M137" i="7"/>
  <c r="M157" i="7"/>
  <c r="M156" i="7"/>
  <c r="M140" i="7"/>
  <c r="M147" i="7"/>
  <c r="M146" i="7"/>
  <c r="M159" i="7"/>
  <c r="M141" i="7"/>
  <c r="M139" i="7"/>
  <c r="M136" i="7"/>
  <c r="M135" i="7"/>
  <c r="M153" i="7"/>
  <c r="M150" i="7"/>
  <c r="M138" i="7"/>
  <c r="M152" i="7"/>
  <c r="M158" i="7"/>
  <c r="M155" i="7"/>
  <c r="M154" i="7"/>
  <c r="B110" i="12" l="1"/>
  <c r="B99" i="12"/>
  <c r="B57" i="13"/>
  <c r="B54" i="14"/>
  <c r="C110" i="12" l="1"/>
  <c r="C99" i="12"/>
  <c r="C57" i="13"/>
  <c r="C54" i="14"/>
  <c r="D110" i="12" l="1"/>
  <c r="D99" i="12"/>
  <c r="D57" i="13"/>
  <c r="D54" i="14"/>
  <c r="E110" i="12" l="1"/>
  <c r="E99" i="12"/>
  <c r="F110" i="12"/>
  <c r="F99" i="12"/>
  <c r="E54" i="14"/>
  <c r="E57" i="13"/>
  <c r="F54" i="14"/>
  <c r="F57" i="13"/>
  <c r="G110" i="12" l="1"/>
  <c r="G99" i="12"/>
  <c r="G57" i="13"/>
  <c r="G54" i="14"/>
  <c r="H110" i="12" l="1"/>
  <c r="H99" i="12"/>
  <c r="H54" i="14"/>
  <c r="H57" i="13"/>
  <c r="I110" i="12" l="1"/>
  <c r="I99" i="12"/>
  <c r="I54" i="14"/>
  <c r="I57" i="13"/>
  <c r="J110" i="12" l="1"/>
  <c r="J99" i="12"/>
  <c r="J54" i="14"/>
  <c r="J57" i="13"/>
  <c r="K110" i="12" l="1"/>
  <c r="K99" i="12"/>
  <c r="K54" i="14"/>
  <c r="K57" i="13"/>
  <c r="L110" i="12" l="1"/>
  <c r="L99" i="12"/>
  <c r="L54" i="14"/>
  <c r="L57" i="13"/>
  <c r="M110" i="12" l="1"/>
  <c r="M99" i="12"/>
  <c r="M54" i="14"/>
  <c r="M57" i="13"/>
  <c r="N110" i="12" l="1"/>
  <c r="N99" i="12"/>
  <c r="N57" i="13"/>
  <c r="N54" i="14"/>
  <c r="O110" i="12" l="1"/>
  <c r="O99" i="12"/>
  <c r="O54" i="14"/>
  <c r="O57" i="13"/>
  <c r="P110" i="12" l="1"/>
  <c r="P99" i="12"/>
  <c r="P54" i="14"/>
  <c r="P57" i="13"/>
  <c r="B106" i="12" l="1"/>
  <c r="B95" i="12"/>
  <c r="Q110" i="12"/>
  <c r="Q99" i="12"/>
  <c r="B50" i="14"/>
  <c r="B53" i="13"/>
  <c r="Q57" i="13"/>
  <c r="Q54" i="14"/>
  <c r="C106" i="12" l="1"/>
  <c r="C95" i="12"/>
  <c r="C50" i="14"/>
  <c r="C53" i="13"/>
  <c r="D106" i="12" l="1"/>
  <c r="D95" i="12"/>
  <c r="D50" i="14"/>
  <c r="D53" i="13"/>
  <c r="E106" i="12" l="1"/>
  <c r="E95" i="12"/>
  <c r="E50" i="14"/>
  <c r="E53" i="13"/>
  <c r="F106" i="12" l="1"/>
  <c r="F95" i="12"/>
  <c r="F50" i="14"/>
  <c r="F53" i="13"/>
  <c r="G106" i="12" l="1"/>
  <c r="G95" i="12"/>
  <c r="G50" i="14"/>
  <c r="G53" i="13"/>
  <c r="H106" i="12" l="1"/>
  <c r="H95" i="12"/>
  <c r="H50" i="14"/>
  <c r="H53" i="13"/>
  <c r="I106" i="12" l="1"/>
  <c r="I95" i="12"/>
  <c r="I50" i="14"/>
  <c r="I53" i="13"/>
  <c r="J106" i="12" l="1"/>
  <c r="J95" i="12"/>
  <c r="J53" i="13"/>
  <c r="J50" i="14"/>
  <c r="K106" i="12" l="1"/>
  <c r="K95" i="12"/>
  <c r="K53" i="13"/>
  <c r="K50" i="14"/>
  <c r="L106" i="12" l="1"/>
  <c r="L95" i="12"/>
  <c r="L50" i="14"/>
  <c r="L53" i="13"/>
  <c r="M106" i="12" l="1"/>
  <c r="M95" i="12"/>
  <c r="M53" i="13"/>
  <c r="M50" i="14"/>
  <c r="N106" i="12" l="1"/>
  <c r="N95" i="12"/>
  <c r="N53" i="13"/>
  <c r="N50" i="14"/>
  <c r="O106" i="12" l="1"/>
  <c r="O95" i="12"/>
  <c r="O50" i="14"/>
  <c r="O53" i="13"/>
  <c r="P106" i="12" l="1"/>
  <c r="P95" i="12"/>
  <c r="P53" i="13"/>
  <c r="P50" i="14"/>
  <c r="Q106" i="12" l="1"/>
  <c r="Q95" i="12"/>
  <c r="Q53" i="13"/>
  <c r="Q50" i="14"/>
  <c r="B113" i="12" l="1"/>
  <c r="B102" i="12"/>
  <c r="B57" i="14"/>
  <c r="B60" i="13"/>
  <c r="C113" i="12" l="1"/>
  <c r="C102" i="12"/>
  <c r="B112" i="12"/>
  <c r="B101" i="12"/>
  <c r="C60" i="13"/>
  <c r="C57" i="14"/>
  <c r="B43" i="12"/>
  <c r="B56" i="14"/>
  <c r="B59" i="13"/>
  <c r="B32" i="12"/>
  <c r="C54" i="12"/>
  <c r="D113" i="12" l="1"/>
  <c r="D102" i="12"/>
  <c r="B78" i="12"/>
  <c r="B89" i="12" s="1"/>
  <c r="B111" i="12"/>
  <c r="B100" i="12"/>
  <c r="C112" i="12"/>
  <c r="C101" i="12"/>
  <c r="C32" i="12"/>
  <c r="B55" i="14"/>
  <c r="B58" i="13"/>
  <c r="D60" i="13"/>
  <c r="D57" i="14"/>
  <c r="C43" i="12"/>
  <c r="C59" i="13"/>
  <c r="C56" i="14"/>
  <c r="D54" i="12"/>
  <c r="B108" i="12" l="1"/>
  <c r="B97" i="12"/>
  <c r="C111" i="12"/>
  <c r="C100" i="12"/>
  <c r="D112" i="12"/>
  <c r="D101" i="12"/>
  <c r="E113" i="12"/>
  <c r="E102" i="12"/>
  <c r="C78" i="12"/>
  <c r="C89" i="12" s="1"/>
  <c r="D56" i="14"/>
  <c r="D59" i="13"/>
  <c r="E60" i="13"/>
  <c r="E57" i="14"/>
  <c r="C58" i="13"/>
  <c r="C55" i="14"/>
  <c r="D32" i="12"/>
  <c r="D43" i="12"/>
  <c r="B52" i="14"/>
  <c r="B55" i="13"/>
  <c r="E54" i="12"/>
  <c r="E112" i="12" l="1"/>
  <c r="E101" i="12"/>
  <c r="C108" i="12"/>
  <c r="C97" i="12"/>
  <c r="D78" i="12"/>
  <c r="D89" i="12" s="1"/>
  <c r="D111" i="12"/>
  <c r="D100" i="12"/>
  <c r="F113" i="12"/>
  <c r="F102" i="12"/>
  <c r="F60" i="13"/>
  <c r="F57" i="14"/>
  <c r="E43" i="12"/>
  <c r="E59" i="13"/>
  <c r="E56" i="14"/>
  <c r="C52" i="14"/>
  <c r="C55" i="13"/>
  <c r="D58" i="13"/>
  <c r="D55" i="14"/>
  <c r="E32" i="12"/>
  <c r="F54" i="12"/>
  <c r="D108" i="12" l="1"/>
  <c r="D97" i="12"/>
  <c r="E78" i="12"/>
  <c r="E89" i="12" s="1"/>
  <c r="E111" i="12"/>
  <c r="E100" i="12"/>
  <c r="B109" i="12"/>
  <c r="B98" i="12"/>
  <c r="F112" i="12"/>
  <c r="F101" i="12"/>
  <c r="G113" i="12"/>
  <c r="G102" i="12"/>
  <c r="G60" i="13"/>
  <c r="G57" i="14"/>
  <c r="E58" i="13"/>
  <c r="E55" i="14"/>
  <c r="B53" i="14"/>
  <c r="B56" i="13"/>
  <c r="B39" i="12"/>
  <c r="F32" i="12"/>
  <c r="D52" i="14"/>
  <c r="D55" i="13"/>
  <c r="B28" i="12"/>
  <c r="F43" i="12"/>
  <c r="F59" i="13"/>
  <c r="F56" i="14"/>
  <c r="G54" i="12"/>
  <c r="C50" i="12"/>
  <c r="B74" i="12" l="1"/>
  <c r="B85" i="12" s="1"/>
  <c r="B107" i="12"/>
  <c r="B96" i="12"/>
  <c r="E108" i="12"/>
  <c r="E97" i="12"/>
  <c r="F78" i="12"/>
  <c r="F89" i="12" s="1"/>
  <c r="F111" i="12"/>
  <c r="F100" i="12"/>
  <c r="C109" i="12"/>
  <c r="C98" i="12"/>
  <c r="G112" i="12"/>
  <c r="G101" i="12"/>
  <c r="H113" i="12"/>
  <c r="H102" i="12"/>
  <c r="C48" i="12"/>
  <c r="B72" i="12"/>
  <c r="B83" i="12" s="1"/>
  <c r="B26" i="12"/>
  <c r="G43" i="12"/>
  <c r="G59" i="13"/>
  <c r="G56" i="14"/>
  <c r="C53" i="14"/>
  <c r="C56" i="13"/>
  <c r="C39" i="12"/>
  <c r="B51" i="14"/>
  <c r="B54" i="13"/>
  <c r="B37" i="12"/>
  <c r="E52" i="14"/>
  <c r="E55" i="13"/>
  <c r="G32" i="12"/>
  <c r="F58" i="13"/>
  <c r="F55" i="14"/>
  <c r="C28" i="12"/>
  <c r="H43" i="12"/>
  <c r="H57" i="14"/>
  <c r="H60" i="13"/>
  <c r="D50" i="12"/>
  <c r="H54" i="12"/>
  <c r="H78" i="12" l="1"/>
  <c r="H89" i="12" s="1"/>
  <c r="H111" i="12"/>
  <c r="H100" i="12"/>
  <c r="H112" i="12"/>
  <c r="H101" i="12"/>
  <c r="F108" i="12"/>
  <c r="F97" i="12"/>
  <c r="G78" i="12"/>
  <c r="G89" i="12" s="1"/>
  <c r="G111" i="12"/>
  <c r="G100" i="12"/>
  <c r="D109" i="12"/>
  <c r="D98" i="12"/>
  <c r="B105" i="12"/>
  <c r="B94" i="12"/>
  <c r="C74" i="12"/>
  <c r="C85" i="12" s="1"/>
  <c r="C107" i="12"/>
  <c r="C96" i="12"/>
  <c r="I113" i="12"/>
  <c r="I102" i="12"/>
  <c r="D48" i="12"/>
  <c r="C47" i="12"/>
  <c r="B25" i="12"/>
  <c r="D39" i="12"/>
  <c r="D56" i="13"/>
  <c r="D53" i="14"/>
  <c r="B36" i="12"/>
  <c r="B49" i="14"/>
  <c r="B52" i="13"/>
  <c r="G55" i="14"/>
  <c r="G58" i="13"/>
  <c r="C26" i="12"/>
  <c r="C37" i="12"/>
  <c r="C54" i="13"/>
  <c r="C51" i="14"/>
  <c r="I60" i="13"/>
  <c r="I57" i="14"/>
  <c r="H55" i="14"/>
  <c r="H58" i="13"/>
  <c r="D28" i="12"/>
  <c r="H59" i="13"/>
  <c r="H56" i="14"/>
  <c r="F52" i="14"/>
  <c r="F55" i="13"/>
  <c r="H32" i="12"/>
  <c r="E50" i="12"/>
  <c r="I54" i="12"/>
  <c r="J113" i="12" l="1"/>
  <c r="J102" i="12"/>
  <c r="D74" i="12"/>
  <c r="D85" i="12" s="1"/>
  <c r="D107" i="12"/>
  <c r="D96" i="12"/>
  <c r="C72" i="12"/>
  <c r="C83" i="12" s="1"/>
  <c r="C105" i="12"/>
  <c r="C94" i="12"/>
  <c r="E109" i="12"/>
  <c r="E98" i="12"/>
  <c r="G108" i="12"/>
  <c r="G97" i="12"/>
  <c r="I112" i="12"/>
  <c r="I101" i="12"/>
  <c r="E48" i="12"/>
  <c r="D47" i="12"/>
  <c r="C25" i="12"/>
  <c r="E53" i="14"/>
  <c r="E56" i="13"/>
  <c r="E39" i="12"/>
  <c r="D26" i="12"/>
  <c r="C36" i="12"/>
  <c r="C49" i="14"/>
  <c r="C52" i="13"/>
  <c r="I43" i="12"/>
  <c r="I56" i="14"/>
  <c r="I59" i="13"/>
  <c r="J60" i="13"/>
  <c r="J57" i="14"/>
  <c r="E28" i="12"/>
  <c r="G52" i="14"/>
  <c r="G55" i="13"/>
  <c r="I32" i="12"/>
  <c r="D51" i="14"/>
  <c r="D54" i="13"/>
  <c r="D37" i="12"/>
  <c r="F50" i="12"/>
  <c r="J54" i="12"/>
  <c r="J112" i="12" l="1"/>
  <c r="J101" i="12"/>
  <c r="F109" i="12"/>
  <c r="F98" i="12"/>
  <c r="K113" i="12"/>
  <c r="K102" i="12"/>
  <c r="H108" i="12"/>
  <c r="H97" i="12"/>
  <c r="D72" i="12"/>
  <c r="D83" i="12" s="1"/>
  <c r="D105" i="12"/>
  <c r="D94" i="12"/>
  <c r="I78" i="12"/>
  <c r="I89" i="12" s="1"/>
  <c r="I111" i="12"/>
  <c r="I100" i="12"/>
  <c r="E74" i="12"/>
  <c r="E85" i="12" s="1"/>
  <c r="E107" i="12"/>
  <c r="E96" i="12"/>
  <c r="F48" i="12"/>
  <c r="E47" i="12"/>
  <c r="D25" i="12"/>
  <c r="K60" i="13"/>
  <c r="K57" i="14"/>
  <c r="E26" i="12"/>
  <c r="I58" i="13"/>
  <c r="I55" i="14"/>
  <c r="J32" i="12"/>
  <c r="D36" i="12"/>
  <c r="D52" i="13"/>
  <c r="D49" i="14"/>
  <c r="H52" i="14"/>
  <c r="H55" i="13"/>
  <c r="F53" i="14"/>
  <c r="F56" i="13"/>
  <c r="F39" i="12"/>
  <c r="F28" i="12"/>
  <c r="J43" i="12"/>
  <c r="J59" i="13"/>
  <c r="J56" i="14"/>
  <c r="E51" i="14"/>
  <c r="E54" i="13"/>
  <c r="E37" i="12"/>
  <c r="K54" i="12"/>
  <c r="G50" i="12"/>
  <c r="I108" i="12" l="1"/>
  <c r="I97" i="12"/>
  <c r="F74" i="12"/>
  <c r="F85" i="12" s="1"/>
  <c r="F107" i="12"/>
  <c r="F96" i="12"/>
  <c r="G109" i="12"/>
  <c r="G98" i="12"/>
  <c r="K112" i="12"/>
  <c r="K101" i="12"/>
  <c r="E72" i="12"/>
  <c r="E83" i="12" s="1"/>
  <c r="E105" i="12"/>
  <c r="E94" i="12"/>
  <c r="L113" i="12"/>
  <c r="L102" i="12"/>
  <c r="J78" i="12"/>
  <c r="J89" i="12" s="1"/>
  <c r="J111" i="12"/>
  <c r="J100" i="12"/>
  <c r="G48" i="12"/>
  <c r="F47" i="12"/>
  <c r="E25" i="12"/>
  <c r="G53" i="14"/>
  <c r="G56" i="13"/>
  <c r="G39" i="12"/>
  <c r="K32" i="12"/>
  <c r="E36" i="12"/>
  <c r="E52" i="13"/>
  <c r="E49" i="14"/>
  <c r="I52" i="14"/>
  <c r="I55" i="13"/>
  <c r="L57" i="14"/>
  <c r="L60" i="13"/>
  <c r="G28" i="12"/>
  <c r="F26" i="12"/>
  <c r="K43" i="12"/>
  <c r="K59" i="13"/>
  <c r="K56" i="14"/>
  <c r="J58" i="13"/>
  <c r="J55" i="14"/>
  <c r="F37" i="12"/>
  <c r="F54" i="13"/>
  <c r="F51" i="14"/>
  <c r="H50" i="12"/>
  <c r="L54" i="12"/>
  <c r="K78" i="12" l="1"/>
  <c r="K89" i="12" s="1"/>
  <c r="K111" i="12"/>
  <c r="K100" i="12"/>
  <c r="H109" i="12"/>
  <c r="H98" i="12"/>
  <c r="F72" i="12"/>
  <c r="F83" i="12" s="1"/>
  <c r="F105" i="12"/>
  <c r="F94" i="12"/>
  <c r="L112" i="12"/>
  <c r="L101" i="12"/>
  <c r="G74" i="12"/>
  <c r="G85" i="12" s="1"/>
  <c r="G107" i="12"/>
  <c r="G96" i="12"/>
  <c r="M113" i="12"/>
  <c r="M102" i="12"/>
  <c r="J108" i="12"/>
  <c r="J97" i="12"/>
  <c r="H48" i="12"/>
  <c r="G47" i="12"/>
  <c r="F25" i="12"/>
  <c r="G37" i="12"/>
  <c r="G51" i="14"/>
  <c r="G54" i="13"/>
  <c r="J52" i="14"/>
  <c r="J55" i="13"/>
  <c r="L56" i="14"/>
  <c r="L59" i="13"/>
  <c r="H39" i="12"/>
  <c r="H53" i="14"/>
  <c r="H56" i="13"/>
  <c r="L32" i="12"/>
  <c r="F36" i="12"/>
  <c r="F49" i="14"/>
  <c r="F52" i="13"/>
  <c r="M60" i="13"/>
  <c r="M57" i="14"/>
  <c r="K55" i="14"/>
  <c r="K58" i="13"/>
  <c r="G26" i="12"/>
  <c r="H28" i="12"/>
  <c r="L43" i="12"/>
  <c r="I50" i="12"/>
  <c r="M54" i="12"/>
  <c r="M112" i="12" l="1"/>
  <c r="M101" i="12"/>
  <c r="K108" i="12"/>
  <c r="K97" i="12"/>
  <c r="I109" i="12"/>
  <c r="I98" i="12"/>
  <c r="N113" i="12"/>
  <c r="N102" i="12"/>
  <c r="G72" i="12"/>
  <c r="G83" i="12" s="1"/>
  <c r="G105" i="12"/>
  <c r="G94" i="12"/>
  <c r="H74" i="12"/>
  <c r="H85" i="12" s="1"/>
  <c r="H107" i="12"/>
  <c r="H96" i="12"/>
  <c r="L78" i="12"/>
  <c r="L89" i="12" s="1"/>
  <c r="L111" i="12"/>
  <c r="L100" i="12"/>
  <c r="H47" i="12"/>
  <c r="I48" i="12"/>
  <c r="G25" i="12"/>
  <c r="I28" i="12"/>
  <c r="N57" i="14"/>
  <c r="N60" i="13"/>
  <c r="L55" i="14"/>
  <c r="L58" i="13"/>
  <c r="K52" i="14"/>
  <c r="K55" i="13"/>
  <c r="H51" i="14"/>
  <c r="H54" i="13"/>
  <c r="H37" i="12"/>
  <c r="I56" i="13"/>
  <c r="I53" i="14"/>
  <c r="I39" i="12"/>
  <c r="H26" i="12"/>
  <c r="M43" i="12"/>
  <c r="M59" i="13"/>
  <c r="M56" i="14"/>
  <c r="G36" i="12"/>
  <c r="G49" i="14"/>
  <c r="G52" i="13"/>
  <c r="M32" i="12"/>
  <c r="J50" i="12"/>
  <c r="N54" i="12"/>
  <c r="M78" i="12" l="1"/>
  <c r="M89" i="12" s="1"/>
  <c r="M111" i="12"/>
  <c r="M100" i="12"/>
  <c r="H72" i="12"/>
  <c r="H83" i="12" s="1"/>
  <c r="H105" i="12"/>
  <c r="H94" i="12"/>
  <c r="J109" i="12"/>
  <c r="J98" i="12"/>
  <c r="O113" i="12"/>
  <c r="O102" i="12"/>
  <c r="I74" i="12"/>
  <c r="I85" i="12" s="1"/>
  <c r="I107" i="12"/>
  <c r="I96" i="12"/>
  <c r="N112" i="12"/>
  <c r="N101" i="12"/>
  <c r="L108" i="12"/>
  <c r="L97" i="12"/>
  <c r="J48" i="12"/>
  <c r="I47" i="12"/>
  <c r="H25" i="12"/>
  <c r="M58" i="13"/>
  <c r="M55" i="14"/>
  <c r="H36" i="12"/>
  <c r="H52" i="13"/>
  <c r="H49" i="14"/>
  <c r="O57" i="14"/>
  <c r="O60" i="13"/>
  <c r="L52" i="14"/>
  <c r="L55" i="13"/>
  <c r="I26" i="12"/>
  <c r="N32" i="12"/>
  <c r="J56" i="13"/>
  <c r="J53" i="14"/>
  <c r="J39" i="12"/>
  <c r="I54" i="13"/>
  <c r="I51" i="14"/>
  <c r="I37" i="12"/>
  <c r="N43" i="12"/>
  <c r="N59" i="13"/>
  <c r="N56" i="14"/>
  <c r="J28" i="12"/>
  <c r="K50" i="12"/>
  <c r="O54" i="12"/>
  <c r="M108" i="12" l="1"/>
  <c r="M97" i="12"/>
  <c r="K109" i="12"/>
  <c r="K98" i="12"/>
  <c r="I72" i="12"/>
  <c r="I83" i="12" s="1"/>
  <c r="I105" i="12"/>
  <c r="I94" i="12"/>
  <c r="J74" i="12"/>
  <c r="J85" i="12" s="1"/>
  <c r="J107" i="12"/>
  <c r="J96" i="12"/>
  <c r="P113" i="12"/>
  <c r="P102" i="12"/>
  <c r="O112" i="12"/>
  <c r="O101" i="12"/>
  <c r="N78" i="12"/>
  <c r="N89" i="12" s="1"/>
  <c r="N111" i="12"/>
  <c r="N100" i="12"/>
  <c r="K48" i="12"/>
  <c r="J47" i="12"/>
  <c r="I25" i="12"/>
  <c r="N58" i="13"/>
  <c r="N55" i="14"/>
  <c r="K53" i="14"/>
  <c r="K56" i="13"/>
  <c r="K39" i="12"/>
  <c r="I36" i="12"/>
  <c r="I52" i="13"/>
  <c r="I49" i="14"/>
  <c r="K28" i="12"/>
  <c r="J26" i="12"/>
  <c r="J37" i="12"/>
  <c r="J54" i="13"/>
  <c r="J51" i="14"/>
  <c r="O43" i="12"/>
  <c r="O56" i="14"/>
  <c r="O59" i="13"/>
  <c r="M52" i="14"/>
  <c r="M55" i="13"/>
  <c r="P57" i="14"/>
  <c r="P60" i="13"/>
  <c r="O32" i="12"/>
  <c r="L50" i="12"/>
  <c r="P54" i="12"/>
  <c r="J72" i="12" l="1"/>
  <c r="J83" i="12" s="1"/>
  <c r="P112" i="12"/>
  <c r="P101" i="12"/>
  <c r="O78" i="12"/>
  <c r="O89" i="12" s="1"/>
  <c r="O111" i="12"/>
  <c r="O100" i="12"/>
  <c r="L109" i="12"/>
  <c r="L98" i="12"/>
  <c r="K74" i="12"/>
  <c r="K85" i="12" s="1"/>
  <c r="K107" i="12"/>
  <c r="K96" i="12"/>
  <c r="J105" i="12"/>
  <c r="J94" i="12"/>
  <c r="N108" i="12"/>
  <c r="N97" i="12"/>
  <c r="Q113" i="12"/>
  <c r="Q102" i="12"/>
  <c r="L48" i="12"/>
  <c r="K47" i="12"/>
  <c r="J25" i="12"/>
  <c r="J36" i="12"/>
  <c r="J52" i="13"/>
  <c r="J49" i="14"/>
  <c r="O58" i="13"/>
  <c r="O55" i="14"/>
  <c r="L39" i="12"/>
  <c r="L56" i="13"/>
  <c r="L53" i="14"/>
  <c r="N52" i="14"/>
  <c r="N55" i="13"/>
  <c r="K26" i="12"/>
  <c r="P32" i="12"/>
  <c r="Q57" i="14"/>
  <c r="Q60" i="13"/>
  <c r="L28" i="12"/>
  <c r="P43" i="12"/>
  <c r="P56" i="14"/>
  <c r="P59" i="13"/>
  <c r="K37" i="12"/>
  <c r="K72" i="12" s="1"/>
  <c r="K83" i="12" s="1"/>
  <c r="K54" i="13"/>
  <c r="K51" i="14"/>
  <c r="Q54" i="12"/>
  <c r="M50" i="12"/>
  <c r="O108" i="12" l="1"/>
  <c r="O97" i="12"/>
  <c r="Q112" i="12"/>
  <c r="Q101" i="12"/>
  <c r="M109" i="12"/>
  <c r="M98" i="12"/>
  <c r="L74" i="12"/>
  <c r="L85" i="12" s="1"/>
  <c r="L107" i="12"/>
  <c r="L96" i="12"/>
  <c r="K105" i="12"/>
  <c r="K94" i="12"/>
  <c r="P78" i="12"/>
  <c r="P89" i="12" s="1"/>
  <c r="P111" i="12"/>
  <c r="P100" i="12"/>
  <c r="M48" i="12"/>
  <c r="L47" i="12"/>
  <c r="K25" i="12"/>
  <c r="P58" i="13"/>
  <c r="P55" i="14"/>
  <c r="Q32" i="12"/>
  <c r="K36" i="12"/>
  <c r="K52" i="13"/>
  <c r="K49" i="14"/>
  <c r="Q43" i="12"/>
  <c r="Q59" i="13"/>
  <c r="Q56" i="14"/>
  <c r="M28" i="12"/>
  <c r="L54" i="13"/>
  <c r="L51" i="14"/>
  <c r="L37" i="12"/>
  <c r="L26" i="12"/>
  <c r="M56" i="13"/>
  <c r="M53" i="14"/>
  <c r="M39" i="12"/>
  <c r="O52" i="14"/>
  <c r="O55" i="13"/>
  <c r="N50" i="12"/>
  <c r="M74" i="12" l="1"/>
  <c r="M85" i="12" s="1"/>
  <c r="M107" i="12"/>
  <c r="M96" i="12"/>
  <c r="N109" i="12"/>
  <c r="N98" i="12"/>
  <c r="L72" i="12"/>
  <c r="L83" i="12" s="1"/>
  <c r="L105" i="12"/>
  <c r="L94" i="12"/>
  <c r="Q78" i="12"/>
  <c r="Q89" i="12" s="1"/>
  <c r="Q111" i="12"/>
  <c r="Q100" i="12"/>
  <c r="P108" i="12"/>
  <c r="P97" i="12"/>
  <c r="N48" i="12"/>
  <c r="M47" i="12"/>
  <c r="L25" i="12"/>
  <c r="L36" i="12"/>
  <c r="L49" i="14"/>
  <c r="L52" i="13"/>
  <c r="M54" i="13"/>
  <c r="M51" i="14"/>
  <c r="M37" i="12"/>
  <c r="N56" i="13"/>
  <c r="N53" i="14"/>
  <c r="N39" i="12"/>
  <c r="M26" i="12"/>
  <c r="Q58" i="13"/>
  <c r="Q55" i="14"/>
  <c r="N28" i="12"/>
  <c r="P52" i="14"/>
  <c r="P55" i="13"/>
  <c r="O50" i="12"/>
  <c r="M72" i="12" l="1"/>
  <c r="M83" i="12" s="1"/>
  <c r="M105" i="12"/>
  <c r="M94" i="12"/>
  <c r="O109" i="12"/>
  <c r="O98" i="12"/>
  <c r="Q108" i="12"/>
  <c r="Q97" i="12"/>
  <c r="N74" i="12"/>
  <c r="N85" i="12" s="1"/>
  <c r="N107" i="12"/>
  <c r="N96" i="12"/>
  <c r="O48" i="12"/>
  <c r="N47" i="12"/>
  <c r="M25" i="12"/>
  <c r="N26" i="12"/>
  <c r="Q52" i="14"/>
  <c r="Q55" i="13"/>
  <c r="N37" i="12"/>
  <c r="N72" i="12" s="1"/>
  <c r="N83" i="12" s="1"/>
  <c r="N54" i="13"/>
  <c r="N51" i="14"/>
  <c r="M36" i="12"/>
  <c r="M49" i="14"/>
  <c r="M52" i="13"/>
  <c r="O56" i="13"/>
  <c r="O53" i="14"/>
  <c r="O39" i="12"/>
  <c r="O28" i="12"/>
  <c r="P50" i="12"/>
  <c r="O74" i="12" l="1"/>
  <c r="O85" i="12" s="1"/>
  <c r="O107" i="12"/>
  <c r="O96" i="12"/>
  <c r="P109" i="12"/>
  <c r="P98" i="12"/>
  <c r="N105" i="12"/>
  <c r="N94" i="12"/>
  <c r="P48" i="12"/>
  <c r="O47" i="12"/>
  <c r="N25" i="12"/>
  <c r="P28" i="12"/>
  <c r="N36" i="12"/>
  <c r="N52" i="13"/>
  <c r="N49" i="14"/>
  <c r="O26" i="12"/>
  <c r="P39" i="12"/>
  <c r="P56" i="13"/>
  <c r="P53" i="14"/>
  <c r="O37" i="12"/>
  <c r="O54" i="13"/>
  <c r="O51" i="14"/>
  <c r="Q50" i="12"/>
  <c r="P74" i="12" l="1"/>
  <c r="P85" i="12" s="1"/>
  <c r="P107" i="12"/>
  <c r="P96" i="12"/>
  <c r="O72" i="12"/>
  <c r="O83" i="12" s="1"/>
  <c r="O105" i="12"/>
  <c r="O94" i="12"/>
  <c r="Q109" i="12"/>
  <c r="Q98" i="12"/>
  <c r="Q48" i="12"/>
  <c r="P47" i="12"/>
  <c r="O25" i="12"/>
  <c r="O36" i="12"/>
  <c r="O52" i="13"/>
  <c r="O49" i="14"/>
  <c r="P54" i="13"/>
  <c r="P51" i="14"/>
  <c r="P37" i="12"/>
  <c r="P26" i="12"/>
  <c r="Q56" i="13"/>
  <c r="Q53" i="14"/>
  <c r="Q39" i="12"/>
  <c r="Q28" i="12"/>
  <c r="Q74" i="12" l="1"/>
  <c r="Q85" i="12" s="1"/>
  <c r="Q107" i="12"/>
  <c r="Q96" i="12"/>
  <c r="P72" i="12"/>
  <c r="P83" i="12" s="1"/>
  <c r="P105" i="12"/>
  <c r="P94" i="12"/>
  <c r="Q47" i="12"/>
  <c r="P25" i="12"/>
  <c r="Q51" i="14"/>
  <c r="Q54" i="13"/>
  <c r="Q37" i="12"/>
  <c r="P36" i="12"/>
  <c r="P52" i="13"/>
  <c r="P49" i="14"/>
  <c r="Q26" i="12"/>
  <c r="Q72" i="12" l="1"/>
  <c r="Q83" i="12" s="1"/>
  <c r="Q105" i="12"/>
  <c r="Q94" i="12"/>
  <c r="Q25" i="12"/>
  <c r="Q36" i="12"/>
  <c r="Q49" i="14"/>
  <c r="Q52" i="13"/>
</calcChain>
</file>

<file path=xl/sharedStrings.xml><?xml version="1.0" encoding="utf-8"?>
<sst xmlns="http://schemas.openxmlformats.org/spreadsheetml/2006/main" count="1819" uniqueCount="194">
  <si>
    <t>CO2 emissions</t>
  </si>
  <si>
    <t>energy consumption</t>
  </si>
  <si>
    <t>Coastal shipping and inland waterways - activity related data</t>
  </si>
  <si>
    <t>passenger transport specific data</t>
  </si>
  <si>
    <t>Aviation - activity related data</t>
  </si>
  <si>
    <t>Rail, metro and tram - activity related data</t>
  </si>
  <si>
    <t>technology data</t>
  </si>
  <si>
    <t>Road transport - activity related data</t>
  </si>
  <si>
    <t>Overview: Transport sectors</t>
  </si>
  <si>
    <t>Description</t>
  </si>
  <si>
    <t>Sheet</t>
  </si>
  <si>
    <t>Click on the link to jump to the sheet</t>
  </si>
  <si>
    <t>Occupancy ratio (%)</t>
  </si>
  <si>
    <t>Energy consumption per seat-km (kgoe/seat-km)</t>
  </si>
  <si>
    <t>Flights per year by airplance</t>
  </si>
  <si>
    <t>Load factor of flights</t>
  </si>
  <si>
    <t>Electric</t>
  </si>
  <si>
    <t>Diesel oil</t>
  </si>
  <si>
    <t>Freight transport</t>
  </si>
  <si>
    <t>High speed passenger trains</t>
  </si>
  <si>
    <t>Conventional passenger trains</t>
  </si>
  <si>
    <t>Metro and tram, urban light rail</t>
  </si>
  <si>
    <t>International</t>
  </si>
  <si>
    <t>Domestic</t>
  </si>
  <si>
    <t>Heavy duty vehicles</t>
  </si>
  <si>
    <t>Natural gas</t>
  </si>
  <si>
    <t>LPG</t>
  </si>
  <si>
    <t>Light duty vehicles</t>
  </si>
  <si>
    <t>Motor coaches, buses and trolley buses</t>
  </si>
  <si>
    <t>Passenger cars</t>
  </si>
  <si>
    <t>Powered 2-wheelers</t>
  </si>
  <si>
    <t>Age structure in 2015</t>
  </si>
  <si>
    <t>Coastal shipping and inland waterways</t>
  </si>
  <si>
    <t>Freight transport (kg of CO2 / 000 tkm)</t>
  </si>
  <si>
    <t>Passenger transport (kg of CO2 / 000 pkm)</t>
  </si>
  <si>
    <t>Emission intensity</t>
  </si>
  <si>
    <t>Freight transport (kgoe / 000 tkm)</t>
  </si>
  <si>
    <t>Passenger transport (kgoe / 000 pkm)</t>
  </si>
  <si>
    <t>Energy consumption per activity</t>
  </si>
  <si>
    <t>Passenger transport</t>
  </si>
  <si>
    <t>Shares of CO2 emissions (%)</t>
  </si>
  <si>
    <t>Shares of total energy consumption (%)</t>
  </si>
  <si>
    <t>Freight transport (% of tkm)</t>
  </si>
  <si>
    <t>Passenger transport (% of pkm)</t>
  </si>
  <si>
    <t>Market shares of activity</t>
  </si>
  <si>
    <t>Indicators</t>
  </si>
  <si>
    <t>CO2 emissions (kt of CO2)</t>
  </si>
  <si>
    <t>Energy consumption (ktoe)</t>
  </si>
  <si>
    <t>Aviation</t>
  </si>
  <si>
    <t>Rail transport</t>
  </si>
  <si>
    <t>Road transport</t>
  </si>
  <si>
    <t>Freight transport (mio tkm)</t>
  </si>
  <si>
    <t>Rail, metro and tram</t>
  </si>
  <si>
    <t>Passenger transport (mio pkm)</t>
  </si>
  <si>
    <t>Transport activity</t>
  </si>
  <si>
    <t>Battery electric vehicles</t>
  </si>
  <si>
    <t>Natural gas engine</t>
  </si>
  <si>
    <t>LPG engine</t>
  </si>
  <si>
    <t>Diesel oil engine</t>
  </si>
  <si>
    <t>Gasoline engine</t>
  </si>
  <si>
    <t>Plug-in hybrid electric</t>
  </si>
  <si>
    <t>Market shares of vehicle km (% of km)</t>
  </si>
  <si>
    <t>Freight transport (tkm/vehicle)</t>
  </si>
  <si>
    <t>Passenger transport (pkm/vehicle)</t>
  </si>
  <si>
    <t>Passenger-km and tonne-km driven per vehicle annum</t>
  </si>
  <si>
    <t>Vehicle-km driven per vehicle annum (km/vehicle)</t>
  </si>
  <si>
    <t>Freight transport (t/movement)</t>
  </si>
  <si>
    <t>Passenger transport (p/movement)</t>
  </si>
  <si>
    <t>Load factor of vehicles</t>
  </si>
  <si>
    <t>Stock of vehicles - in use (vehicles)</t>
  </si>
  <si>
    <t>Stock of vehicles - total (vehicles)</t>
  </si>
  <si>
    <t>Vehicle-km driven (mio km)</t>
  </si>
  <si>
    <t>Energy consumption per vehicle annum (kgoe/vehicle)</t>
  </si>
  <si>
    <t>Energy intensity over activity</t>
  </si>
  <si>
    <t>Vehicle-efficiency - effective (kgoe/100 km)</t>
  </si>
  <si>
    <t>of which biofuels</t>
  </si>
  <si>
    <t>Heavy duty vehicles (Diesel oil incl. biofuels)</t>
  </si>
  <si>
    <t>of which biogas</t>
  </si>
  <si>
    <t>of which electricity</t>
  </si>
  <si>
    <t>Plug-in hybrid electric (Gasoline and electricity)</t>
  </si>
  <si>
    <t>Powered 2-wheelers (Gasoline)</t>
  </si>
  <si>
    <t>Total energy consumption (ktoe)</t>
  </si>
  <si>
    <t>Electricity</t>
  </si>
  <si>
    <t>Other biofuels</t>
  </si>
  <si>
    <t>Biodiesel</t>
  </si>
  <si>
    <t>Biogasoline</t>
  </si>
  <si>
    <t>Biogas</t>
  </si>
  <si>
    <t>Renewable energies and wastes</t>
  </si>
  <si>
    <t>Gas/Diesel oil (without biofuels)</t>
  </si>
  <si>
    <t>Gasoline (without biofuels)</t>
  </si>
  <si>
    <t>Liquified petroleum gas (LPG)</t>
  </si>
  <si>
    <t>Liquids</t>
  </si>
  <si>
    <t>by fuel (EUROSTAT DATA)</t>
  </si>
  <si>
    <t>CO2 emissions per vehicle annum (kg of CO2 / vehicle)</t>
  </si>
  <si>
    <t>Freight transport  (kg of CO2 / 000 tkm)</t>
  </si>
  <si>
    <t>Passenger transport  (kg of CO2 / 000 pkm)</t>
  </si>
  <si>
    <t>Emission intensity over activity</t>
  </si>
  <si>
    <t>Emission intensity (g of CO2 / km)</t>
  </si>
  <si>
    <t>by fuel</t>
  </si>
  <si>
    <t>Emission factors (kt CO2 / ktoe)</t>
  </si>
  <si>
    <t>Split of CO2 emissions (kt CO2)</t>
  </si>
  <si>
    <t>CO2 emissions (kt CO2)</t>
  </si>
  <si>
    <t>Test cycle emission intensity of new vehicles (g of CO2 / km)</t>
  </si>
  <si>
    <t>Discrepancy between effective and test cycle emission intensities (ratio)</t>
  </si>
  <si>
    <t>Test cycle emission intensity of total stock (g of CO2 / km)</t>
  </si>
  <si>
    <t>Test cycle efficiency of new vehicles (kgoe/100 km)</t>
  </si>
  <si>
    <t>Discrepancy between effective and test cycle efficiencies (ratio)</t>
  </si>
  <si>
    <t>Test cycle efficiency of total stock (kgoe/100 km)</t>
  </si>
  <si>
    <t>&lt;=2000</t>
  </si>
  <si>
    <t>Year of registration:</t>
  </si>
  <si>
    <t>Passenger-km and tonne-km per vehicle annum</t>
  </si>
  <si>
    <t>Vehicle-km per vehicle annum (km/vehicle)</t>
  </si>
  <si>
    <t>New vehicles - total (representative train configuration)</t>
  </si>
  <si>
    <t>Stock of vehicles - in use (representative train configuration)</t>
  </si>
  <si>
    <t>Stock of vehicles - total (representative train configuration)</t>
  </si>
  <si>
    <t>Vehicle-km (mio km)</t>
  </si>
  <si>
    <t>Diesel</t>
  </si>
  <si>
    <t>Vehicle-efficiency (kgoe/100 km)</t>
  </si>
  <si>
    <t>Diesel oil (incl. biofuels)</t>
  </si>
  <si>
    <t>Biomass and wastes</t>
  </si>
  <si>
    <t>Liquids (Petroleum products)</t>
  </si>
  <si>
    <t>Solids</t>
  </si>
  <si>
    <t>CO2 emissions per vehicle annum (t of CO2 / vehicle)</t>
  </si>
  <si>
    <t>Emission intensity (kg of CO2 / 100 km)</t>
  </si>
  <si>
    <t>* The illustrated distance travelled per flight represents half of the actual distance as regards international flights (intra- and extra-EU ones) in line with the territoriality principle used by EUROSTAT</t>
  </si>
  <si>
    <t>International - Extra-EU</t>
  </si>
  <si>
    <t>Domestic and International - Intra-EU</t>
  </si>
  <si>
    <t>International - Intra-EU</t>
  </si>
  <si>
    <t>Freight transport (tkm/flight)</t>
  </si>
  <si>
    <t>Passenger transport (pkm/flight)</t>
  </si>
  <si>
    <t>Passenger-km and tonne-km per flight</t>
  </si>
  <si>
    <t>Distance travelled per flight (km/flight)*</t>
  </si>
  <si>
    <t>Freight transport (t/flight)</t>
  </si>
  <si>
    <t>Passenger transport (p/flight)</t>
  </si>
  <si>
    <t>New aircrafts</t>
  </si>
  <si>
    <t>Stock of aircrafts - in use</t>
  </si>
  <si>
    <t>Stock of aircrafts - total</t>
  </si>
  <si>
    <t>Freight transport (tonnes)</t>
  </si>
  <si>
    <t>Passenger transport (passengers)</t>
  </si>
  <si>
    <t>Volume carried</t>
  </si>
  <si>
    <t>Number of flights</t>
  </si>
  <si>
    <t>Discrepancy between effective and theoretical efficiencies (ratio)</t>
  </si>
  <si>
    <t>Energy consumption per flight (kgoe/flight)</t>
  </si>
  <si>
    <t>CO2 emissions per flight (kg of CO2 / flight)</t>
  </si>
  <si>
    <t>Seats available per flight</t>
  </si>
  <si>
    <t>Number of seats available</t>
  </si>
  <si>
    <t>Inland waterways</t>
  </si>
  <si>
    <t>Domestic coastal shipping</t>
  </si>
  <si>
    <t>Market shares of activity (% of tkm)</t>
  </si>
  <si>
    <t>Load factor of vehicles (t/movement)</t>
  </si>
  <si>
    <t>Transport activity (mio tkm)</t>
  </si>
  <si>
    <t>Energy intensity over activity (kgoe / 000 tkm)</t>
  </si>
  <si>
    <t>Other petroleum products</t>
  </si>
  <si>
    <t>Residual fuel oil</t>
  </si>
  <si>
    <t>Kerosene</t>
  </si>
  <si>
    <t>Emission intensity over activity (kg of CO2 / 000 tkm)</t>
  </si>
  <si>
    <t>JRC-IDEES - Integrated Database of the European Energy System (2000-2015)</t>
  </si>
  <si>
    <t>© European Union 2017</t>
  </si>
  <si>
    <t>Legal Notice</t>
  </si>
  <si>
    <t>Neither the European Commission nor any person acting on behalf of the Commission is responsible for the use which might be made of this information.</t>
  </si>
  <si>
    <t>Permission to Use</t>
  </si>
  <si>
    <t>Reproduction of the data is authorized provided the source is appropriately acknowledged.</t>
  </si>
  <si>
    <t>JRC-IDEES 2015</t>
  </si>
  <si>
    <t>DRAFT version 0.9</t>
  </si>
  <si>
    <t>© European Union</t>
  </si>
  <si>
    <t>New vehicle-registrations</t>
  </si>
  <si>
    <t>Gasoline (incl. biofuels)</t>
  </si>
  <si>
    <t>Natural gas (incl. biogas)</t>
  </si>
  <si>
    <t>Vehicle-efficiency - theoretical (kgoe/100 km)*</t>
  </si>
  <si>
    <t>Discrepancy between the theoretical fuel consumption in the country to the EU28 (ratio)</t>
  </si>
  <si>
    <t>Prepared by JRC C.6</t>
  </si>
  <si>
    <t>The information made available is property of the Joint Research Centre of the European Commission.</t>
  </si>
  <si>
    <t>Transport sectors</t>
  </si>
  <si>
    <t>* Theoretical efficiency is derived for the representative aircraft based on the distance travelled per flight</t>
  </si>
  <si>
    <t>Passenger transport (passenger-seats)</t>
  </si>
  <si>
    <t>Occupancy / utilisation</t>
  </si>
  <si>
    <t>Capacity of representative train configuration</t>
  </si>
  <si>
    <t>DK</t>
  </si>
  <si>
    <t>Denmark</t>
  </si>
  <si>
    <t>DK - Aviation</t>
  </si>
  <si>
    <t>DK - Aviation / energy consumption</t>
  </si>
  <si>
    <t>DK - Aviation / passenger transport specific data</t>
  </si>
  <si>
    <t>DK - Road transport</t>
  </si>
  <si>
    <t/>
  </si>
  <si>
    <t>DK - Road transport / energy consumption</t>
  </si>
  <si>
    <t>DK - Road transport / CO2 emissions</t>
  </si>
  <si>
    <t>DK - Road transport / technologies</t>
  </si>
  <si>
    <t>DK - Rail, metro and tram</t>
  </si>
  <si>
    <t>DK - Rail, metro and tram / energy consumption</t>
  </si>
  <si>
    <t>DK - Rail, metro and tram / CO2 emissions</t>
  </si>
  <si>
    <t>DK - Aviation / CO2 emissions</t>
  </si>
  <si>
    <t>DK - Coastal shipping and inland waterways</t>
  </si>
  <si>
    <t>DK - Coastal shipping and inland waterways / energy consumption</t>
  </si>
  <si>
    <t>DK - Coastal shipping and inland waterways / CO2 emissions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</si>
</sst>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164" formatCode="_-* #,##0.00_-;\-* #,##0.00_-;_-* &quot;-&quot;??_-;_-@_-"/>
    <numFmt numFmtId="165" formatCode="#,##0.000;\-#,##0.000;&quot;-&quot;"/>
    <numFmt numFmtId="166" formatCode="#,##0.00;\-#,##0.00;&quot;-&quot;"/>
    <numFmt numFmtId="167" formatCode="0.00%;\-0.00%;&quot;-&quot;"/>
    <numFmt numFmtId="168" formatCode="#,##0;\-#,##0;&quot;-&quot;"/>
    <numFmt numFmtId="169" formatCode="#,##0.0"/>
    <numFmt numFmtId="170" formatCode="0.0"/>
    <numFmt numFmtId="171" formatCode="0.0%"/>
    <numFmt numFmtId="172" formatCode="#,##0.0;\-#,##0.0;&quot;-&quot;"/>
    <numFmt numFmtId="173" formatCode="#,##0.00_ ;\-#,##0.00\ "/>
    <numFmt numFmtId="174" formatCode="#,##0;\-#,##0;&quot;0&quot;"/>
    <numFmt numFmtId="175" formatCode="0.0%;\-0.0%;&quot;-&quot;"/>
    <numFmt numFmtId="176" formatCode="0.00000000000000"/>
    <numFmt numFmtId="177" formatCode="mmmm\ yyyy"/>
  </numFmts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9"/>
      <color theme="10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4"/>
      <color rgb="FF0070C0"/>
      <name val="Calibri"/>
      <family val="2"/>
      <scheme val="minor"/>
    </font>
    <font>
      <sz val="10"/>
      <name val="Arial"/>
      <family val="2"/>
      <charset val="161"/>
    </font>
    <font>
      <sz val="10"/>
      <name val="Arial"/>
      <family val="2"/>
    </font>
    <font>
      <sz val="8"/>
      <color theme="3" tint="-0.499984740745262"/>
      <name val="Calibri"/>
      <family val="2"/>
      <scheme val="minor"/>
    </font>
    <font>
      <b/>
      <sz val="8"/>
      <color theme="3" tint="-0.499984740745262"/>
      <name val="Calibri"/>
      <family val="2"/>
      <scheme val="minor"/>
    </font>
    <font>
      <b/>
      <sz val="10"/>
      <color theme="5" tint="-0.249977111117893"/>
      <name val="Calibri"/>
      <family val="2"/>
      <scheme val="minor"/>
    </font>
    <font>
      <sz val="8"/>
      <color rgb="FFC00000"/>
      <name val="Calibri"/>
      <family val="2"/>
      <scheme val="minor"/>
    </font>
    <font>
      <sz val="8"/>
      <color rgb="FF002060"/>
      <name val="Calibri"/>
      <family val="2"/>
      <scheme val="minor"/>
    </font>
    <font>
      <b/>
      <sz val="8"/>
      <color rgb="FF002060"/>
      <name val="Calibri"/>
      <family val="2"/>
      <scheme val="minor"/>
    </font>
    <font>
      <sz val="10"/>
      <color rgb="FF002060"/>
      <name val="Calibri"/>
      <family val="2"/>
      <scheme val="minor"/>
    </font>
    <font>
      <b/>
      <sz val="10"/>
      <color rgb="FF002060"/>
      <name val="Calibri"/>
      <family val="2"/>
      <scheme val="minor"/>
    </font>
    <font>
      <sz val="10"/>
      <name val="Calibri"/>
      <family val="2"/>
      <scheme val="minor"/>
    </font>
    <font>
      <sz val="10"/>
      <color theme="3" tint="-0.499984740745262"/>
      <name val="Calibri"/>
      <family val="2"/>
      <scheme val="minor"/>
    </font>
    <font>
      <i/>
      <sz val="8"/>
      <color theme="3" tint="-0.499984740745262"/>
      <name val="Calibri"/>
      <family val="2"/>
      <scheme val="minor"/>
    </font>
    <font>
      <i/>
      <sz val="8"/>
      <color rgb="FF002060"/>
      <name val="Calibri"/>
      <family val="2"/>
      <scheme val="minor"/>
    </font>
    <font>
      <b/>
      <sz val="20"/>
      <name val="Arial"/>
      <family val="2"/>
    </font>
    <font>
      <b/>
      <sz val="24"/>
      <name val="Arial"/>
      <family val="2"/>
    </font>
    <font>
      <sz val="8"/>
      <name val="Arial"/>
      <family val="2"/>
    </font>
    <font>
      <sz val="8"/>
      <name val="Calibri"/>
      <family val="2"/>
      <scheme val="minor"/>
    </font>
    <font>
      <b/>
      <sz val="22"/>
      <name val="Arial"/>
      <family val="2"/>
    </font>
    <font>
      <b/>
      <u/>
      <sz val="16"/>
      <name val="Arial"/>
      <family val="2"/>
    </font>
    <font>
      <b/>
      <sz val="14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7999816888943144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auto="1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8">
    <xf numFmtId="0" fontId="0" fillId="0" borderId="0"/>
    <xf numFmtId="9" fontId="1" fillId="0" borderId="0" applyFont="0" applyFill="0" applyBorder="0" applyAlignment="0" applyProtection="0"/>
    <xf numFmtId="0" fontId="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0" fontId="8" fillId="0" borderId="0"/>
    <xf numFmtId="0" fontId="9" fillId="0" borderId="0"/>
    <xf numFmtId="9" fontId="8" fillId="0" borderId="0" applyFont="0" applyFill="0" applyBorder="0" applyAlignment="0" applyProtection="0"/>
    <xf numFmtId="9" fontId="9" fillId="0" borderId="0" applyFont="0" applyFill="0" applyBorder="0" applyAlignment="0" applyProtection="0"/>
  </cellStyleXfs>
  <cellXfs count="176">
    <xf numFmtId="0" fontId="0" fillId="0" borderId="0" xfId="0"/>
    <xf numFmtId="0" fontId="3" fillId="0" borderId="0" xfId="0" applyFont="1" applyAlignment="1">
      <alignment horizontal="left" indent="1"/>
    </xf>
    <xf numFmtId="0" fontId="5" fillId="0" borderId="0" xfId="2" applyFont="1"/>
    <xf numFmtId="0" fontId="5" fillId="0" borderId="0" xfId="2" applyFont="1" applyAlignment="1">
      <alignment horizontal="left" indent="1"/>
    </xf>
    <xf numFmtId="0" fontId="3" fillId="0" borderId="0" xfId="0" applyFont="1"/>
    <xf numFmtId="0" fontId="4" fillId="0" borderId="0" xfId="2"/>
    <xf numFmtId="0" fontId="6" fillId="0" borderId="1" xfId="0" applyFont="1" applyBorder="1"/>
    <xf numFmtId="0" fontId="6" fillId="0" borderId="0" xfId="0" applyFont="1" applyBorder="1"/>
    <xf numFmtId="0" fontId="7" fillId="0" borderId="0" xfId="0" applyFont="1"/>
    <xf numFmtId="0" fontId="6" fillId="0" borderId="0" xfId="0" applyFont="1"/>
    <xf numFmtId="0" fontId="10" fillId="0" borderId="0" xfId="4" applyFont="1" applyAlignment="1">
      <alignment vertical="center"/>
    </xf>
    <xf numFmtId="0" fontId="12" fillId="3" borderId="2" xfId="4" applyFont="1" applyFill="1" applyBorder="1" applyAlignment="1">
      <alignment horizontal="left" vertical="center"/>
    </xf>
    <xf numFmtId="1" fontId="11" fillId="3" borderId="2" xfId="4" applyNumberFormat="1" applyFont="1" applyFill="1" applyBorder="1" applyAlignment="1">
      <alignment horizontal="center" vertical="center"/>
    </xf>
    <xf numFmtId="0" fontId="10" fillId="2" borderId="0" xfId="4" applyFont="1" applyFill="1" applyAlignment="1">
      <alignment vertical="center"/>
    </xf>
    <xf numFmtId="166" fontId="10" fillId="0" borderId="1" xfId="4" applyNumberFormat="1" applyFont="1" applyFill="1" applyBorder="1" applyAlignment="1">
      <alignment vertical="center"/>
    </xf>
    <xf numFmtId="0" fontId="10" fillId="2" borderId="1" xfId="4" applyFont="1" applyFill="1" applyBorder="1" applyAlignment="1">
      <alignment horizontal="left" vertical="center" indent="3"/>
    </xf>
    <xf numFmtId="166" fontId="10" fillId="0" borderId="0" xfId="4" applyNumberFormat="1" applyFont="1" applyFill="1" applyBorder="1" applyAlignment="1">
      <alignment vertical="center"/>
    </xf>
    <xf numFmtId="0" fontId="10" fillId="2" borderId="0" xfId="4" applyFont="1" applyFill="1" applyBorder="1" applyAlignment="1">
      <alignment horizontal="left" vertical="center" indent="3"/>
    </xf>
    <xf numFmtId="166" fontId="10" fillId="0" borderId="4" xfId="4" applyNumberFormat="1" applyFont="1" applyFill="1" applyBorder="1" applyAlignment="1">
      <alignment vertical="center"/>
    </xf>
    <xf numFmtId="0" fontId="10" fillId="2" borderId="4" xfId="4" applyFont="1" applyFill="1" applyBorder="1" applyAlignment="1">
      <alignment horizontal="left" vertical="center" indent="2"/>
    </xf>
    <xf numFmtId="166" fontId="10" fillId="0" borderId="0" xfId="4" applyNumberFormat="1" applyFont="1" applyBorder="1" applyAlignment="1">
      <alignment vertical="center"/>
    </xf>
    <xf numFmtId="166" fontId="10" fillId="0" borderId="4" xfId="4" applyNumberFormat="1" applyFont="1" applyBorder="1" applyAlignment="1">
      <alignment vertical="center"/>
    </xf>
    <xf numFmtId="166" fontId="10" fillId="0" borderId="5" xfId="4" applyNumberFormat="1" applyFont="1" applyBorder="1" applyAlignment="1">
      <alignment vertical="center"/>
    </xf>
    <xf numFmtId="0" fontId="10" fillId="2" borderId="5" xfId="4" applyFont="1" applyFill="1" applyBorder="1" applyAlignment="1">
      <alignment horizontal="left" vertical="center" indent="2"/>
    </xf>
    <xf numFmtId="166" fontId="13" fillId="4" borderId="2" xfId="4" applyNumberFormat="1" applyFont="1" applyFill="1" applyBorder="1" applyAlignment="1">
      <alignment vertical="center"/>
    </xf>
    <xf numFmtId="0" fontId="13" fillId="4" borderId="2" xfId="4" applyFont="1" applyFill="1" applyBorder="1" applyAlignment="1">
      <alignment horizontal="left" vertical="center" indent="1"/>
    </xf>
    <xf numFmtId="165" fontId="14" fillId="5" borderId="2" xfId="4" applyNumberFormat="1" applyFont="1" applyFill="1" applyBorder="1" applyAlignment="1">
      <alignment vertical="center"/>
    </xf>
    <xf numFmtId="0" fontId="15" fillId="5" borderId="2" xfId="4" applyFont="1" applyFill="1" applyBorder="1" applyAlignment="1">
      <alignment horizontal="left" vertical="center"/>
    </xf>
    <xf numFmtId="167" fontId="10" fillId="0" borderId="1" xfId="4" applyNumberFormat="1" applyFont="1" applyBorder="1" applyAlignment="1">
      <alignment vertical="center"/>
    </xf>
    <xf numFmtId="167" fontId="10" fillId="0" borderId="0" xfId="4" applyNumberFormat="1" applyFont="1" applyBorder="1" applyAlignment="1">
      <alignment vertical="center"/>
    </xf>
    <xf numFmtId="167" fontId="10" fillId="0" borderId="4" xfId="4" applyNumberFormat="1" applyFont="1" applyBorder="1" applyAlignment="1">
      <alignment vertical="center"/>
    </xf>
    <xf numFmtId="167" fontId="10" fillId="0" borderId="5" xfId="4" applyNumberFormat="1" applyFont="1" applyBorder="1" applyAlignment="1">
      <alignment vertical="center"/>
    </xf>
    <xf numFmtId="167" fontId="13" fillId="4" borderId="2" xfId="4" applyNumberFormat="1" applyFont="1" applyFill="1" applyBorder="1" applyAlignment="1">
      <alignment vertical="center"/>
    </xf>
    <xf numFmtId="167" fontId="14" fillId="5" borderId="2" xfId="4" applyNumberFormat="1" applyFont="1" applyFill="1" applyBorder="1" applyAlignment="1">
      <alignment vertical="center"/>
    </xf>
    <xf numFmtId="165" fontId="16" fillId="6" borderId="2" xfId="4" applyNumberFormat="1" applyFont="1" applyFill="1" applyBorder="1" applyAlignment="1">
      <alignment vertical="center"/>
    </xf>
    <xf numFmtId="0" fontId="17" fillId="6" borderId="2" xfId="4" applyFont="1" applyFill="1" applyBorder="1" applyAlignment="1">
      <alignment horizontal="left" vertical="center"/>
    </xf>
    <xf numFmtId="168" fontId="10" fillId="0" borderId="1" xfId="4" applyNumberFormat="1" applyFont="1" applyBorder="1" applyAlignment="1">
      <alignment vertical="center"/>
    </xf>
    <xf numFmtId="168" fontId="10" fillId="0" borderId="0" xfId="4" applyNumberFormat="1" applyFont="1" applyBorder="1" applyAlignment="1">
      <alignment vertical="center"/>
    </xf>
    <xf numFmtId="168" fontId="10" fillId="0" borderId="4" xfId="4" applyNumberFormat="1" applyFont="1" applyBorder="1" applyAlignment="1">
      <alignment vertical="center"/>
    </xf>
    <xf numFmtId="168" fontId="10" fillId="0" borderId="5" xfId="4" applyNumberFormat="1" applyFont="1" applyBorder="1" applyAlignment="1">
      <alignment vertical="center"/>
    </xf>
    <xf numFmtId="168" fontId="13" fillId="4" borderId="2" xfId="4" applyNumberFormat="1" applyFont="1" applyFill="1" applyBorder="1" applyAlignment="1">
      <alignment vertical="center"/>
    </xf>
    <xf numFmtId="168" fontId="14" fillId="5" borderId="2" xfId="4" applyNumberFormat="1" applyFont="1" applyFill="1" applyBorder="1" applyAlignment="1">
      <alignment vertical="center"/>
    </xf>
    <xf numFmtId="168" fontId="10" fillId="0" borderId="0" xfId="4" applyNumberFormat="1" applyFont="1" applyAlignment="1">
      <alignment vertical="center"/>
    </xf>
    <xf numFmtId="169" fontId="14" fillId="5" borderId="2" xfId="4" applyNumberFormat="1" applyFont="1" applyFill="1" applyBorder="1" applyAlignment="1">
      <alignment vertical="center"/>
    </xf>
    <xf numFmtId="168" fontId="10" fillId="2" borderId="6" xfId="4" applyNumberFormat="1" applyFont="1" applyFill="1" applyBorder="1" applyAlignment="1">
      <alignment vertical="center"/>
    </xf>
    <xf numFmtId="170" fontId="10" fillId="0" borderId="6" xfId="4" applyNumberFormat="1" applyFont="1" applyBorder="1" applyAlignment="1">
      <alignment vertical="center"/>
    </xf>
    <xf numFmtId="167" fontId="10" fillId="0" borderId="1" xfId="1" applyNumberFormat="1" applyFont="1" applyBorder="1" applyAlignment="1">
      <alignment vertical="center"/>
    </xf>
    <xf numFmtId="171" fontId="10" fillId="2" borderId="1" xfId="1" applyNumberFormat="1" applyFont="1" applyFill="1" applyBorder="1" applyAlignment="1">
      <alignment horizontal="left" vertical="center" indent="3"/>
    </xf>
    <xf numFmtId="167" fontId="10" fillId="0" borderId="0" xfId="1" applyNumberFormat="1" applyFont="1" applyBorder="1" applyAlignment="1">
      <alignment vertical="center"/>
    </xf>
    <xf numFmtId="171" fontId="10" fillId="2" borderId="0" xfId="1" applyNumberFormat="1" applyFont="1" applyFill="1" applyBorder="1" applyAlignment="1">
      <alignment horizontal="left" vertical="center" indent="3"/>
    </xf>
    <xf numFmtId="167" fontId="10" fillId="0" borderId="4" xfId="1" applyNumberFormat="1" applyFont="1" applyBorder="1" applyAlignment="1">
      <alignment vertical="center"/>
    </xf>
    <xf numFmtId="171" fontId="10" fillId="2" borderId="4" xfId="1" applyNumberFormat="1" applyFont="1" applyFill="1" applyBorder="1" applyAlignment="1">
      <alignment horizontal="left" vertical="center" indent="2"/>
    </xf>
    <xf numFmtId="167" fontId="10" fillId="0" borderId="0" xfId="1" applyNumberFormat="1" applyFont="1" applyAlignment="1">
      <alignment vertical="center"/>
    </xf>
    <xf numFmtId="171" fontId="10" fillId="2" borderId="0" xfId="1" applyNumberFormat="1" applyFont="1" applyFill="1" applyAlignment="1">
      <alignment horizontal="left" vertical="center" indent="3"/>
    </xf>
    <xf numFmtId="167" fontId="10" fillId="0" borderId="5" xfId="1" applyNumberFormat="1" applyFont="1" applyBorder="1" applyAlignment="1">
      <alignment vertical="center"/>
    </xf>
    <xf numFmtId="171" fontId="10" fillId="2" borderId="5" xfId="1" applyNumberFormat="1" applyFont="1" applyFill="1" applyBorder="1" applyAlignment="1">
      <alignment horizontal="left" vertical="center" indent="2"/>
    </xf>
    <xf numFmtId="167" fontId="13" fillId="4" borderId="2" xfId="1" applyNumberFormat="1" applyFont="1" applyFill="1" applyBorder="1" applyAlignment="1">
      <alignment vertical="center"/>
    </xf>
    <xf numFmtId="167" fontId="14" fillId="5" borderId="2" xfId="1" applyNumberFormat="1" applyFont="1" applyFill="1" applyBorder="1" applyAlignment="1">
      <alignment vertical="center"/>
    </xf>
    <xf numFmtId="0" fontId="10" fillId="0" borderId="0" xfId="4" applyNumberFormat="1" applyFont="1" applyAlignment="1">
      <alignment vertical="center"/>
    </xf>
    <xf numFmtId="0" fontId="10" fillId="2" borderId="0" xfId="4" applyNumberFormat="1" applyFont="1" applyFill="1" applyAlignment="1">
      <alignment vertical="center"/>
    </xf>
    <xf numFmtId="169" fontId="10" fillId="0" borderId="1" xfId="4" applyNumberFormat="1" applyFont="1" applyBorder="1" applyAlignment="1">
      <alignment vertical="center"/>
    </xf>
    <xf numFmtId="169" fontId="10" fillId="0" borderId="3" xfId="4" applyNumberFormat="1" applyFont="1" applyBorder="1" applyAlignment="1">
      <alignment vertical="center"/>
    </xf>
    <xf numFmtId="0" fontId="10" fillId="2" borderId="0" xfId="4" applyFont="1" applyFill="1" applyAlignment="1">
      <alignment horizontal="left" vertical="center" indent="3"/>
    </xf>
    <xf numFmtId="169" fontId="10" fillId="0" borderId="4" xfId="4" applyNumberFormat="1" applyFont="1" applyBorder="1" applyAlignment="1">
      <alignment vertical="center"/>
    </xf>
    <xf numFmtId="169" fontId="10" fillId="0" borderId="0" xfId="4" applyNumberFormat="1" applyFont="1" applyAlignment="1">
      <alignment vertical="center"/>
    </xf>
    <xf numFmtId="169" fontId="10" fillId="0" borderId="5" xfId="4" applyNumberFormat="1" applyFont="1" applyBorder="1" applyAlignment="1">
      <alignment vertical="center"/>
    </xf>
    <xf numFmtId="169" fontId="13" fillId="4" borderId="2" xfId="4" applyNumberFormat="1" applyFont="1" applyFill="1" applyBorder="1" applyAlignment="1">
      <alignment vertical="center"/>
    </xf>
    <xf numFmtId="169" fontId="10" fillId="0" borderId="0" xfId="4" applyNumberFormat="1" applyFont="1" applyBorder="1" applyAlignment="1">
      <alignment vertical="center"/>
    </xf>
    <xf numFmtId="172" fontId="14" fillId="5" borderId="2" xfId="4" applyNumberFormat="1" applyFont="1" applyFill="1" applyBorder="1" applyAlignment="1">
      <alignment vertical="center"/>
    </xf>
    <xf numFmtId="166" fontId="10" fillId="0" borderId="1" xfId="4" applyNumberFormat="1" applyFont="1" applyBorder="1" applyAlignment="1">
      <alignment vertical="center"/>
    </xf>
    <xf numFmtId="166" fontId="10" fillId="0" borderId="0" xfId="4" applyNumberFormat="1" applyFont="1" applyAlignment="1">
      <alignment vertical="center"/>
    </xf>
    <xf numFmtId="166" fontId="14" fillId="5" borderId="2" xfId="4" applyNumberFormat="1" applyFont="1" applyFill="1" applyBorder="1" applyAlignment="1">
      <alignment vertical="center"/>
    </xf>
    <xf numFmtId="0" fontId="18" fillId="6" borderId="2" xfId="4" applyNumberFormat="1" applyFont="1" applyFill="1" applyBorder="1" applyAlignment="1">
      <alignment vertical="center"/>
    </xf>
    <xf numFmtId="0" fontId="17" fillId="6" borderId="2" xfId="4" applyNumberFormat="1" applyFont="1" applyFill="1" applyBorder="1" applyAlignment="1">
      <alignment horizontal="left" vertical="center"/>
    </xf>
    <xf numFmtId="172" fontId="10" fillId="0" borderId="1" xfId="4" applyNumberFormat="1" applyFont="1" applyBorder="1" applyAlignment="1">
      <alignment vertical="center"/>
    </xf>
    <xf numFmtId="172" fontId="10" fillId="0" borderId="0" xfId="4" applyNumberFormat="1" applyFont="1" applyBorder="1" applyAlignment="1">
      <alignment vertical="center"/>
    </xf>
    <xf numFmtId="172" fontId="10" fillId="0" borderId="4" xfId="4" applyNumberFormat="1" applyFont="1" applyBorder="1" applyAlignment="1">
      <alignment vertical="center"/>
    </xf>
    <xf numFmtId="172" fontId="10" fillId="0" borderId="0" xfId="4" applyNumberFormat="1" applyFont="1" applyAlignment="1">
      <alignment vertical="center"/>
    </xf>
    <xf numFmtId="172" fontId="10" fillId="0" borderId="5" xfId="4" applyNumberFormat="1" applyFont="1" applyBorder="1" applyAlignment="1">
      <alignment vertical="center"/>
    </xf>
    <xf numFmtId="172" fontId="13" fillId="4" borderId="2" xfId="4" applyNumberFormat="1" applyFont="1" applyFill="1" applyBorder="1" applyAlignment="1">
      <alignment vertical="center"/>
    </xf>
    <xf numFmtId="0" fontId="10" fillId="2" borderId="0" xfId="4" applyNumberFormat="1" applyFont="1" applyFill="1" applyBorder="1" applyAlignment="1">
      <alignment vertical="center"/>
    </xf>
    <xf numFmtId="0" fontId="10" fillId="0" borderId="0" xfId="4" applyNumberFormat="1" applyFont="1" applyBorder="1" applyAlignment="1">
      <alignment vertical="center"/>
    </xf>
    <xf numFmtId="0" fontId="10" fillId="2" borderId="6" xfId="4" applyNumberFormat="1" applyFont="1" applyFill="1" applyBorder="1" applyAlignment="1">
      <alignment vertical="center"/>
    </xf>
    <xf numFmtId="0" fontId="10" fillId="0" borderId="6" xfId="4" applyNumberFormat="1" applyFont="1" applyBorder="1" applyAlignment="1">
      <alignment vertical="center"/>
    </xf>
    <xf numFmtId="165" fontId="19" fillId="6" borderId="2" xfId="4" applyNumberFormat="1" applyFont="1" applyFill="1" applyBorder="1" applyAlignment="1">
      <alignment vertical="center"/>
    </xf>
    <xf numFmtId="165" fontId="18" fillId="6" borderId="2" xfId="4" applyNumberFormat="1" applyFont="1" applyFill="1" applyBorder="1" applyAlignment="1">
      <alignment vertical="center"/>
    </xf>
    <xf numFmtId="0" fontId="20" fillId="2" borderId="1" xfId="4" applyFont="1" applyFill="1" applyBorder="1" applyAlignment="1">
      <alignment horizontal="left" vertical="center" indent="4"/>
    </xf>
    <xf numFmtId="0" fontId="20" fillId="2" borderId="0" xfId="4" applyFont="1" applyFill="1" applyAlignment="1">
      <alignment horizontal="left" vertical="center" indent="4"/>
    </xf>
    <xf numFmtId="166" fontId="10" fillId="0" borderId="7" xfId="4" applyNumberFormat="1" applyFont="1" applyBorder="1" applyAlignment="1">
      <alignment vertical="center"/>
    </xf>
    <xf numFmtId="0" fontId="20" fillId="2" borderId="7" xfId="4" applyFont="1" applyFill="1" applyBorder="1" applyAlignment="1">
      <alignment horizontal="left" vertical="center" indent="3"/>
    </xf>
    <xf numFmtId="166" fontId="10" fillId="0" borderId="6" xfId="4" applyNumberFormat="1" applyFont="1" applyBorder="1" applyAlignment="1">
      <alignment vertical="center"/>
    </xf>
    <xf numFmtId="0" fontId="10" fillId="2" borderId="6" xfId="4" applyFont="1" applyFill="1" applyBorder="1" applyAlignment="1">
      <alignment horizontal="left" vertical="center" indent="2"/>
    </xf>
    <xf numFmtId="4" fontId="10" fillId="0" borderId="1" xfId="4" applyNumberFormat="1" applyFont="1" applyBorder="1" applyAlignment="1">
      <alignment vertical="center"/>
    </xf>
    <xf numFmtId="0" fontId="10" fillId="2" borderId="1" xfId="4" applyFont="1" applyFill="1" applyBorder="1" applyAlignment="1">
      <alignment horizontal="left" vertical="center" indent="2"/>
    </xf>
    <xf numFmtId="4" fontId="10" fillId="0" borderId="0" xfId="4" applyNumberFormat="1" applyFont="1" applyBorder="1" applyAlignment="1">
      <alignment vertical="center"/>
    </xf>
    <xf numFmtId="0" fontId="10" fillId="2" borderId="0" xfId="4" applyFont="1" applyFill="1" applyBorder="1" applyAlignment="1">
      <alignment horizontal="left" vertical="center" indent="2"/>
    </xf>
    <xf numFmtId="4" fontId="14" fillId="4" borderId="2" xfId="4" applyNumberFormat="1" applyFont="1" applyFill="1" applyBorder="1" applyAlignment="1">
      <alignment vertical="center"/>
    </xf>
    <xf numFmtId="0" fontId="21" fillId="4" borderId="2" xfId="4" applyFont="1" applyFill="1" applyBorder="1" applyAlignment="1">
      <alignment horizontal="left" vertical="center" indent="1"/>
    </xf>
    <xf numFmtId="3" fontId="14" fillId="5" borderId="2" xfId="4" applyNumberFormat="1" applyFont="1" applyFill="1" applyBorder="1" applyAlignment="1">
      <alignment vertical="center"/>
    </xf>
    <xf numFmtId="1" fontId="10" fillId="2" borderId="6" xfId="4" applyNumberFormat="1" applyFont="1" applyFill="1" applyBorder="1" applyAlignment="1">
      <alignment vertical="center"/>
    </xf>
    <xf numFmtId="166" fontId="14" fillId="4" borderId="2" xfId="4" applyNumberFormat="1" applyFont="1" applyFill="1" applyBorder="1" applyAlignment="1">
      <alignment vertical="center"/>
    </xf>
    <xf numFmtId="166" fontId="10" fillId="0" borderId="0" xfId="4" applyNumberFormat="1" applyFont="1" applyFill="1" applyAlignment="1">
      <alignment vertical="center"/>
    </xf>
    <xf numFmtId="166" fontId="10" fillId="0" borderId="5" xfId="4" applyNumberFormat="1" applyFont="1" applyFill="1" applyBorder="1" applyAlignment="1">
      <alignment vertical="center"/>
    </xf>
    <xf numFmtId="173" fontId="10" fillId="0" borderId="0" xfId="4" applyNumberFormat="1" applyFont="1" applyAlignment="1">
      <alignment vertical="center"/>
    </xf>
    <xf numFmtId="172" fontId="14" fillId="4" borderId="2" xfId="4" applyNumberFormat="1" applyFont="1" applyFill="1" applyBorder="1" applyAlignment="1">
      <alignment vertical="center"/>
    </xf>
    <xf numFmtId="165" fontId="10" fillId="0" borderId="1" xfId="4" applyNumberFormat="1" applyFont="1" applyBorder="1" applyAlignment="1">
      <alignment vertical="center"/>
    </xf>
    <xf numFmtId="165" fontId="10" fillId="0" borderId="0" xfId="4" applyNumberFormat="1" applyFont="1" applyBorder="1" applyAlignment="1">
      <alignment vertical="center"/>
    </xf>
    <xf numFmtId="165" fontId="10" fillId="0" borderId="4" xfId="4" applyNumberFormat="1" applyFont="1" applyBorder="1" applyAlignment="1">
      <alignment vertical="center"/>
    </xf>
    <xf numFmtId="165" fontId="10" fillId="0" borderId="0" xfId="4" applyNumberFormat="1" applyFont="1" applyAlignment="1">
      <alignment vertical="center"/>
    </xf>
    <xf numFmtId="165" fontId="10" fillId="0" borderId="5" xfId="4" applyNumberFormat="1" applyFont="1" applyFill="1" applyBorder="1" applyAlignment="1">
      <alignment vertical="center"/>
    </xf>
    <xf numFmtId="165" fontId="13" fillId="4" borderId="2" xfId="4" applyNumberFormat="1" applyFont="1" applyFill="1" applyBorder="1" applyAlignment="1">
      <alignment vertical="center"/>
    </xf>
    <xf numFmtId="165" fontId="10" fillId="0" borderId="5" xfId="4" applyNumberFormat="1" applyFont="1" applyBorder="1" applyAlignment="1">
      <alignment vertical="center"/>
    </xf>
    <xf numFmtId="174" fontId="10" fillId="2" borderId="0" xfId="4" applyNumberFormat="1" applyFont="1" applyFill="1" applyAlignment="1">
      <alignment vertical="center"/>
    </xf>
    <xf numFmtId="1" fontId="11" fillId="7" borderId="2" xfId="4" applyNumberFormat="1" applyFont="1" applyFill="1" applyBorder="1" applyAlignment="1">
      <alignment horizontal="center" vertical="center"/>
    </xf>
    <xf numFmtId="1" fontId="11" fillId="7" borderId="2" xfId="4" applyNumberFormat="1" applyFont="1" applyFill="1" applyBorder="1" applyAlignment="1">
      <alignment horizontal="right" vertical="center"/>
    </xf>
    <xf numFmtId="167" fontId="10" fillId="0" borderId="0" xfId="4" applyNumberFormat="1" applyFont="1" applyAlignment="1">
      <alignment vertical="center"/>
    </xf>
    <xf numFmtId="0" fontId="10" fillId="2" borderId="0" xfId="4" applyFont="1" applyFill="1" applyAlignment="1">
      <alignment horizontal="left" vertical="center" indent="2"/>
    </xf>
    <xf numFmtId="167" fontId="10" fillId="0" borderId="8" xfId="4" applyNumberFormat="1" applyFont="1" applyBorder="1" applyAlignment="1">
      <alignment vertical="center"/>
    </xf>
    <xf numFmtId="0" fontId="10" fillId="2" borderId="8" xfId="4" applyFont="1" applyFill="1" applyBorder="1" applyAlignment="1">
      <alignment horizontal="left" vertical="center" indent="2"/>
    </xf>
    <xf numFmtId="167" fontId="10" fillId="0" borderId="6" xfId="4" applyNumberFormat="1" applyFont="1" applyBorder="1" applyAlignment="1">
      <alignment vertical="center"/>
    </xf>
    <xf numFmtId="168" fontId="10" fillId="0" borderId="8" xfId="4" applyNumberFormat="1" applyFont="1" applyBorder="1" applyAlignment="1">
      <alignment vertical="center"/>
    </xf>
    <xf numFmtId="168" fontId="10" fillId="0" borderId="6" xfId="4" applyNumberFormat="1" applyFont="1" applyBorder="1" applyAlignment="1">
      <alignment vertical="center"/>
    </xf>
    <xf numFmtId="172" fontId="10" fillId="0" borderId="8" xfId="4" applyNumberFormat="1" applyFont="1" applyBorder="1" applyAlignment="1">
      <alignment vertical="center"/>
    </xf>
    <xf numFmtId="172" fontId="10" fillId="0" borderId="6" xfId="4" applyNumberFormat="1" applyFont="1" applyBorder="1" applyAlignment="1">
      <alignment vertical="center"/>
    </xf>
    <xf numFmtId="166" fontId="14" fillId="4" borderId="0" xfId="4" applyNumberFormat="1" applyFont="1" applyFill="1" applyBorder="1" applyAlignment="1">
      <alignment vertical="center"/>
    </xf>
    <xf numFmtId="166" fontId="10" fillId="0" borderId="8" xfId="4" applyNumberFormat="1" applyFont="1" applyBorder="1" applyAlignment="1">
      <alignment vertical="center"/>
    </xf>
    <xf numFmtId="0" fontId="20" fillId="2" borderId="0" xfId="4" applyFont="1" applyFill="1" applyAlignment="1">
      <alignment vertical="center"/>
    </xf>
    <xf numFmtId="167" fontId="13" fillId="4" borderId="4" xfId="1" applyNumberFormat="1" applyFont="1" applyFill="1" applyBorder="1" applyAlignment="1">
      <alignment vertical="center"/>
    </xf>
    <xf numFmtId="0" fontId="13" fillId="4" borderId="4" xfId="4" applyFont="1" applyFill="1" applyBorder="1" applyAlignment="1">
      <alignment horizontal="left" vertical="center" indent="1"/>
    </xf>
    <xf numFmtId="167" fontId="13" fillId="4" borderId="5" xfId="1" applyNumberFormat="1" applyFont="1" applyFill="1" applyBorder="1" applyAlignment="1">
      <alignment vertical="center"/>
    </xf>
    <xf numFmtId="0" fontId="13" fillId="4" borderId="5" xfId="4" applyFont="1" applyFill="1" applyBorder="1" applyAlignment="1">
      <alignment horizontal="left" vertical="center" indent="1"/>
    </xf>
    <xf numFmtId="168" fontId="13" fillId="4" borderId="4" xfId="4" applyNumberFormat="1" applyFont="1" applyFill="1" applyBorder="1" applyAlignment="1">
      <alignment vertical="center"/>
    </xf>
    <xf numFmtId="168" fontId="13" fillId="4" borderId="5" xfId="4" applyNumberFormat="1" applyFont="1" applyFill="1" applyBorder="1" applyAlignment="1">
      <alignment vertical="center"/>
    </xf>
    <xf numFmtId="172" fontId="13" fillId="4" borderId="4" xfId="4" applyNumberFormat="1" applyFont="1" applyFill="1" applyBorder="1" applyAlignment="1">
      <alignment vertical="center"/>
    </xf>
    <xf numFmtId="172" fontId="13" fillId="4" borderId="5" xfId="4" applyNumberFormat="1" applyFont="1" applyFill="1" applyBorder="1" applyAlignment="1">
      <alignment vertical="center"/>
    </xf>
    <xf numFmtId="172" fontId="10" fillId="2" borderId="0" xfId="4" applyNumberFormat="1" applyFont="1" applyFill="1" applyAlignment="1">
      <alignment vertical="center"/>
    </xf>
    <xf numFmtId="165" fontId="13" fillId="4" borderId="4" xfId="4" applyNumberFormat="1" applyFont="1" applyFill="1" applyBorder="1" applyAlignment="1">
      <alignment vertical="center"/>
    </xf>
    <xf numFmtId="165" fontId="13" fillId="4" borderId="5" xfId="4" applyNumberFormat="1" applyFont="1" applyFill="1" applyBorder="1" applyAlignment="1">
      <alignment vertical="center"/>
    </xf>
    <xf numFmtId="166" fontId="13" fillId="4" borderId="4" xfId="4" applyNumberFormat="1" applyFont="1" applyFill="1" applyBorder="1" applyAlignment="1">
      <alignment vertical="center"/>
    </xf>
    <xf numFmtId="166" fontId="13" fillId="4" borderId="5" xfId="4" applyNumberFormat="1" applyFont="1" applyFill="1" applyBorder="1" applyAlignment="1">
      <alignment vertical="center"/>
    </xf>
    <xf numFmtId="166" fontId="10" fillId="0" borderId="2" xfId="4" applyNumberFormat="1" applyFont="1" applyBorder="1" applyAlignment="1">
      <alignment vertical="center"/>
    </xf>
    <xf numFmtId="0" fontId="10" fillId="2" borderId="2" xfId="4" applyFont="1" applyFill="1" applyBorder="1" applyAlignment="1">
      <alignment horizontal="left" vertical="center" indent="2"/>
    </xf>
    <xf numFmtId="175" fontId="10" fillId="0" borderId="1" xfId="1" applyNumberFormat="1" applyFont="1" applyBorder="1" applyAlignment="1">
      <alignment vertical="center"/>
    </xf>
    <xf numFmtId="175" fontId="10" fillId="0" borderId="0" xfId="1" applyNumberFormat="1" applyFont="1" applyAlignment="1">
      <alignment vertical="center"/>
    </xf>
    <xf numFmtId="175" fontId="13" fillId="4" borderId="5" xfId="1" applyNumberFormat="1" applyFont="1" applyFill="1" applyBorder="1" applyAlignment="1">
      <alignment vertical="center"/>
    </xf>
    <xf numFmtId="175" fontId="14" fillId="5" borderId="2" xfId="1" applyNumberFormat="1" applyFont="1" applyFill="1" applyBorder="1" applyAlignment="1">
      <alignment vertical="center"/>
    </xf>
    <xf numFmtId="176" fontId="10" fillId="0" borderId="0" xfId="4" applyNumberFormat="1" applyFont="1" applyAlignment="1">
      <alignment vertical="center"/>
    </xf>
    <xf numFmtId="0" fontId="10" fillId="2" borderId="1" xfId="4" applyFont="1" applyFill="1" applyBorder="1" applyAlignment="1">
      <alignment horizontal="left" vertical="center" indent="1"/>
    </xf>
    <xf numFmtId="0" fontId="10" fillId="2" borderId="0" xfId="4" applyFont="1" applyFill="1" applyAlignment="1">
      <alignment horizontal="left" vertical="center" indent="1"/>
    </xf>
    <xf numFmtId="0" fontId="22" fillId="0" borderId="2" xfId="5" applyFont="1" applyBorder="1" applyAlignment="1">
      <alignment vertical="center"/>
    </xf>
    <xf numFmtId="0" fontId="23" fillId="0" borderId="2" xfId="5" applyFont="1" applyBorder="1" applyAlignment="1">
      <alignment vertical="center"/>
    </xf>
    <xf numFmtId="0" fontId="24" fillId="0" borderId="2" xfId="5" applyFont="1" applyBorder="1" applyAlignment="1">
      <alignment vertical="center"/>
    </xf>
    <xf numFmtId="0" fontId="24" fillId="0" borderId="0" xfId="5" applyFont="1" applyAlignment="1">
      <alignment vertical="center"/>
    </xf>
    <xf numFmtId="0" fontId="25" fillId="0" borderId="0" xfId="5" applyFont="1" applyAlignment="1">
      <alignment vertical="center"/>
    </xf>
    <xf numFmtId="0" fontId="24" fillId="0" borderId="0" xfId="5" applyFont="1" applyAlignment="1">
      <alignment horizontal="center" vertical="center"/>
    </xf>
    <xf numFmtId="0" fontId="22" fillId="0" borderId="0" xfId="5" applyFont="1" applyBorder="1" applyAlignment="1">
      <alignment horizontal="left" vertical="center"/>
    </xf>
    <xf numFmtId="0" fontId="26" fillId="0" borderId="0" xfId="5" applyFont="1" applyBorder="1" applyAlignment="1">
      <alignment horizontal="left" vertical="center"/>
    </xf>
    <xf numFmtId="0" fontId="22" fillId="0" borderId="0" xfId="5" applyFont="1" applyBorder="1" applyAlignment="1">
      <alignment horizontal="right" vertical="center"/>
    </xf>
    <xf numFmtId="0" fontId="26" fillId="0" borderId="0" xfId="5" applyFont="1" applyAlignment="1">
      <alignment vertical="center"/>
    </xf>
    <xf numFmtId="0" fontId="23" fillId="0" borderId="0" xfId="5" applyFont="1" applyAlignment="1">
      <alignment vertical="center"/>
    </xf>
    <xf numFmtId="0" fontId="27" fillId="0" borderId="0" xfId="5" applyFont="1" applyAlignment="1">
      <alignment horizontal="left" vertical="center"/>
    </xf>
    <xf numFmtId="177" fontId="28" fillId="0" borderId="0" xfId="5" quotePrefix="1" applyNumberFormat="1" applyFont="1" applyAlignment="1">
      <alignment horizontal="left" vertical="center"/>
    </xf>
    <xf numFmtId="0" fontId="9" fillId="0" borderId="0" xfId="5" applyFont="1" applyAlignment="1">
      <alignment vertical="center"/>
    </xf>
    <xf numFmtId="0" fontId="2" fillId="0" borderId="0" xfId="0" applyFont="1" applyAlignment="1">
      <alignment vertical="center"/>
    </xf>
    <xf numFmtId="0" fontId="9" fillId="0" borderId="0" xfId="5" applyFont="1" applyAlignment="1">
      <alignment horizontal="center" vertical="center"/>
    </xf>
    <xf numFmtId="0" fontId="9" fillId="0" borderId="0" xfId="5" applyFont="1" applyAlignment="1">
      <alignment horizontal="right" vertical="center"/>
    </xf>
    <xf numFmtId="172" fontId="14" fillId="4" borderId="0" xfId="4" applyNumberFormat="1" applyFont="1" applyFill="1" applyBorder="1" applyAlignment="1">
      <alignment vertical="center"/>
    </xf>
    <xf numFmtId="175" fontId="14" fillId="5" borderId="2" xfId="4" applyNumberFormat="1" applyFont="1" applyFill="1" applyBorder="1" applyAlignment="1">
      <alignment vertical="center"/>
    </xf>
    <xf numFmtId="175" fontId="13" fillId="4" borderId="2" xfId="4" applyNumberFormat="1" applyFont="1" applyFill="1" applyBorder="1" applyAlignment="1">
      <alignment vertical="center"/>
    </xf>
    <xf numFmtId="175" fontId="10" fillId="0" borderId="6" xfId="4" applyNumberFormat="1" applyFont="1" applyBorder="1" applyAlignment="1">
      <alignment vertical="center"/>
    </xf>
    <xf numFmtId="175" fontId="10" fillId="0" borderId="4" xfId="4" applyNumberFormat="1" applyFont="1" applyBorder="1" applyAlignment="1">
      <alignment vertical="center"/>
    </xf>
    <xf numFmtId="175" fontId="10" fillId="0" borderId="0" xfId="4" applyNumberFormat="1" applyFont="1" applyAlignment="1">
      <alignment vertical="center"/>
    </xf>
    <xf numFmtId="175" fontId="10" fillId="0" borderId="8" xfId="4" applyNumberFormat="1" applyFont="1" applyBorder="1" applyAlignment="1">
      <alignment vertical="center"/>
    </xf>
    <xf numFmtId="175" fontId="10" fillId="0" borderId="1" xfId="4" applyNumberFormat="1" applyFont="1" applyBorder="1" applyAlignment="1">
      <alignment vertical="center"/>
    </xf>
    <xf numFmtId="0" fontId="9" fillId="0" borderId="0" xfId="5" applyFont="1" applyAlignment="1">
      <alignment horizontal="center" vertical="center"/>
    </xf>
    <xf numFmtId="1" fontId="11" fillId="3" borderId="2" xfId="4" applyNumberFormat="1" applyFont="1" applyFill="1" applyBorder="1" applyAlignment="1">
      <alignment horizontal="center" vertical="center"/>
    </xf>
  </cellXfs>
  <cellStyles count="8">
    <cellStyle name="Comma 2" xfId="3"/>
    <cellStyle name="Hyperlink" xfId="2" builtinId="8"/>
    <cellStyle name="Normal" xfId="0" builtinId="0"/>
    <cellStyle name="Normal 2" xfId="4"/>
    <cellStyle name="Normal 3" xfId="5"/>
    <cellStyle name="Percent" xfId="1" builtinId="5"/>
    <cellStyle name="Percent 2" xfId="6"/>
    <cellStyle name="Percent 3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29</xdr:row>
      <xdr:rowOff>0</xdr:rowOff>
    </xdr:from>
    <xdr:to>
      <xdr:col>3</xdr:col>
      <xdr:colOff>2877561</xdr:colOff>
      <xdr:row>41</xdr:row>
      <xdr:rowOff>47322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458200" y="4133850"/>
          <a:ext cx="2877561" cy="200947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pageSetUpPr fitToPage="1"/>
  </sheetPr>
  <dimension ref="A9:L75"/>
  <sheetViews>
    <sheetView showGridLines="0" tabSelected="1" zoomScale="80" zoomScaleNormal="80" workbookViewId="0"/>
  </sheetViews>
  <sheetFormatPr defaultRowHeight="11.25" x14ac:dyDescent="0.25"/>
  <cols>
    <col min="1" max="1" width="9.7109375" style="153" customWidth="1"/>
    <col min="2" max="2" width="9.7109375" style="154" customWidth="1"/>
    <col min="3" max="3" width="107.42578125" style="152" customWidth="1"/>
    <col min="4" max="4" width="44.7109375" style="152" customWidth="1"/>
    <col min="5" max="6" width="9.7109375" style="152" customWidth="1"/>
    <col min="7" max="16384" width="9.140625" style="152"/>
  </cols>
  <sheetData>
    <row r="9" spans="1:10" ht="30" x14ac:dyDescent="0.25">
      <c r="A9" s="149"/>
      <c r="B9" s="150" t="s">
        <v>156</v>
      </c>
      <c r="C9" s="151"/>
      <c r="D9" s="151"/>
      <c r="E9" s="151"/>
      <c r="F9" s="151"/>
    </row>
    <row r="10" spans="1:10" hidden="1" x14ac:dyDescent="0.25"/>
    <row r="11" spans="1:10" hidden="1" x14ac:dyDescent="0.25">
      <c r="B11" s="153"/>
      <c r="C11" s="153"/>
    </row>
    <row r="12" spans="1:10" ht="11.25" hidden="1" customHeight="1" x14ac:dyDescent="0.25">
      <c r="B12" s="153"/>
      <c r="C12" s="153"/>
    </row>
    <row r="13" spans="1:10" s="153" customFormat="1" ht="11.25" hidden="1" customHeight="1" x14ac:dyDescent="0.25">
      <c r="D13" s="152"/>
      <c r="E13" s="152"/>
      <c r="F13" s="152"/>
      <c r="G13" s="152"/>
      <c r="H13" s="152"/>
      <c r="I13" s="152"/>
      <c r="J13" s="152"/>
    </row>
    <row r="14" spans="1:10" s="153" customFormat="1" ht="12.75" customHeight="1" x14ac:dyDescent="0.25">
      <c r="D14" s="152"/>
      <c r="E14" s="152"/>
      <c r="F14" s="152"/>
      <c r="G14" s="152"/>
      <c r="H14" s="152"/>
      <c r="I14" s="152"/>
      <c r="J14" s="152"/>
    </row>
    <row r="15" spans="1:10" s="153" customFormat="1" ht="12.75" customHeight="1" x14ac:dyDescent="0.25">
      <c r="D15" s="152"/>
      <c r="E15" s="152"/>
      <c r="F15" s="152"/>
      <c r="G15" s="152"/>
      <c r="H15" s="152"/>
      <c r="I15" s="152"/>
      <c r="J15" s="152"/>
    </row>
    <row r="16" spans="1:10" s="153" customFormat="1" ht="12.75" customHeight="1" x14ac:dyDescent="0.25">
      <c r="D16" s="152"/>
      <c r="E16" s="152"/>
      <c r="F16" s="152"/>
      <c r="G16" s="152"/>
      <c r="H16" s="152"/>
      <c r="I16" s="152"/>
      <c r="J16" s="152"/>
    </row>
    <row r="17" spans="1:10" s="153" customFormat="1" ht="12.75" customHeight="1" x14ac:dyDescent="0.25">
      <c r="D17" s="152"/>
      <c r="E17" s="152"/>
      <c r="F17" s="152"/>
      <c r="G17" s="152"/>
      <c r="H17" s="152"/>
      <c r="I17" s="152"/>
      <c r="J17" s="152"/>
    </row>
    <row r="18" spans="1:10" s="153" customFormat="1" ht="12.75" customHeight="1" x14ac:dyDescent="0.25">
      <c r="D18" s="152"/>
      <c r="E18" s="152"/>
      <c r="F18" s="152"/>
      <c r="G18" s="152"/>
      <c r="H18" s="152"/>
      <c r="I18" s="152"/>
      <c r="J18" s="152"/>
    </row>
    <row r="19" spans="1:10" s="153" customFormat="1" x14ac:dyDescent="0.25">
      <c r="D19" s="152"/>
      <c r="E19" s="152"/>
      <c r="F19" s="152"/>
      <c r="G19" s="152"/>
      <c r="H19" s="152"/>
      <c r="I19" s="152"/>
      <c r="J19" s="152"/>
    </row>
    <row r="20" spans="1:10" s="153" customFormat="1" ht="11.25" customHeight="1" x14ac:dyDescent="0.25">
      <c r="D20" s="152"/>
      <c r="E20" s="152"/>
      <c r="F20" s="152"/>
      <c r="G20" s="152"/>
      <c r="H20" s="152"/>
      <c r="I20" s="152"/>
      <c r="J20" s="152"/>
    </row>
    <row r="21" spans="1:10" s="153" customFormat="1" ht="11.25" customHeight="1" x14ac:dyDescent="0.25">
      <c r="D21" s="152"/>
      <c r="E21" s="152"/>
      <c r="F21" s="152"/>
      <c r="G21" s="152"/>
      <c r="H21" s="152"/>
      <c r="I21" s="152"/>
      <c r="J21" s="152"/>
    </row>
    <row r="22" spans="1:10" s="153" customFormat="1" ht="11.25" customHeight="1" x14ac:dyDescent="0.25">
      <c r="B22" s="154"/>
      <c r="C22" s="152"/>
      <c r="D22" s="152"/>
      <c r="E22" s="152"/>
      <c r="F22" s="152"/>
      <c r="G22" s="152"/>
      <c r="H22" s="152"/>
      <c r="I22" s="152"/>
      <c r="J22" s="152"/>
    </row>
    <row r="23" spans="1:10" s="153" customFormat="1" ht="27.75" x14ac:dyDescent="0.25">
      <c r="B23" s="155"/>
      <c r="C23" s="156" t="s">
        <v>178</v>
      </c>
      <c r="D23" s="157"/>
      <c r="E23" s="152"/>
      <c r="F23" s="152"/>
      <c r="G23" s="152"/>
      <c r="H23" s="152"/>
      <c r="I23" s="152"/>
      <c r="J23" s="152"/>
    </row>
    <row r="24" spans="1:10" s="153" customFormat="1" ht="11.25" customHeight="1" x14ac:dyDescent="0.25">
      <c r="B24" s="154"/>
      <c r="C24" s="152"/>
      <c r="D24" s="152"/>
      <c r="E24" s="152"/>
      <c r="F24" s="152"/>
      <c r="G24" s="152"/>
      <c r="H24" s="152"/>
      <c r="I24" s="152"/>
      <c r="J24" s="152"/>
    </row>
    <row r="25" spans="1:10" s="153" customFormat="1" ht="13.5" customHeight="1" x14ac:dyDescent="0.25">
      <c r="B25" s="154"/>
      <c r="C25" s="152"/>
      <c r="D25" s="152"/>
      <c r="E25" s="152"/>
      <c r="F25" s="152"/>
      <c r="G25" s="152"/>
      <c r="H25" s="152"/>
      <c r="I25" s="152"/>
      <c r="J25" s="152"/>
    </row>
    <row r="26" spans="1:10" s="153" customFormat="1" ht="10.5" customHeight="1" x14ac:dyDescent="0.25">
      <c r="B26" s="154"/>
      <c r="C26" s="152"/>
      <c r="D26" s="152"/>
      <c r="E26" s="152"/>
      <c r="F26" s="152"/>
      <c r="G26" s="152"/>
      <c r="H26" s="152"/>
      <c r="I26" s="152"/>
      <c r="J26" s="152"/>
    </row>
    <row r="27" spans="1:10" x14ac:dyDescent="0.25">
      <c r="A27" s="152"/>
    </row>
    <row r="28" spans="1:10" s="153" customFormat="1" ht="11.25" customHeight="1" x14ac:dyDescent="0.25">
      <c r="B28" s="154"/>
      <c r="C28" s="152"/>
      <c r="D28" s="152"/>
      <c r="E28" s="152"/>
      <c r="F28" s="152"/>
      <c r="G28" s="152"/>
      <c r="H28" s="152"/>
      <c r="I28" s="152"/>
      <c r="J28" s="152"/>
    </row>
    <row r="29" spans="1:10" s="153" customFormat="1" x14ac:dyDescent="0.25">
      <c r="B29" s="154"/>
      <c r="C29" s="152"/>
      <c r="D29" s="152"/>
      <c r="E29" s="152"/>
      <c r="F29" s="152"/>
      <c r="G29" s="152"/>
      <c r="H29" s="152"/>
      <c r="I29" s="152"/>
      <c r="J29" s="152"/>
    </row>
    <row r="30" spans="1:10" s="153" customFormat="1" ht="27.75" x14ac:dyDescent="0.25">
      <c r="B30" s="154"/>
      <c r="C30" s="158" t="s">
        <v>172</v>
      </c>
      <c r="D30" s="152"/>
      <c r="E30" s="152"/>
      <c r="F30" s="152"/>
      <c r="G30" s="152"/>
      <c r="H30" s="152"/>
      <c r="I30" s="152"/>
      <c r="J30" s="152"/>
    </row>
    <row r="31" spans="1:10" s="153" customFormat="1" ht="11.25" customHeight="1" x14ac:dyDescent="0.25">
      <c r="B31" s="154"/>
      <c r="C31" s="159"/>
      <c r="D31" s="152"/>
      <c r="E31" s="152"/>
      <c r="F31" s="152"/>
      <c r="G31" s="152"/>
      <c r="H31" s="152"/>
      <c r="I31" s="152"/>
      <c r="J31" s="152"/>
    </row>
    <row r="32" spans="1:10" s="153" customFormat="1" ht="11.25" customHeight="1" x14ac:dyDescent="0.25">
      <c r="B32" s="154"/>
      <c r="C32" s="159"/>
      <c r="D32" s="152"/>
      <c r="E32" s="152"/>
      <c r="F32" s="152"/>
      <c r="G32" s="152"/>
      <c r="H32" s="152"/>
      <c r="I32" s="152"/>
      <c r="J32" s="152"/>
    </row>
    <row r="33" spans="1:12" s="153" customFormat="1" ht="11.25" customHeight="1" x14ac:dyDescent="0.25">
      <c r="B33" s="154"/>
      <c r="C33" s="152"/>
      <c r="D33" s="152"/>
      <c r="E33" s="152"/>
      <c r="F33" s="152"/>
      <c r="G33" s="152"/>
      <c r="H33" s="152"/>
      <c r="I33" s="152"/>
      <c r="J33" s="152"/>
    </row>
    <row r="34" spans="1:12" s="153" customFormat="1" ht="11.25" customHeight="1" x14ac:dyDescent="0.25">
      <c r="B34" s="154"/>
      <c r="C34" s="152"/>
      <c r="D34" s="152"/>
      <c r="E34" s="152"/>
      <c r="F34" s="152"/>
      <c r="G34" s="152"/>
      <c r="H34" s="152"/>
      <c r="I34" s="152"/>
      <c r="J34" s="152"/>
    </row>
    <row r="35" spans="1:12" s="153" customFormat="1" ht="11.25" customHeight="1" x14ac:dyDescent="0.25">
      <c r="B35" s="154"/>
      <c r="C35" s="152"/>
      <c r="D35" s="152"/>
      <c r="E35" s="152"/>
      <c r="F35" s="152"/>
      <c r="G35" s="152"/>
      <c r="H35" s="152"/>
      <c r="I35" s="152"/>
      <c r="J35" s="152"/>
    </row>
    <row r="36" spans="1:12" s="153" customFormat="1" ht="13.5" customHeight="1" x14ac:dyDescent="0.25">
      <c r="B36" s="154"/>
      <c r="C36" s="152"/>
      <c r="D36" s="152"/>
      <c r="E36" s="152"/>
      <c r="F36" s="152"/>
      <c r="G36" s="152"/>
      <c r="H36" s="152"/>
      <c r="I36" s="152"/>
      <c r="J36" s="152"/>
    </row>
    <row r="37" spans="1:12" s="153" customFormat="1" ht="10.5" customHeight="1" x14ac:dyDescent="0.25">
      <c r="B37" s="154"/>
      <c r="C37" s="152"/>
      <c r="D37" s="152"/>
      <c r="E37" s="152"/>
      <c r="F37" s="152"/>
      <c r="G37" s="152"/>
      <c r="H37" s="152"/>
      <c r="I37" s="152"/>
      <c r="J37" s="152"/>
    </row>
    <row r="38" spans="1:12" x14ac:dyDescent="0.25">
      <c r="A38" s="152"/>
    </row>
    <row r="39" spans="1:12" s="153" customFormat="1" ht="12.75" customHeight="1" x14ac:dyDescent="0.25">
      <c r="B39" s="154"/>
      <c r="C39" s="152"/>
      <c r="E39" s="152"/>
      <c r="F39" s="152"/>
      <c r="G39" s="152"/>
      <c r="H39" s="152"/>
      <c r="I39" s="152"/>
      <c r="J39" s="152"/>
    </row>
    <row r="40" spans="1:12" s="153" customFormat="1" x14ac:dyDescent="0.25">
      <c r="B40" s="154"/>
      <c r="C40" s="152"/>
      <c r="E40" s="152"/>
      <c r="F40" s="152"/>
      <c r="G40" s="152"/>
      <c r="H40" s="152"/>
      <c r="I40" s="152"/>
      <c r="J40" s="152"/>
    </row>
    <row r="41" spans="1:12" s="153" customFormat="1" x14ac:dyDescent="0.25">
      <c r="B41" s="154"/>
      <c r="C41" s="152"/>
      <c r="D41" s="152"/>
      <c r="E41" s="152"/>
      <c r="F41" s="152"/>
      <c r="G41" s="152"/>
      <c r="H41" s="152"/>
      <c r="I41" s="152"/>
      <c r="J41" s="152"/>
    </row>
    <row r="42" spans="1:12" s="153" customFormat="1" ht="12.75" customHeight="1" x14ac:dyDescent="0.25">
      <c r="B42" s="154"/>
      <c r="C42" s="152"/>
      <c r="D42" s="152"/>
      <c r="E42" s="152"/>
      <c r="F42" s="152"/>
      <c r="G42" s="152"/>
      <c r="H42" s="152"/>
      <c r="I42" s="152"/>
      <c r="J42" s="152"/>
    </row>
    <row r="43" spans="1:12" ht="20.25" x14ac:dyDescent="0.25">
      <c r="D43" s="160" t="s">
        <v>170</v>
      </c>
    </row>
    <row r="44" spans="1:12" x14ac:dyDescent="0.25">
      <c r="A44" s="152"/>
      <c r="B44" s="152"/>
    </row>
    <row r="45" spans="1:12" ht="18" x14ac:dyDescent="0.25">
      <c r="A45" s="152"/>
      <c r="B45" s="152"/>
      <c r="D45" s="161">
        <v>43297.734594907408</v>
      </c>
    </row>
    <row r="46" spans="1:12" ht="12.75" x14ac:dyDescent="0.25">
      <c r="A46" s="152"/>
      <c r="B46" s="152"/>
      <c r="G46" s="162"/>
      <c r="H46" s="162"/>
      <c r="I46" s="162"/>
      <c r="J46" s="162"/>
      <c r="K46" s="162"/>
      <c r="L46" s="162"/>
    </row>
    <row r="47" spans="1:12" x14ac:dyDescent="0.25">
      <c r="A47" s="152"/>
      <c r="B47" s="152"/>
    </row>
    <row r="48" spans="1:12" x14ac:dyDescent="0.25">
      <c r="A48" s="152"/>
      <c r="B48" s="152"/>
    </row>
    <row r="49" spans="1:12" ht="15" x14ac:dyDescent="0.25">
      <c r="B49" s="163" t="s">
        <v>157</v>
      </c>
    </row>
    <row r="50" spans="1:12" ht="15" x14ac:dyDescent="0.25">
      <c r="B50" s="163"/>
    </row>
    <row r="51" spans="1:12" ht="15" x14ac:dyDescent="0.25">
      <c r="A51" s="162"/>
      <c r="B51" s="163" t="s">
        <v>158</v>
      </c>
      <c r="C51" s="162"/>
      <c r="D51" s="162"/>
      <c r="E51" s="162"/>
      <c r="F51" s="162"/>
    </row>
    <row r="52" spans="1:12" ht="15" x14ac:dyDescent="0.25">
      <c r="B52" s="163"/>
    </row>
    <row r="53" spans="1:12" ht="15" x14ac:dyDescent="0.25">
      <c r="B53" s="163" t="s">
        <v>171</v>
      </c>
    </row>
    <row r="54" spans="1:12" ht="15" x14ac:dyDescent="0.25">
      <c r="B54" s="163" t="s">
        <v>159</v>
      </c>
    </row>
    <row r="55" spans="1:12" ht="12.75" x14ac:dyDescent="0.25">
      <c r="B55" s="153"/>
      <c r="G55" s="162"/>
      <c r="H55" s="162"/>
      <c r="I55" s="162"/>
      <c r="J55" s="162"/>
      <c r="K55" s="162"/>
      <c r="L55" s="162"/>
    </row>
    <row r="56" spans="1:12" ht="15" x14ac:dyDescent="0.25">
      <c r="B56" s="163" t="s">
        <v>160</v>
      </c>
    </row>
    <row r="57" spans="1:12" ht="15" x14ac:dyDescent="0.25">
      <c r="B57" s="163" t="s">
        <v>161</v>
      </c>
    </row>
    <row r="62" spans="1:12" ht="12.75" x14ac:dyDescent="0.25">
      <c r="A62" s="162" t="s">
        <v>162</v>
      </c>
      <c r="B62" s="164"/>
      <c r="C62" s="174" t="s">
        <v>163</v>
      </c>
      <c r="D62" s="174"/>
      <c r="E62" s="165"/>
      <c r="F62" s="165" t="s">
        <v>164</v>
      </c>
    </row>
    <row r="65" spans="1:10" s="153" customFormat="1" ht="11.25" customHeight="1" x14ac:dyDescent="0.25">
      <c r="B65" s="154"/>
      <c r="C65" s="152"/>
      <c r="D65" s="152"/>
      <c r="E65" s="152"/>
      <c r="F65" s="152"/>
      <c r="G65" s="152"/>
      <c r="H65" s="152"/>
      <c r="I65" s="152"/>
      <c r="J65" s="152"/>
    </row>
    <row r="69" spans="1:10" x14ac:dyDescent="0.25">
      <c r="A69" s="152"/>
      <c r="B69" s="152"/>
    </row>
    <row r="70" spans="1:10" x14ac:dyDescent="0.25">
      <c r="A70" s="152"/>
      <c r="B70" s="152"/>
    </row>
    <row r="71" spans="1:10" x14ac:dyDescent="0.25">
      <c r="A71" s="152"/>
      <c r="B71" s="152"/>
    </row>
    <row r="72" spans="1:10" x14ac:dyDescent="0.25">
      <c r="A72" s="152"/>
      <c r="B72" s="152"/>
    </row>
    <row r="73" spans="1:10" x14ac:dyDescent="0.25">
      <c r="A73" s="152"/>
      <c r="B73" s="152"/>
    </row>
    <row r="74" spans="1:10" x14ac:dyDescent="0.25">
      <c r="A74" s="152"/>
      <c r="B74" s="152"/>
    </row>
    <row r="75" spans="1:10" x14ac:dyDescent="0.25">
      <c r="A75" s="152"/>
      <c r="B75" s="152"/>
    </row>
  </sheetData>
  <mergeCells count="1">
    <mergeCell ref="C62:D62"/>
  </mergeCells>
  <printOptions horizontalCentered="1" verticalCentered="1"/>
  <pageMargins left="0.39370078740157483" right="0.39370078740157483" top="0.39370078740157483" bottom="0.39370078740157483" header="0.31496062992125984" footer="0.31496062992125984"/>
  <pageSetup paperSize="9" scale="72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>
    <pageSetUpPr fitToPage="1"/>
  </sheetPr>
  <dimension ref="A1:Q68"/>
  <sheetViews>
    <sheetView showGridLines="0" zoomScaleNormal="100" workbookViewId="0">
      <pane xSplit="1" ySplit="1" topLeftCell="B2" activePane="bottomRight" state="frozen"/>
      <selection activeCell="D1" sqref="D1"/>
      <selection pane="topRight" activeCell="D1" sqref="D1"/>
      <selection pane="bottomLeft" activeCell="D1" sqref="D1"/>
      <selection pane="bottomRight" activeCell="B2" sqref="B2"/>
    </sheetView>
  </sheetViews>
  <sheetFormatPr defaultColWidth="9.140625" defaultRowHeight="11.45" customHeight="1" x14ac:dyDescent="0.25"/>
  <cols>
    <col min="1" max="1" width="50.7109375" style="13" customWidth="1"/>
    <col min="2" max="17" width="10.7109375" style="10" customWidth="1"/>
    <col min="18" max="16384" width="9.140625" style="13"/>
  </cols>
  <sheetData>
    <row r="1" spans="1:17" ht="13.5" customHeight="1" x14ac:dyDescent="0.25">
      <c r="A1" s="11" t="s">
        <v>189</v>
      </c>
      <c r="B1" s="12">
        <v>2000</v>
      </c>
      <c r="C1" s="12">
        <v>2001</v>
      </c>
      <c r="D1" s="12">
        <v>2002</v>
      </c>
      <c r="E1" s="12">
        <v>2003</v>
      </c>
      <c r="F1" s="12">
        <v>2004</v>
      </c>
      <c r="G1" s="12">
        <v>2005</v>
      </c>
      <c r="H1" s="12">
        <v>2006</v>
      </c>
      <c r="I1" s="12">
        <v>2007</v>
      </c>
      <c r="J1" s="12">
        <v>2008</v>
      </c>
      <c r="K1" s="12">
        <v>2009</v>
      </c>
      <c r="L1" s="12">
        <v>2010</v>
      </c>
      <c r="M1" s="12">
        <v>2011</v>
      </c>
      <c r="N1" s="12">
        <v>2012</v>
      </c>
      <c r="O1" s="12">
        <v>2013</v>
      </c>
      <c r="P1" s="12">
        <v>2014</v>
      </c>
      <c r="Q1" s="12">
        <v>2015</v>
      </c>
    </row>
    <row r="2" spans="1:17" ht="11.45" customHeight="1" x14ac:dyDescent="0.25"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</row>
    <row r="3" spans="1:17" ht="11.45" customHeight="1" x14ac:dyDescent="0.25">
      <c r="A3" s="27" t="s">
        <v>101</v>
      </c>
      <c r="B3" s="98"/>
      <c r="C3" s="98"/>
      <c r="D3" s="98"/>
      <c r="E3" s="98"/>
      <c r="F3" s="98"/>
      <c r="G3" s="98"/>
      <c r="H3" s="98"/>
      <c r="I3" s="98"/>
      <c r="J3" s="98"/>
      <c r="K3" s="98"/>
      <c r="L3" s="98"/>
      <c r="M3" s="98"/>
      <c r="N3" s="98"/>
      <c r="O3" s="98"/>
      <c r="P3" s="98"/>
      <c r="Q3" s="98"/>
    </row>
    <row r="4" spans="1:17" ht="11.45" customHeight="1" x14ac:dyDescent="0.25">
      <c r="A4" s="97" t="s">
        <v>98</v>
      </c>
      <c r="B4" s="124">
        <v>227.78400545250668</v>
      </c>
      <c r="C4" s="124">
        <v>212.10353146241999</v>
      </c>
      <c r="D4" s="124">
        <v>211.90413900614402</v>
      </c>
      <c r="E4" s="124">
        <v>218.20446905680799</v>
      </c>
      <c r="F4" s="124">
        <v>215.31270449332803</v>
      </c>
      <c r="G4" s="124">
        <v>230.97272483484167</v>
      </c>
      <c r="H4" s="124">
        <v>227.924688423276</v>
      </c>
      <c r="I4" s="124">
        <v>227.73401376382802</v>
      </c>
      <c r="J4" s="124">
        <v>237.344593649904</v>
      </c>
      <c r="K4" s="124">
        <v>230.925689152704</v>
      </c>
      <c r="L4" s="124">
        <v>243.64039965430513</v>
      </c>
      <c r="M4" s="124">
        <v>249.93999053550817</v>
      </c>
      <c r="N4" s="124">
        <v>249.93933619575998</v>
      </c>
      <c r="O4" s="124">
        <v>246.77889372999223</v>
      </c>
      <c r="P4" s="124">
        <v>253.12101297413332</v>
      </c>
      <c r="Q4" s="124">
        <v>249.94039099482961</v>
      </c>
    </row>
    <row r="5" spans="1:17" ht="11.45" customHeight="1" x14ac:dyDescent="0.25">
      <c r="A5" s="91" t="s">
        <v>116</v>
      </c>
      <c r="B5" s="90">
        <f t="shared" ref="B5:Q5" si="0">B4-B6</f>
        <v>227.78400545250668</v>
      </c>
      <c r="C5" s="90">
        <f t="shared" si="0"/>
        <v>212.10353146241999</v>
      </c>
      <c r="D5" s="90">
        <f t="shared" si="0"/>
        <v>211.90413900614402</v>
      </c>
      <c r="E5" s="90">
        <f t="shared" si="0"/>
        <v>218.20446905680799</v>
      </c>
      <c r="F5" s="90">
        <f t="shared" si="0"/>
        <v>215.31270449332803</v>
      </c>
      <c r="G5" s="90">
        <f t="shared" si="0"/>
        <v>230.97272483484167</v>
      </c>
      <c r="H5" s="90">
        <f t="shared" si="0"/>
        <v>227.924688423276</v>
      </c>
      <c r="I5" s="90">
        <f t="shared" si="0"/>
        <v>227.73401376382802</v>
      </c>
      <c r="J5" s="90">
        <f t="shared" si="0"/>
        <v>237.344593649904</v>
      </c>
      <c r="K5" s="90">
        <f t="shared" si="0"/>
        <v>230.925689152704</v>
      </c>
      <c r="L5" s="90">
        <f t="shared" si="0"/>
        <v>243.64039965430513</v>
      </c>
      <c r="M5" s="90">
        <f t="shared" si="0"/>
        <v>249.93999053550817</v>
      </c>
      <c r="N5" s="90">
        <f t="shared" si="0"/>
        <v>249.93933619575998</v>
      </c>
      <c r="O5" s="90">
        <f t="shared" si="0"/>
        <v>246.77889372999223</v>
      </c>
      <c r="P5" s="90">
        <f t="shared" si="0"/>
        <v>253.12101297413332</v>
      </c>
      <c r="Q5" s="90">
        <f t="shared" si="0"/>
        <v>249.94039099482961</v>
      </c>
    </row>
    <row r="6" spans="1:17" ht="11.45" customHeight="1" x14ac:dyDescent="0.25">
      <c r="A6" s="93" t="s">
        <v>82</v>
      </c>
      <c r="B6" s="69">
        <v>0</v>
      </c>
      <c r="C6" s="69">
        <v>0</v>
      </c>
      <c r="D6" s="69">
        <v>0</v>
      </c>
      <c r="E6" s="69">
        <v>0</v>
      </c>
      <c r="F6" s="69">
        <v>0</v>
      </c>
      <c r="G6" s="69">
        <v>0</v>
      </c>
      <c r="H6" s="69">
        <v>0</v>
      </c>
      <c r="I6" s="69">
        <v>0</v>
      </c>
      <c r="J6" s="69">
        <v>0</v>
      </c>
      <c r="K6" s="69">
        <v>0</v>
      </c>
      <c r="L6" s="69">
        <v>0</v>
      </c>
      <c r="M6" s="69">
        <v>0</v>
      </c>
      <c r="N6" s="69">
        <v>0</v>
      </c>
      <c r="O6" s="69">
        <v>0</v>
      </c>
      <c r="P6" s="69">
        <v>0</v>
      </c>
      <c r="Q6" s="69">
        <v>0</v>
      </c>
    </row>
    <row r="8" spans="1:17" ht="11.45" customHeight="1" x14ac:dyDescent="0.25">
      <c r="A8" s="27" t="s">
        <v>100</v>
      </c>
      <c r="B8" s="71">
        <f t="shared" ref="B8:Q8" si="1">SUM(B9,B15)</f>
        <v>227.78400545250668</v>
      </c>
      <c r="C8" s="71">
        <f t="shared" si="1"/>
        <v>212.10353146241997</v>
      </c>
      <c r="D8" s="71">
        <f t="shared" si="1"/>
        <v>211.90413900614396</v>
      </c>
      <c r="E8" s="71">
        <f t="shared" si="1"/>
        <v>218.20446905680805</v>
      </c>
      <c r="F8" s="71">
        <f t="shared" si="1"/>
        <v>215.31270449332797</v>
      </c>
      <c r="G8" s="71">
        <f t="shared" si="1"/>
        <v>230.97272483484167</v>
      </c>
      <c r="H8" s="71">
        <f t="shared" si="1"/>
        <v>227.924688423276</v>
      </c>
      <c r="I8" s="71">
        <f t="shared" si="1"/>
        <v>227.73401376382805</v>
      </c>
      <c r="J8" s="71">
        <f t="shared" si="1"/>
        <v>237.34459364990403</v>
      </c>
      <c r="K8" s="71">
        <f t="shared" si="1"/>
        <v>230.925689152704</v>
      </c>
      <c r="L8" s="71">
        <f t="shared" si="1"/>
        <v>243.64039965430516</v>
      </c>
      <c r="M8" s="71">
        <f t="shared" si="1"/>
        <v>249.93999053550817</v>
      </c>
      <c r="N8" s="71">
        <f t="shared" si="1"/>
        <v>249.93933619575998</v>
      </c>
      <c r="O8" s="71">
        <f t="shared" si="1"/>
        <v>246.77889372999229</v>
      </c>
      <c r="P8" s="71">
        <f t="shared" si="1"/>
        <v>253.12101297413329</v>
      </c>
      <c r="Q8" s="71">
        <f t="shared" si="1"/>
        <v>249.94039099482961</v>
      </c>
    </row>
    <row r="9" spans="1:17" ht="11.45" customHeight="1" x14ac:dyDescent="0.25">
      <c r="A9" s="25" t="s">
        <v>39</v>
      </c>
      <c r="B9" s="24">
        <f t="shared" ref="B9:Q9" si="2">SUM(B10,B11,B14)</f>
        <v>202.1776415302482</v>
      </c>
      <c r="C9" s="24">
        <f t="shared" si="2"/>
        <v>186.8431328340094</v>
      </c>
      <c r="D9" s="24">
        <f t="shared" si="2"/>
        <v>189.71895032809789</v>
      </c>
      <c r="E9" s="24">
        <f t="shared" si="2"/>
        <v>194.48438087108846</v>
      </c>
      <c r="F9" s="24">
        <f t="shared" si="2"/>
        <v>188.13423090469027</v>
      </c>
      <c r="G9" s="24">
        <f t="shared" si="2"/>
        <v>206.67746437188299</v>
      </c>
      <c r="H9" s="24">
        <f t="shared" si="2"/>
        <v>206.14773619191521</v>
      </c>
      <c r="I9" s="24">
        <f t="shared" si="2"/>
        <v>209.79547115738882</v>
      </c>
      <c r="J9" s="24">
        <f t="shared" si="2"/>
        <v>219.18947211218543</v>
      </c>
      <c r="K9" s="24">
        <f t="shared" si="2"/>
        <v>212.45322095905524</v>
      </c>
      <c r="L9" s="24">
        <f t="shared" si="2"/>
        <v>222.57956310746991</v>
      </c>
      <c r="M9" s="24">
        <f t="shared" si="2"/>
        <v>224.55070630515215</v>
      </c>
      <c r="N9" s="24">
        <f t="shared" si="2"/>
        <v>228.42487726476381</v>
      </c>
      <c r="O9" s="24">
        <f t="shared" si="2"/>
        <v>226.04856012139606</v>
      </c>
      <c r="P9" s="24">
        <f t="shared" si="2"/>
        <v>233.36514828121562</v>
      </c>
      <c r="Q9" s="24">
        <f t="shared" si="2"/>
        <v>229.52482439553725</v>
      </c>
    </row>
    <row r="10" spans="1:17" ht="11.45" customHeight="1" x14ac:dyDescent="0.25">
      <c r="A10" s="91" t="s">
        <v>21</v>
      </c>
      <c r="B10" s="90">
        <v>0</v>
      </c>
      <c r="C10" s="90">
        <v>0</v>
      </c>
      <c r="D10" s="90">
        <v>0</v>
      </c>
      <c r="E10" s="90">
        <v>0</v>
      </c>
      <c r="F10" s="90">
        <v>0</v>
      </c>
      <c r="G10" s="90">
        <v>0</v>
      </c>
      <c r="H10" s="90">
        <v>0</v>
      </c>
      <c r="I10" s="90">
        <v>0</v>
      </c>
      <c r="J10" s="90">
        <v>0</v>
      </c>
      <c r="K10" s="90">
        <v>0</v>
      </c>
      <c r="L10" s="90">
        <v>0</v>
      </c>
      <c r="M10" s="90">
        <v>0</v>
      </c>
      <c r="N10" s="90">
        <v>0</v>
      </c>
      <c r="O10" s="90">
        <v>0</v>
      </c>
      <c r="P10" s="90">
        <v>0</v>
      </c>
      <c r="Q10" s="90">
        <v>0</v>
      </c>
    </row>
    <row r="11" spans="1:17" ht="11.45" customHeight="1" x14ac:dyDescent="0.25">
      <c r="A11" s="19" t="s">
        <v>20</v>
      </c>
      <c r="B11" s="21">
        <f t="shared" ref="B11:Q11" si="3">SUM(B12:B13)</f>
        <v>202.1776415302482</v>
      </c>
      <c r="C11" s="21">
        <f t="shared" si="3"/>
        <v>186.8431328340094</v>
      </c>
      <c r="D11" s="21">
        <f t="shared" si="3"/>
        <v>189.71895032809789</v>
      </c>
      <c r="E11" s="21">
        <f t="shared" si="3"/>
        <v>194.48438087108846</v>
      </c>
      <c r="F11" s="21">
        <f t="shared" si="3"/>
        <v>188.13423090469027</v>
      </c>
      <c r="G11" s="21">
        <f t="shared" si="3"/>
        <v>206.67746437188299</v>
      </c>
      <c r="H11" s="21">
        <f t="shared" si="3"/>
        <v>206.14773619191521</v>
      </c>
      <c r="I11" s="21">
        <f t="shared" si="3"/>
        <v>209.79547115738882</v>
      </c>
      <c r="J11" s="21">
        <f t="shared" si="3"/>
        <v>219.18947211218543</v>
      </c>
      <c r="K11" s="21">
        <f t="shared" si="3"/>
        <v>212.45322095905524</v>
      </c>
      <c r="L11" s="21">
        <f t="shared" si="3"/>
        <v>222.57956310746991</v>
      </c>
      <c r="M11" s="21">
        <f t="shared" si="3"/>
        <v>224.55070630515215</v>
      </c>
      <c r="N11" s="21">
        <f t="shared" si="3"/>
        <v>228.42487726476381</v>
      </c>
      <c r="O11" s="21">
        <f t="shared" si="3"/>
        <v>226.04856012139606</v>
      </c>
      <c r="P11" s="21">
        <f t="shared" si="3"/>
        <v>233.36514828121562</v>
      </c>
      <c r="Q11" s="21">
        <f t="shared" si="3"/>
        <v>229.52482439553725</v>
      </c>
    </row>
    <row r="12" spans="1:17" ht="11.45" customHeight="1" x14ac:dyDescent="0.25">
      <c r="A12" s="62" t="s">
        <v>17</v>
      </c>
      <c r="B12" s="70">
        <v>202.1776415302482</v>
      </c>
      <c r="C12" s="70">
        <v>186.8431328340094</v>
      </c>
      <c r="D12" s="70">
        <v>189.71895032809789</v>
      </c>
      <c r="E12" s="70">
        <v>194.48438087108846</v>
      </c>
      <c r="F12" s="70">
        <v>188.13423090469027</v>
      </c>
      <c r="G12" s="70">
        <v>206.67746437188299</v>
      </c>
      <c r="H12" s="70">
        <v>206.14773619191521</v>
      </c>
      <c r="I12" s="70">
        <v>209.79547115738882</v>
      </c>
      <c r="J12" s="70">
        <v>219.18947211218543</v>
      </c>
      <c r="K12" s="70">
        <v>212.45322095905524</v>
      </c>
      <c r="L12" s="70">
        <v>222.57956310746991</v>
      </c>
      <c r="M12" s="70">
        <v>224.55070630515215</v>
      </c>
      <c r="N12" s="70">
        <v>228.42487726476381</v>
      </c>
      <c r="O12" s="70">
        <v>226.04856012139606</v>
      </c>
      <c r="P12" s="70">
        <v>233.36514828121562</v>
      </c>
      <c r="Q12" s="70">
        <v>229.52482439553725</v>
      </c>
    </row>
    <row r="13" spans="1:17" ht="11.45" customHeight="1" x14ac:dyDescent="0.25">
      <c r="A13" s="62" t="s">
        <v>16</v>
      </c>
      <c r="B13" s="70">
        <v>0</v>
      </c>
      <c r="C13" s="70">
        <v>0</v>
      </c>
      <c r="D13" s="70">
        <v>0</v>
      </c>
      <c r="E13" s="70">
        <v>0</v>
      </c>
      <c r="F13" s="70">
        <v>0</v>
      </c>
      <c r="G13" s="70">
        <v>0</v>
      </c>
      <c r="H13" s="70">
        <v>0</v>
      </c>
      <c r="I13" s="70">
        <v>0</v>
      </c>
      <c r="J13" s="70">
        <v>0</v>
      </c>
      <c r="K13" s="70">
        <v>0</v>
      </c>
      <c r="L13" s="70">
        <v>0</v>
      </c>
      <c r="M13" s="70">
        <v>0</v>
      </c>
      <c r="N13" s="70">
        <v>0</v>
      </c>
      <c r="O13" s="70">
        <v>0</v>
      </c>
      <c r="P13" s="70">
        <v>0</v>
      </c>
      <c r="Q13" s="70">
        <v>0</v>
      </c>
    </row>
    <row r="14" spans="1:17" ht="11.45" customHeight="1" x14ac:dyDescent="0.25">
      <c r="A14" s="118" t="s">
        <v>19</v>
      </c>
      <c r="B14" s="125">
        <v>0</v>
      </c>
      <c r="C14" s="125">
        <v>0</v>
      </c>
      <c r="D14" s="125">
        <v>0</v>
      </c>
      <c r="E14" s="125">
        <v>0</v>
      </c>
      <c r="F14" s="125">
        <v>0</v>
      </c>
      <c r="G14" s="125">
        <v>0</v>
      </c>
      <c r="H14" s="125">
        <v>0</v>
      </c>
      <c r="I14" s="125">
        <v>0</v>
      </c>
      <c r="J14" s="125">
        <v>0</v>
      </c>
      <c r="K14" s="125">
        <v>0</v>
      </c>
      <c r="L14" s="125">
        <v>0</v>
      </c>
      <c r="M14" s="125">
        <v>0</v>
      </c>
      <c r="N14" s="125">
        <v>0</v>
      </c>
      <c r="O14" s="125">
        <v>0</v>
      </c>
      <c r="P14" s="125">
        <v>0</v>
      </c>
      <c r="Q14" s="125">
        <v>0</v>
      </c>
    </row>
    <row r="15" spans="1:17" ht="11.45" customHeight="1" x14ac:dyDescent="0.25">
      <c r="A15" s="25" t="s">
        <v>18</v>
      </c>
      <c r="B15" s="24">
        <f t="shared" ref="B15:Q15" si="4">SUM(B16:B17)</f>
        <v>25.606363922258478</v>
      </c>
      <c r="C15" s="24">
        <f t="shared" si="4"/>
        <v>25.260398628410563</v>
      </c>
      <c r="D15" s="24">
        <f t="shared" si="4"/>
        <v>22.185188678046071</v>
      </c>
      <c r="E15" s="24">
        <f t="shared" si="4"/>
        <v>23.720088185719593</v>
      </c>
      <c r="F15" s="24">
        <f t="shared" si="4"/>
        <v>27.178473588637704</v>
      </c>
      <c r="G15" s="24">
        <f t="shared" si="4"/>
        <v>24.295260462958669</v>
      </c>
      <c r="H15" s="24">
        <f t="shared" si="4"/>
        <v>21.776952231360788</v>
      </c>
      <c r="I15" s="24">
        <f t="shared" si="4"/>
        <v>17.938542606439235</v>
      </c>
      <c r="J15" s="24">
        <f t="shared" si="4"/>
        <v>18.155121537718603</v>
      </c>
      <c r="K15" s="24">
        <f t="shared" si="4"/>
        <v>18.472468193648748</v>
      </c>
      <c r="L15" s="24">
        <f t="shared" si="4"/>
        <v>21.06083654683524</v>
      </c>
      <c r="M15" s="24">
        <f t="shared" si="4"/>
        <v>25.389284230356012</v>
      </c>
      <c r="N15" s="24">
        <f t="shared" si="4"/>
        <v>21.514458930996163</v>
      </c>
      <c r="O15" s="24">
        <f t="shared" si="4"/>
        <v>20.730333608596222</v>
      </c>
      <c r="P15" s="24">
        <f t="shared" si="4"/>
        <v>19.755864692917676</v>
      </c>
      <c r="Q15" s="24">
        <f t="shared" si="4"/>
        <v>20.415566599292362</v>
      </c>
    </row>
    <row r="16" spans="1:17" ht="11.45" customHeight="1" x14ac:dyDescent="0.25">
      <c r="A16" s="116" t="s">
        <v>17</v>
      </c>
      <c r="B16" s="70">
        <v>25.606363922258478</v>
      </c>
      <c r="C16" s="70">
        <v>25.260398628410563</v>
      </c>
      <c r="D16" s="70">
        <v>22.185188678046071</v>
      </c>
      <c r="E16" s="70">
        <v>23.720088185719593</v>
      </c>
      <c r="F16" s="70">
        <v>27.178473588637704</v>
      </c>
      <c r="G16" s="70">
        <v>24.295260462958669</v>
      </c>
      <c r="H16" s="70">
        <v>21.776952231360788</v>
      </c>
      <c r="I16" s="70">
        <v>17.938542606439235</v>
      </c>
      <c r="J16" s="70">
        <v>18.155121537718603</v>
      </c>
      <c r="K16" s="70">
        <v>18.472468193648748</v>
      </c>
      <c r="L16" s="70">
        <v>21.06083654683524</v>
      </c>
      <c r="M16" s="70">
        <v>25.389284230356012</v>
      </c>
      <c r="N16" s="70">
        <v>21.514458930996163</v>
      </c>
      <c r="O16" s="70">
        <v>20.730333608596222</v>
      </c>
      <c r="P16" s="70">
        <v>19.755864692917676</v>
      </c>
      <c r="Q16" s="70">
        <v>20.415566599292362</v>
      </c>
    </row>
    <row r="17" spans="1:17" ht="11.45" customHeight="1" x14ac:dyDescent="0.25">
      <c r="A17" s="93" t="s">
        <v>16</v>
      </c>
      <c r="B17" s="69">
        <v>0</v>
      </c>
      <c r="C17" s="69">
        <v>0</v>
      </c>
      <c r="D17" s="69">
        <v>0</v>
      </c>
      <c r="E17" s="69">
        <v>0</v>
      </c>
      <c r="F17" s="69">
        <v>0</v>
      </c>
      <c r="G17" s="69">
        <v>0</v>
      </c>
      <c r="H17" s="69">
        <v>0</v>
      </c>
      <c r="I17" s="69">
        <v>0</v>
      </c>
      <c r="J17" s="69">
        <v>0</v>
      </c>
      <c r="K17" s="69">
        <v>0</v>
      </c>
      <c r="L17" s="69">
        <v>0</v>
      </c>
      <c r="M17" s="69">
        <v>0</v>
      </c>
      <c r="N17" s="69">
        <v>0</v>
      </c>
      <c r="O17" s="69">
        <v>0</v>
      </c>
      <c r="P17" s="69">
        <v>0</v>
      </c>
      <c r="Q17" s="69">
        <v>0</v>
      </c>
    </row>
    <row r="19" spans="1:17" ht="11.45" customHeight="1" x14ac:dyDescent="0.25">
      <c r="A19" s="35" t="s">
        <v>45</v>
      </c>
      <c r="B19" s="34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34"/>
      <c r="N19" s="34"/>
      <c r="O19" s="34"/>
      <c r="P19" s="34"/>
      <c r="Q19" s="34"/>
    </row>
    <row r="21" spans="1:17" ht="11.45" customHeight="1" x14ac:dyDescent="0.25">
      <c r="A21" s="27" t="s">
        <v>99</v>
      </c>
      <c r="B21" s="98"/>
      <c r="C21" s="98"/>
      <c r="D21" s="98"/>
      <c r="E21" s="98"/>
      <c r="F21" s="98"/>
      <c r="G21" s="98"/>
      <c r="H21" s="98"/>
      <c r="I21" s="98"/>
      <c r="J21" s="98"/>
      <c r="K21" s="98"/>
      <c r="L21" s="98"/>
      <c r="M21" s="98"/>
      <c r="N21" s="98"/>
      <c r="O21" s="98"/>
      <c r="P21" s="98"/>
      <c r="Q21" s="98"/>
    </row>
    <row r="22" spans="1:17" ht="11.45" customHeight="1" x14ac:dyDescent="0.25">
      <c r="A22" s="97" t="s">
        <v>98</v>
      </c>
      <c r="B22" s="124">
        <v>2.204036006523852</v>
      </c>
      <c r="C22" s="124">
        <v>2.158461306917097</v>
      </c>
      <c r="D22" s="124">
        <v>2.1274864475148503</v>
      </c>
      <c r="E22" s="124">
        <v>2.1661630330586044</v>
      </c>
      <c r="F22" s="124">
        <v>2.1275595238671121</v>
      </c>
      <c r="G22" s="124">
        <v>2.1648289507719136</v>
      </c>
      <c r="H22" s="124">
        <v>2.1549439016377594</v>
      </c>
      <c r="I22" s="124">
        <v>2.1896233868369159</v>
      </c>
      <c r="J22" s="124">
        <v>2.177421397745595</v>
      </c>
      <c r="K22" s="124">
        <v>2.1296787581831484</v>
      </c>
      <c r="L22" s="124">
        <v>2.151138703306227</v>
      </c>
      <c r="M22" s="124">
        <v>2.179190880278334</v>
      </c>
      <c r="N22" s="124">
        <v>2.1988790798106415</v>
      </c>
      <c r="O22" s="124">
        <v>2.1888535608096378</v>
      </c>
      <c r="P22" s="124">
        <v>2.2069586054144312</v>
      </c>
      <c r="Q22" s="124">
        <v>2.1791929613448411</v>
      </c>
    </row>
    <row r="23" spans="1:17" ht="11.45" customHeight="1" x14ac:dyDescent="0.25">
      <c r="A23" s="91" t="s">
        <v>116</v>
      </c>
      <c r="B23" s="90">
        <v>3.1024188000000001</v>
      </c>
      <c r="C23" s="90">
        <v>3.1024188000000001</v>
      </c>
      <c r="D23" s="90">
        <v>3.1024188000000001</v>
      </c>
      <c r="E23" s="90">
        <v>3.1024188000000001</v>
      </c>
      <c r="F23" s="90">
        <v>3.1024188000000001</v>
      </c>
      <c r="G23" s="90">
        <v>3.1024188000000001</v>
      </c>
      <c r="H23" s="90">
        <v>3.1024188000000001</v>
      </c>
      <c r="I23" s="90">
        <v>3.1024188000000001</v>
      </c>
      <c r="J23" s="90">
        <v>3.1024188000000001</v>
      </c>
      <c r="K23" s="90">
        <v>3.1024188000000001</v>
      </c>
      <c r="L23" s="90">
        <v>3.1024188000000001</v>
      </c>
      <c r="M23" s="90">
        <v>3.1024188000000001</v>
      </c>
      <c r="N23" s="90">
        <v>3.1024188000000001</v>
      </c>
      <c r="O23" s="90">
        <v>3.1024188000000001</v>
      </c>
      <c r="P23" s="90">
        <v>3.1024188000000001</v>
      </c>
      <c r="Q23" s="90">
        <v>3.1024188000000001</v>
      </c>
    </row>
    <row r="24" spans="1:17" ht="11.45" customHeight="1" x14ac:dyDescent="0.25">
      <c r="A24" s="93" t="s">
        <v>82</v>
      </c>
      <c r="B24" s="69">
        <v>0</v>
      </c>
      <c r="C24" s="69">
        <v>0</v>
      </c>
      <c r="D24" s="69">
        <v>0</v>
      </c>
      <c r="E24" s="69">
        <v>0</v>
      </c>
      <c r="F24" s="69">
        <v>0</v>
      </c>
      <c r="G24" s="69">
        <v>0</v>
      </c>
      <c r="H24" s="69">
        <v>0</v>
      </c>
      <c r="I24" s="69">
        <v>0</v>
      </c>
      <c r="J24" s="69">
        <v>0</v>
      </c>
      <c r="K24" s="69">
        <v>0</v>
      </c>
      <c r="L24" s="69">
        <v>0</v>
      </c>
      <c r="M24" s="69">
        <v>0</v>
      </c>
      <c r="N24" s="69">
        <v>0</v>
      </c>
      <c r="O24" s="69">
        <v>0</v>
      </c>
      <c r="P24" s="69">
        <v>0</v>
      </c>
      <c r="Q24" s="69">
        <v>0</v>
      </c>
    </row>
    <row r="26" spans="1:17" ht="11.45" customHeight="1" x14ac:dyDescent="0.25">
      <c r="A26" s="27" t="s">
        <v>123</v>
      </c>
      <c r="B26" s="68">
        <f>IF(TrRail_act!B14=0,"",B8/TrRail_act!B14*100)</f>
        <v>359.8723068096777</v>
      </c>
      <c r="C26" s="68">
        <f>IF(TrRail_act!C14=0,"",C8/TrRail_act!C14*100)</f>
        <v>347.10596149930586</v>
      </c>
      <c r="D26" s="68">
        <f>IF(TrRail_act!D14=0,"",D8/TrRail_act!D14*100)</f>
        <v>335.7888985305641</v>
      </c>
      <c r="E26" s="68">
        <f>IF(TrRail_act!E14=0,"",E8/TrRail_act!E14*100)</f>
        <v>338.79960718125739</v>
      </c>
      <c r="F26" s="68">
        <f>IF(TrRail_act!F14=0,"",F8/TrRail_act!F14*100)</f>
        <v>328.50446777966675</v>
      </c>
      <c r="G26" s="68">
        <f>IF(TrRail_act!G14=0,"",G8/TrRail_act!G14*100)</f>
        <v>328.90446216473214</v>
      </c>
      <c r="H26" s="68">
        <f>IF(TrRail_act!H14=0,"",H8/TrRail_act!H14*100)</f>
        <v>322.68803030741793</v>
      </c>
      <c r="I26" s="68">
        <f>IF(TrRail_act!I14=0,"",I8/TrRail_act!I14*100)</f>
        <v>325.96754243011401</v>
      </c>
      <c r="J26" s="68">
        <f>IF(TrRail_act!J14=0,"",J8/TrRail_act!J14*100)</f>
        <v>320.72530212171506</v>
      </c>
      <c r="K26" s="68">
        <f>IF(TrRail_act!K14=0,"",K8/TrRail_act!K14*100)</f>
        <v>307.04074692567025</v>
      </c>
      <c r="L26" s="68">
        <f>IF(TrRail_act!L14=0,"",L8/TrRail_act!L14*100)</f>
        <v>309.52055497722472</v>
      </c>
      <c r="M26" s="68">
        <f>IF(TrRail_act!M14=0,"",M8/TrRail_act!M14*100)</f>
        <v>311.27954764259778</v>
      </c>
      <c r="N26" s="68">
        <f>IF(TrRail_act!N14=0,"",N8/TrRail_act!N14*100)</f>
        <v>313.99824549608411</v>
      </c>
      <c r="O26" s="68">
        <f>IF(TrRail_act!O14=0,"",O8/TrRail_act!O14*100)</f>
        <v>305.19462402898398</v>
      </c>
      <c r="P26" s="68">
        <f>IF(TrRail_act!P14=0,"",P8/TrRail_act!P14*100)</f>
        <v>307.78538658075615</v>
      </c>
      <c r="Q26" s="68">
        <f>IF(TrRail_act!Q14=0,"",Q8/TrRail_act!Q14*100)</f>
        <v>301.3400352403176</v>
      </c>
    </row>
    <row r="27" spans="1:17" ht="11.45" customHeight="1" x14ac:dyDescent="0.25">
      <c r="A27" s="25" t="s">
        <v>39</v>
      </c>
      <c r="B27" s="79">
        <f>IF(TrRail_act!B15=0,"",B9/TrRail_act!B15*100)</f>
        <v>341.69012531730476</v>
      </c>
      <c r="C27" s="79">
        <f>IF(TrRail_act!C15=0,"",C9/TrRail_act!C15*100)</f>
        <v>328.68357681044461</v>
      </c>
      <c r="D27" s="79">
        <f>IF(TrRail_act!D15=0,"",D9/TrRail_act!D15*100)</f>
        <v>320.02792222542269</v>
      </c>
      <c r="E27" s="79">
        <f>IF(TrRail_act!E15=0,"",E9/TrRail_act!E15*100)</f>
        <v>322.20329954136383</v>
      </c>
      <c r="F27" s="79">
        <f>IF(TrRail_act!F15=0,"",F9/TrRail_act!F15*100)</f>
        <v>309.35848529066118</v>
      </c>
      <c r="G27" s="79">
        <f>IF(TrRail_act!G15=0,"",G9/TrRail_act!G15*100)</f>
        <v>312.95862668797815</v>
      </c>
      <c r="H27" s="79">
        <f>IF(TrRail_act!H15=0,"",H9/TrRail_act!H15*100)</f>
        <v>308.3683180097932</v>
      </c>
      <c r="I27" s="79">
        <f>IF(TrRail_act!I15=0,"",I9/TrRail_act!I15*100)</f>
        <v>314.1214335675773</v>
      </c>
      <c r="J27" s="79">
        <f>IF(TrRail_act!J15=0,"",J9/TrRail_act!J15*100)</f>
        <v>309.29497285561456</v>
      </c>
      <c r="K27" s="79">
        <f>IF(TrRail_act!K15=0,"",K9/TrRail_act!K15*100)</f>
        <v>295.29082617772582</v>
      </c>
      <c r="L27" s="79">
        <f>IF(TrRail_act!L15=0,"",L9/TrRail_act!L15*100)</f>
        <v>296.66429696578115</v>
      </c>
      <c r="M27" s="79">
        <f>IF(TrRail_act!M15=0,"",M9/TrRail_act!M15*100)</f>
        <v>295.91162106837226</v>
      </c>
      <c r="N27" s="79">
        <f>IF(TrRail_act!N15=0,"",N9/TrRail_act!N15*100)</f>
        <v>301.0067590458076</v>
      </c>
      <c r="O27" s="79">
        <f>IF(TrRail_act!O15=0,"",O9/TrRail_act!O15*100)</f>
        <v>292.64027254975667</v>
      </c>
      <c r="P27" s="79">
        <f>IF(TrRail_act!P15=0,"",P9/TrRail_act!P15*100)</f>
        <v>296.10939229286316</v>
      </c>
      <c r="Q27" s="79">
        <f>IF(TrRail_act!Q15=0,"",Q9/TrRail_act!Q15*100)</f>
        <v>289.25997283666607</v>
      </c>
    </row>
    <row r="28" spans="1:17" ht="11.45" customHeight="1" x14ac:dyDescent="0.25">
      <c r="A28" s="91" t="s">
        <v>21</v>
      </c>
      <c r="B28" s="123" t="str">
        <f>IF(TrRail_act!B16=0,"",B10/TrRail_act!B16*100)</f>
        <v/>
      </c>
      <c r="C28" s="123" t="str">
        <f>IF(TrRail_act!C16=0,"",C10/TrRail_act!C16*100)</f>
        <v/>
      </c>
      <c r="D28" s="123">
        <f>IF(TrRail_act!D16=0,"",D10/TrRail_act!D16*100)</f>
        <v>0</v>
      </c>
      <c r="E28" s="123">
        <f>IF(TrRail_act!E16=0,"",E10/TrRail_act!E16*100)</f>
        <v>0</v>
      </c>
      <c r="F28" s="123">
        <f>IF(TrRail_act!F16=0,"",F10/TrRail_act!F16*100)</f>
        <v>0</v>
      </c>
      <c r="G28" s="123">
        <f>IF(TrRail_act!G16=0,"",G10/TrRail_act!G16*100)</f>
        <v>0</v>
      </c>
      <c r="H28" s="123">
        <f>IF(TrRail_act!H16=0,"",H10/TrRail_act!H16*100)</f>
        <v>0</v>
      </c>
      <c r="I28" s="123">
        <f>IF(TrRail_act!I16=0,"",I10/TrRail_act!I16*100)</f>
        <v>0</v>
      </c>
      <c r="J28" s="123">
        <f>IF(TrRail_act!J16=0,"",J10/TrRail_act!J16*100)</f>
        <v>0</v>
      </c>
      <c r="K28" s="123">
        <f>IF(TrRail_act!K16=0,"",K10/TrRail_act!K16*100)</f>
        <v>0</v>
      </c>
      <c r="L28" s="123">
        <f>IF(TrRail_act!L16=0,"",L10/TrRail_act!L16*100)</f>
        <v>0</v>
      </c>
      <c r="M28" s="123">
        <f>IF(TrRail_act!M16=0,"",M10/TrRail_act!M16*100)</f>
        <v>0</v>
      </c>
      <c r="N28" s="123">
        <f>IF(TrRail_act!N16=0,"",N10/TrRail_act!N16*100)</f>
        <v>0</v>
      </c>
      <c r="O28" s="123">
        <f>IF(TrRail_act!O16=0,"",O10/TrRail_act!O16*100)</f>
        <v>0</v>
      </c>
      <c r="P28" s="123">
        <f>IF(TrRail_act!P16=0,"",P10/TrRail_act!P16*100)</f>
        <v>0</v>
      </c>
      <c r="Q28" s="123">
        <f>IF(TrRail_act!Q16=0,"",Q10/TrRail_act!Q16*100)</f>
        <v>0</v>
      </c>
    </row>
    <row r="29" spans="1:17" ht="11.45" customHeight="1" x14ac:dyDescent="0.25">
      <c r="A29" s="19" t="s">
        <v>20</v>
      </c>
      <c r="B29" s="76">
        <f>IF(TrRail_act!B17=0,"",B11/TrRail_act!B17*100)</f>
        <v>341.69012531730476</v>
      </c>
      <c r="C29" s="76">
        <f>IF(TrRail_act!C17=0,"",C11/TrRail_act!C17*100)</f>
        <v>328.68357681044461</v>
      </c>
      <c r="D29" s="76">
        <f>IF(TrRail_act!D17=0,"",D11/TrRail_act!D17*100)</f>
        <v>320.68697834539046</v>
      </c>
      <c r="E29" s="76">
        <f>IF(TrRail_act!E17=0,"",E11/TrRail_act!E17*100)</f>
        <v>327.11856127369458</v>
      </c>
      <c r="F29" s="76">
        <f>IF(TrRail_act!F17=0,"",F11/TrRail_act!F17*100)</f>
        <v>318.43128477031001</v>
      </c>
      <c r="G29" s="76">
        <f>IF(TrRail_act!G17=0,"",G11/TrRail_act!G17*100)</f>
        <v>323.8361218666754</v>
      </c>
      <c r="H29" s="76">
        <f>IF(TrRail_act!H17=0,"",H11/TrRail_act!H17*100)</f>
        <v>319.08327165237921</v>
      </c>
      <c r="I29" s="76">
        <f>IF(TrRail_act!I17=0,"",I11/TrRail_act!I17*100)</f>
        <v>325.86094800387207</v>
      </c>
      <c r="J29" s="76">
        <f>IF(TrRail_act!J17=0,"",J11/TrRail_act!J17*100)</f>
        <v>321.37037222025265</v>
      </c>
      <c r="K29" s="76">
        <f>IF(TrRail_act!K17=0,"",K11/TrRail_act!K17*100)</f>
        <v>307.92824342515866</v>
      </c>
      <c r="L29" s="76">
        <f>IF(TrRail_act!L17=0,"",L11/TrRail_act!L17*100)</f>
        <v>310.16969574542577</v>
      </c>
      <c r="M29" s="76">
        <f>IF(TrRail_act!M17=0,"",M11/TrRail_act!M17*100)</f>
        <v>311.55041903356249</v>
      </c>
      <c r="N29" s="76">
        <f>IF(TrRail_act!N17=0,"",N11/TrRail_act!N17*100)</f>
        <v>316.54235546823327</v>
      </c>
      <c r="O29" s="76">
        <f>IF(TrRail_act!O17=0,"",O11/TrRail_act!O17*100)</f>
        <v>308.08106951597722</v>
      </c>
      <c r="P29" s="76">
        <f>IF(TrRail_act!P17=0,"",P11/TrRail_act!P17*100)</f>
        <v>311.99776027530697</v>
      </c>
      <c r="Q29" s="76">
        <f>IF(TrRail_act!Q17=0,"",Q11/TrRail_act!Q17*100)</f>
        <v>305.00421829765889</v>
      </c>
    </row>
    <row r="30" spans="1:17" ht="11.45" customHeight="1" x14ac:dyDescent="0.25">
      <c r="A30" s="62" t="s">
        <v>17</v>
      </c>
      <c r="B30" s="77">
        <f>IF(TrRail_act!B18=0,"",B12/TrRail_act!B18*100)</f>
        <v>549.5821316474121</v>
      </c>
      <c r="C30" s="77">
        <f>IF(TrRail_act!C18=0,"",C12/TrRail_act!C18*100)</f>
        <v>545.97209435824584</v>
      </c>
      <c r="D30" s="77">
        <f>IF(TrRail_act!D18=0,"",D12/TrRail_act!D18*100)</f>
        <v>548.05209510138525</v>
      </c>
      <c r="E30" s="77">
        <f>IF(TrRail_act!E18=0,"",E12/TrRail_act!E18*100)</f>
        <v>544.11546881906543</v>
      </c>
      <c r="F30" s="77">
        <f>IF(TrRail_act!F18=0,"",F12/TrRail_act!F18*100)</f>
        <v>542.39493304445818</v>
      </c>
      <c r="G30" s="77">
        <f>IF(TrRail_act!G18=0,"",G12/TrRail_act!G18*100)</f>
        <v>538.98754314977339</v>
      </c>
      <c r="H30" s="77">
        <f>IF(TrRail_act!H18=0,"",H12/TrRail_act!H18*100)</f>
        <v>534.56003157485384</v>
      </c>
      <c r="I30" s="77">
        <f>IF(TrRail_act!I18=0,"",I12/TrRail_act!I18*100)</f>
        <v>532.72335484218593</v>
      </c>
      <c r="J30" s="77">
        <f>IF(TrRail_act!J18=0,"",J12/TrRail_act!J18*100)</f>
        <v>528.54367229072113</v>
      </c>
      <c r="K30" s="77">
        <f>IF(TrRail_act!K18=0,"",K12/TrRail_act!K18*100)</f>
        <v>522.62831069253843</v>
      </c>
      <c r="L30" s="77">
        <f>IF(TrRail_act!L18=0,"",L12/TrRail_act!L18*100)</f>
        <v>517.934866672873</v>
      </c>
      <c r="M30" s="77">
        <f>IF(TrRail_act!M18=0,"",M12/TrRail_act!M18*100)</f>
        <v>514.63679171437366</v>
      </c>
      <c r="N30" s="77">
        <f>IF(TrRail_act!N18=0,"",N12/TrRail_act!N18*100)</f>
        <v>511.01663861625281</v>
      </c>
      <c r="O30" s="77">
        <f>IF(TrRail_act!O18=0,"",O12/TrRail_act!O18*100)</f>
        <v>505.58304855622555</v>
      </c>
      <c r="P30" s="77">
        <f>IF(TrRail_act!P18=0,"",P12/TrRail_act!P18*100)</f>
        <v>499.49320137534727</v>
      </c>
      <c r="Q30" s="77">
        <f>IF(TrRail_act!Q18=0,"",Q12/TrRail_act!Q18*100)</f>
        <v>492.10610985375735</v>
      </c>
    </row>
    <row r="31" spans="1:17" ht="11.45" customHeight="1" x14ac:dyDescent="0.25">
      <c r="A31" s="62" t="s">
        <v>16</v>
      </c>
      <c r="B31" s="77">
        <f>IF(TrRail_act!B19=0,"",B13/TrRail_act!B19*100)</f>
        <v>0</v>
      </c>
      <c r="C31" s="77">
        <f>IF(TrRail_act!C19=0,"",C13/TrRail_act!C19*100)</f>
        <v>0</v>
      </c>
      <c r="D31" s="77">
        <f>IF(TrRail_act!D19=0,"",D13/TrRail_act!D19*100)</f>
        <v>0</v>
      </c>
      <c r="E31" s="77">
        <f>IF(TrRail_act!E19=0,"",E13/TrRail_act!E19*100)</f>
        <v>0</v>
      </c>
      <c r="F31" s="77">
        <f>IF(TrRail_act!F19=0,"",F13/TrRail_act!F19*100)</f>
        <v>0</v>
      </c>
      <c r="G31" s="77">
        <f>IF(TrRail_act!G19=0,"",G13/TrRail_act!G19*100)</f>
        <v>0</v>
      </c>
      <c r="H31" s="77">
        <f>IF(TrRail_act!H19=0,"",H13/TrRail_act!H19*100)</f>
        <v>0</v>
      </c>
      <c r="I31" s="77">
        <f>IF(TrRail_act!I19=0,"",I13/TrRail_act!I19*100)</f>
        <v>0</v>
      </c>
      <c r="J31" s="77">
        <f>IF(TrRail_act!J19=0,"",J13/TrRail_act!J19*100)</f>
        <v>0</v>
      </c>
      <c r="K31" s="77">
        <f>IF(TrRail_act!K19=0,"",K13/TrRail_act!K19*100)</f>
        <v>0</v>
      </c>
      <c r="L31" s="77">
        <f>IF(TrRail_act!L19=0,"",L13/TrRail_act!L19*100)</f>
        <v>0</v>
      </c>
      <c r="M31" s="77">
        <f>IF(TrRail_act!M19=0,"",M13/TrRail_act!M19*100)</f>
        <v>0</v>
      </c>
      <c r="N31" s="77">
        <f>IF(TrRail_act!N19=0,"",N13/TrRail_act!N19*100)</f>
        <v>0</v>
      </c>
      <c r="O31" s="77">
        <f>IF(TrRail_act!O19=0,"",O13/TrRail_act!O19*100)</f>
        <v>0</v>
      </c>
      <c r="P31" s="77">
        <f>IF(TrRail_act!P19=0,"",P13/TrRail_act!P19*100)</f>
        <v>0</v>
      </c>
      <c r="Q31" s="77">
        <f>IF(TrRail_act!Q19=0,"",Q13/TrRail_act!Q19*100)</f>
        <v>0</v>
      </c>
    </row>
    <row r="32" spans="1:17" ht="11.45" customHeight="1" x14ac:dyDescent="0.25">
      <c r="A32" s="118" t="s">
        <v>19</v>
      </c>
      <c r="B32" s="122" t="str">
        <f>IF(TrRail_act!B20=0,"",B14/TrRail_act!B20*100)</f>
        <v/>
      </c>
      <c r="C32" s="122" t="str">
        <f>IF(TrRail_act!C20=0,"",C14/TrRail_act!C20*100)</f>
        <v/>
      </c>
      <c r="D32" s="122" t="str">
        <f>IF(TrRail_act!D20=0,"",D14/TrRail_act!D20*100)</f>
        <v/>
      </c>
      <c r="E32" s="122" t="str">
        <f>IF(TrRail_act!E20=0,"",E14/TrRail_act!E20*100)</f>
        <v/>
      </c>
      <c r="F32" s="122" t="str">
        <f>IF(TrRail_act!F20=0,"",F14/TrRail_act!F20*100)</f>
        <v/>
      </c>
      <c r="G32" s="122" t="str">
        <f>IF(TrRail_act!G20=0,"",G14/TrRail_act!G20*100)</f>
        <v/>
      </c>
      <c r="H32" s="122" t="str">
        <f>IF(TrRail_act!H20=0,"",H14/TrRail_act!H20*100)</f>
        <v/>
      </c>
      <c r="I32" s="122" t="str">
        <f>IF(TrRail_act!I20=0,"",I14/TrRail_act!I20*100)</f>
        <v/>
      </c>
      <c r="J32" s="122" t="str">
        <f>IF(TrRail_act!J20=0,"",J14/TrRail_act!J20*100)</f>
        <v/>
      </c>
      <c r="K32" s="122" t="str">
        <f>IF(TrRail_act!K20=0,"",K14/TrRail_act!K20*100)</f>
        <v/>
      </c>
      <c r="L32" s="122" t="str">
        <f>IF(TrRail_act!L20=0,"",L14/TrRail_act!L20*100)</f>
        <v/>
      </c>
      <c r="M32" s="122" t="str">
        <f>IF(TrRail_act!M20=0,"",M14/TrRail_act!M20*100)</f>
        <v/>
      </c>
      <c r="N32" s="122" t="str">
        <f>IF(TrRail_act!N20=0,"",N14/TrRail_act!N20*100)</f>
        <v/>
      </c>
      <c r="O32" s="122" t="str">
        <f>IF(TrRail_act!O20=0,"",O14/TrRail_act!O20*100)</f>
        <v/>
      </c>
      <c r="P32" s="122" t="str">
        <f>IF(TrRail_act!P20=0,"",P14/TrRail_act!P20*100)</f>
        <v/>
      </c>
      <c r="Q32" s="122" t="str">
        <f>IF(TrRail_act!Q20=0,"",Q14/TrRail_act!Q20*100)</f>
        <v/>
      </c>
    </row>
    <row r="33" spans="1:17" ht="11.45" customHeight="1" x14ac:dyDescent="0.25">
      <c r="A33" s="25" t="s">
        <v>18</v>
      </c>
      <c r="B33" s="79">
        <f>IF(TrRail_act!B21=0,"",B15/TrRail_act!B21*100)</f>
        <v>620.62420905484089</v>
      </c>
      <c r="C33" s="79">
        <f>IF(TrRail_act!C21=0,"",C15/TrRail_act!C21*100)</f>
        <v>592.91439357551269</v>
      </c>
      <c r="D33" s="79">
        <f>IF(TrRail_act!D21=0,"",D15/TrRail_act!D21*100)</f>
        <v>580.10242429779203</v>
      </c>
      <c r="E33" s="79">
        <f>IF(TrRail_act!E21=0,"",E15/TrRail_act!E21*100)</f>
        <v>586.49135463592904</v>
      </c>
      <c r="F33" s="79">
        <f>IF(TrRail_act!F21=0,"",F15/TrRail_act!F21*100)</f>
        <v>574.71925541631856</v>
      </c>
      <c r="G33" s="79">
        <f>IF(TrRail_act!G21=0,"",G15/TrRail_act!G21*100)</f>
        <v>580.53191070391085</v>
      </c>
      <c r="H33" s="79">
        <f>IF(TrRail_act!H21=0,"",H15/TrRail_act!H21*100)</f>
        <v>575.80518856057074</v>
      </c>
      <c r="I33" s="79">
        <f>IF(TrRail_act!I21=0,"",I15/TrRail_act!I21*100)</f>
        <v>583.17758798567081</v>
      </c>
      <c r="J33" s="79">
        <f>IF(TrRail_act!J21=0,"",J15/TrRail_act!J21*100)</f>
        <v>579.11073485545785</v>
      </c>
      <c r="K33" s="79">
        <f>IF(TrRail_act!K21=0,"",K15/TrRail_act!K21*100)</f>
        <v>566.11916008730464</v>
      </c>
      <c r="L33" s="79">
        <f>IF(TrRail_act!L21=0,"",L15/TrRail_act!L21*100)</f>
        <v>571.06389769076031</v>
      </c>
      <c r="M33" s="79">
        <f>IF(TrRail_act!M21=0,"",M15/TrRail_act!M21*100)</f>
        <v>575.72073084707506</v>
      </c>
      <c r="N33" s="79">
        <f>IF(TrRail_act!N21=0,"",N15/TrRail_act!N21*100)</f>
        <v>579.59210482209494</v>
      </c>
      <c r="O33" s="79">
        <f>IF(TrRail_act!O21=0,"",O15/TrRail_act!O21*100)</f>
        <v>573.4532118560503</v>
      </c>
      <c r="P33" s="79">
        <f>IF(TrRail_act!P21=0,"",P15/TrRail_act!P21*100)</f>
        <v>576.14070262227108</v>
      </c>
      <c r="Q33" s="79">
        <f>IF(TrRail_act!Q21=0,"",Q15/TrRail_act!Q21*100)</f>
        <v>568.04581522794558</v>
      </c>
    </row>
    <row r="34" spans="1:17" ht="11.45" customHeight="1" x14ac:dyDescent="0.25">
      <c r="A34" s="116" t="s">
        <v>17</v>
      </c>
      <c r="B34" s="77">
        <f>IF(TrRail_act!B22=0,"",B16/TrRail_act!B22*100)</f>
        <v>1237.5667685151318</v>
      </c>
      <c r="C34" s="77">
        <f>IF(TrRail_act!C22=0,"",C16/TrRail_act!C22*100)</f>
        <v>1207.2753613577427</v>
      </c>
      <c r="D34" s="77">
        <f>IF(TrRail_act!D22=0,"",D16/TrRail_act!D22*100)</f>
        <v>1198.3853466984813</v>
      </c>
      <c r="E34" s="77">
        <f>IF(TrRail_act!E22=0,"",E16/TrRail_act!E22*100)</f>
        <v>1189.9510222451418</v>
      </c>
      <c r="F34" s="77">
        <f>IF(TrRail_act!F22=0,"",F16/TrRail_act!F22*100)</f>
        <v>1187.2239262911971</v>
      </c>
      <c r="G34" s="77">
        <f>IF(TrRail_act!G22=0,"",G16/TrRail_act!G22*100)</f>
        <v>1178.5855758643543</v>
      </c>
      <c r="H34" s="77">
        <f>IF(TrRail_act!H22=0,"",H16/TrRail_act!H22*100)</f>
        <v>1174.3517975799564</v>
      </c>
      <c r="I34" s="77">
        <f>IF(TrRail_act!I22=0,"",I16/TrRail_act!I22*100)</f>
        <v>1170.5501208522094</v>
      </c>
      <c r="J34" s="77">
        <f>IF(TrRail_act!J22=0,"",J16/TrRail_act!J22*100)</f>
        <v>1168.9010286308348</v>
      </c>
      <c r="K34" s="77">
        <f>IF(TrRail_act!K22=0,"",K16/TrRail_act!K22*100)</f>
        <v>1168.2945918953874</v>
      </c>
      <c r="L34" s="77">
        <f>IF(TrRail_act!L22=0,"",L16/TrRail_act!L22*100)</f>
        <v>1166.7421910917642</v>
      </c>
      <c r="M34" s="77">
        <f>IF(TrRail_act!M22=0,"",M16/TrRail_act!M22*100)</f>
        <v>1161.114923914773</v>
      </c>
      <c r="N34" s="77">
        <f>IF(TrRail_act!N22=0,"",N16/TrRail_act!N22*100)</f>
        <v>1158.4564857049384</v>
      </c>
      <c r="O34" s="77">
        <f>IF(TrRail_act!O22=0,"",O16/TrRail_act!O22*100)</f>
        <v>1151.4362397054458</v>
      </c>
      <c r="P34" s="77">
        <f>IF(TrRail_act!P22=0,"",P16/TrRail_act!P22*100)</f>
        <v>1147.3422391125671</v>
      </c>
      <c r="Q34" s="77">
        <f>IF(TrRail_act!Q22=0,"",Q16/TrRail_act!Q22*100)</f>
        <v>1145.6350419952371</v>
      </c>
    </row>
    <row r="35" spans="1:17" ht="11.45" customHeight="1" x14ac:dyDescent="0.25">
      <c r="A35" s="93" t="s">
        <v>16</v>
      </c>
      <c r="B35" s="74">
        <f>IF(TrRail_act!B23=0,"",B17/TrRail_act!B23*100)</f>
        <v>0</v>
      </c>
      <c r="C35" s="74">
        <f>IF(TrRail_act!C23=0,"",C17/TrRail_act!C23*100)</f>
        <v>0</v>
      </c>
      <c r="D35" s="74">
        <f>IF(TrRail_act!D23=0,"",D17/TrRail_act!D23*100)</f>
        <v>0</v>
      </c>
      <c r="E35" s="74">
        <f>IF(TrRail_act!E23=0,"",E17/TrRail_act!E23*100)</f>
        <v>0</v>
      </c>
      <c r="F35" s="74">
        <f>IF(TrRail_act!F23=0,"",F17/TrRail_act!F23*100)</f>
        <v>0</v>
      </c>
      <c r="G35" s="74">
        <f>IF(TrRail_act!G23=0,"",G17/TrRail_act!G23*100)</f>
        <v>0</v>
      </c>
      <c r="H35" s="74">
        <f>IF(TrRail_act!H23=0,"",H17/TrRail_act!H23*100)</f>
        <v>0</v>
      </c>
      <c r="I35" s="74">
        <f>IF(TrRail_act!I23=0,"",I17/TrRail_act!I23*100)</f>
        <v>0</v>
      </c>
      <c r="J35" s="74">
        <f>IF(TrRail_act!J23=0,"",J17/TrRail_act!J23*100)</f>
        <v>0</v>
      </c>
      <c r="K35" s="74">
        <f>IF(TrRail_act!K23=0,"",K17/TrRail_act!K23*100)</f>
        <v>0</v>
      </c>
      <c r="L35" s="74">
        <f>IF(TrRail_act!L23=0,"",L17/TrRail_act!L23*100)</f>
        <v>0</v>
      </c>
      <c r="M35" s="74">
        <f>IF(TrRail_act!M23=0,"",M17/TrRail_act!M23*100)</f>
        <v>0</v>
      </c>
      <c r="N35" s="74">
        <f>IF(TrRail_act!N23=0,"",N17/TrRail_act!N23*100)</f>
        <v>0</v>
      </c>
      <c r="O35" s="74">
        <f>IF(TrRail_act!O23=0,"",O17/TrRail_act!O23*100)</f>
        <v>0</v>
      </c>
      <c r="P35" s="74">
        <f>IF(TrRail_act!P23=0,"",P17/TrRail_act!P23*100)</f>
        <v>0</v>
      </c>
      <c r="Q35" s="74">
        <f>IF(TrRail_act!Q23=0,"",Q17/TrRail_act!Q23*100)</f>
        <v>0</v>
      </c>
    </row>
    <row r="37" spans="1:17" ht="11.45" customHeight="1" x14ac:dyDescent="0.25">
      <c r="A37" s="27" t="s">
        <v>96</v>
      </c>
      <c r="B37" s="68"/>
      <c r="C37" s="68"/>
      <c r="D37" s="68"/>
      <c r="E37" s="68"/>
      <c r="F37" s="68"/>
      <c r="G37" s="68"/>
      <c r="H37" s="68"/>
      <c r="I37" s="68"/>
      <c r="J37" s="68"/>
      <c r="K37" s="68"/>
      <c r="L37" s="68"/>
      <c r="M37" s="68"/>
      <c r="N37" s="68"/>
      <c r="O37" s="68"/>
      <c r="P37" s="68"/>
      <c r="Q37" s="68"/>
    </row>
    <row r="38" spans="1:17" ht="11.45" customHeight="1" x14ac:dyDescent="0.25">
      <c r="A38" s="25" t="s">
        <v>34</v>
      </c>
      <c r="B38" s="79">
        <f>IF(TrRail_act!B4=0,"",B9/TrRail_act!B4*1000)</f>
        <v>36.513932008352576</v>
      </c>
      <c r="C38" s="79">
        <f>IF(TrRail_act!C4=0,"",C9/TrRail_act!C4*1000)</f>
        <v>32.65917371683436</v>
      </c>
      <c r="D38" s="79">
        <f>IF(TrRail_act!D4=0,"",D9/TrRail_act!D4*1000)</f>
        <v>32.97166324784461</v>
      </c>
      <c r="E38" s="79">
        <f>IF(TrRail_act!E4=0,"",E9/TrRail_act!E4*1000)</f>
        <v>33.002610023941706</v>
      </c>
      <c r="F38" s="79">
        <f>IF(TrRail_act!F4=0,"",F9/TrRail_act!F4*1000)</f>
        <v>30.973696230604261</v>
      </c>
      <c r="G38" s="79">
        <f>IF(TrRail_act!G4=0,"",G9/TrRail_act!G4*1000)</f>
        <v>33.682767987595007</v>
      </c>
      <c r="H38" s="79">
        <f>IF(TrRail_act!H4=0,"",H9/TrRail_act!H4*1000)</f>
        <v>32.857465124627865</v>
      </c>
      <c r="I38" s="79">
        <f>IF(TrRail_act!I4=0,"",I9/TrRail_act!I4*1000)</f>
        <v>33.023055431668318</v>
      </c>
      <c r="J38" s="79">
        <f>IF(TrRail_act!J4=0,"",J9/TrRail_act!J4*1000)</f>
        <v>33.851655924661841</v>
      </c>
      <c r="K38" s="79">
        <f>IF(TrRail_act!K4=0,"",K9/TrRail_act!K4*1000)</f>
        <v>33.367868848602988</v>
      </c>
      <c r="L38" s="79">
        <f>IF(TrRail_act!L4=0,"",L9/TrRail_act!L4*1000)</f>
        <v>33.842110857149144</v>
      </c>
      <c r="M38" s="79">
        <f>IF(TrRail_act!M4=0,"",M9/TrRail_act!M4*1000)</f>
        <v>33.802605194212276</v>
      </c>
      <c r="N38" s="79">
        <f>IF(TrRail_act!N4=0,"",N9/TrRail_act!N4*1000)</f>
        <v>33.636412496652007</v>
      </c>
      <c r="O38" s="79">
        <f>IF(TrRail_act!O4=0,"",O9/TrRail_act!O4*1000)</f>
        <v>33.07221069808282</v>
      </c>
      <c r="P38" s="79">
        <f>IF(TrRail_act!P4=0,"",P9/TrRail_act!P4*1000)</f>
        <v>34.283112719438172</v>
      </c>
      <c r="Q38" s="79">
        <f>IF(TrRail_act!Q4=0,"",Q9/TrRail_act!Q4*1000)</f>
        <v>33.718939972901019</v>
      </c>
    </row>
    <row r="39" spans="1:17" ht="11.45" customHeight="1" x14ac:dyDescent="0.25">
      <c r="A39" s="91" t="s">
        <v>21</v>
      </c>
      <c r="B39" s="123" t="str">
        <f>IF(TrRail_act!B5=0,"",B10/TrRail_act!B5*1000)</f>
        <v/>
      </c>
      <c r="C39" s="123" t="str">
        <f>IF(TrRail_act!C5=0,"",C10/TrRail_act!C5*1000)</f>
        <v/>
      </c>
      <c r="D39" s="123">
        <f>IF(TrRail_act!D5=0,"",D10/TrRail_act!D5*1000)</f>
        <v>0</v>
      </c>
      <c r="E39" s="123">
        <f>IF(TrRail_act!E5=0,"",E10/TrRail_act!E5*1000)</f>
        <v>0</v>
      </c>
      <c r="F39" s="123">
        <f>IF(TrRail_act!F5=0,"",F10/TrRail_act!F5*1000)</f>
        <v>0</v>
      </c>
      <c r="G39" s="123">
        <f>IF(TrRail_act!G5=0,"",G10/TrRail_act!G5*1000)</f>
        <v>0</v>
      </c>
      <c r="H39" s="123">
        <f>IF(TrRail_act!H5=0,"",H10/TrRail_act!H5*1000)</f>
        <v>0</v>
      </c>
      <c r="I39" s="123">
        <f>IF(TrRail_act!I5=0,"",I10/TrRail_act!I5*1000)</f>
        <v>0</v>
      </c>
      <c r="J39" s="123">
        <f>IF(TrRail_act!J5=0,"",J10/TrRail_act!J5*1000)</f>
        <v>0</v>
      </c>
      <c r="K39" s="123">
        <f>IF(TrRail_act!K5=0,"",K10/TrRail_act!K5*1000)</f>
        <v>0</v>
      </c>
      <c r="L39" s="123">
        <f>IF(TrRail_act!L5=0,"",L10/TrRail_act!L5*1000)</f>
        <v>0</v>
      </c>
      <c r="M39" s="123">
        <f>IF(TrRail_act!M5=0,"",M10/TrRail_act!M5*1000)</f>
        <v>0</v>
      </c>
      <c r="N39" s="123">
        <f>IF(TrRail_act!N5=0,"",N10/TrRail_act!N5*1000)</f>
        <v>0</v>
      </c>
      <c r="O39" s="123">
        <f>IF(TrRail_act!O5=0,"",O10/TrRail_act!O5*1000)</f>
        <v>0</v>
      </c>
      <c r="P39" s="123">
        <f>IF(TrRail_act!P5=0,"",P10/TrRail_act!P5*1000)</f>
        <v>0</v>
      </c>
      <c r="Q39" s="123">
        <f>IF(TrRail_act!Q5=0,"",Q10/TrRail_act!Q5*1000)</f>
        <v>0</v>
      </c>
    </row>
    <row r="40" spans="1:17" ht="11.45" customHeight="1" x14ac:dyDescent="0.25">
      <c r="A40" s="19" t="s">
        <v>20</v>
      </c>
      <c r="B40" s="76">
        <f>IF(TrRail_act!B6=0,"",B11/TrRail_act!B6*1000)</f>
        <v>36.513932008352576</v>
      </c>
      <c r="C40" s="76">
        <f>IF(TrRail_act!C6=0,"",C11/TrRail_act!C6*1000)</f>
        <v>32.65917371683436</v>
      </c>
      <c r="D40" s="76">
        <f>IF(TrRail_act!D6=0,"",D11/TrRail_act!D6*1000)</f>
        <v>33.023315984003112</v>
      </c>
      <c r="E40" s="76">
        <f>IF(TrRail_act!E6=0,"",E11/TrRail_act!E6*1000)</f>
        <v>33.382145703928671</v>
      </c>
      <c r="F40" s="76">
        <f>IF(TrRail_act!F6=0,"",F11/TrRail_act!F6*1000)</f>
        <v>31.640469375158137</v>
      </c>
      <c r="G40" s="76">
        <f>IF(TrRail_act!G6=0,"",G11/TrRail_act!G6*1000)</f>
        <v>34.596160758601108</v>
      </c>
      <c r="H40" s="76">
        <f>IF(TrRail_act!H6=0,"",H11/TrRail_act!H6*1000)</f>
        <v>33.739400358742259</v>
      </c>
      <c r="I40" s="76">
        <f>IF(TrRail_act!I6=0,"",I11/TrRail_act!I6*1000)</f>
        <v>33.969473956831095</v>
      </c>
      <c r="J40" s="76">
        <f>IF(TrRail_act!J6=0,"",J11/TrRail_act!J6*1000)</f>
        <v>34.902782183469022</v>
      </c>
      <c r="K40" s="76">
        <f>IF(TrRail_act!K6=0,"",K11/TrRail_act!K6*1000)</f>
        <v>34.534008608429005</v>
      </c>
      <c r="L40" s="76">
        <f>IF(TrRail_act!L6=0,"",L11/TrRail_act!L6*1000)</f>
        <v>35.118264927022707</v>
      </c>
      <c r="M40" s="76">
        <f>IF(TrRail_act!M6=0,"",M11/TrRail_act!M6*1000)</f>
        <v>35.278979780856581</v>
      </c>
      <c r="N40" s="76">
        <f>IF(TrRail_act!N6=0,"",N11/TrRail_act!N6*1000)</f>
        <v>35.050617962983551</v>
      </c>
      <c r="O40" s="76">
        <f>IF(TrRail_act!O6=0,"",O11/TrRail_act!O6*1000)</f>
        <v>34.505962467012068</v>
      </c>
      <c r="P40" s="76">
        <f>IF(TrRail_act!P6=0,"",P11/TrRail_act!P6*1000)</f>
        <v>35.830669166469463</v>
      </c>
      <c r="Q40" s="76">
        <f>IF(TrRail_act!Q6=0,"",Q11/TrRail_act!Q6*1000)</f>
        <v>35.278946264300224</v>
      </c>
    </row>
    <row r="41" spans="1:17" ht="11.45" customHeight="1" x14ac:dyDescent="0.25">
      <c r="A41" s="62" t="s">
        <v>17</v>
      </c>
      <c r="B41" s="77">
        <f>IF(TrRail_act!B7=0,"",B12/TrRail_act!B7*1000)</f>
        <v>76.844293209445809</v>
      </c>
      <c r="C41" s="77">
        <f>IF(TrRail_act!C7=0,"",C12/TrRail_act!C7*1000)</f>
        <v>70.259733087537242</v>
      </c>
      <c r="D41" s="77">
        <f>IF(TrRail_act!D7=0,"",D12/TrRail_act!D7*1000)</f>
        <v>72.130877872590332</v>
      </c>
      <c r="E41" s="77">
        <f>IF(TrRail_act!E7=0,"",E12/TrRail_act!E7*1000)</f>
        <v>71.546539946894697</v>
      </c>
      <c r="F41" s="77">
        <f>IF(TrRail_act!F7=0,"",F12/TrRail_act!F7*1000)</f>
        <v>69.107913210301902</v>
      </c>
      <c r="G41" s="77">
        <f>IF(TrRail_act!G7=0,"",G12/TrRail_act!G7*1000)</f>
        <v>74.196550142256896</v>
      </c>
      <c r="H41" s="77">
        <f>IF(TrRail_act!H7=0,"",H12/TrRail_act!H7*1000)</f>
        <v>72.708219976278755</v>
      </c>
      <c r="I41" s="77">
        <f>IF(TrRail_act!I7=0,"",I12/TrRail_act!I7*1000)</f>
        <v>71.984835103959355</v>
      </c>
      <c r="J41" s="77">
        <f>IF(TrRail_act!J7=0,"",J12/TrRail_act!J7*1000)</f>
        <v>74.398821193663494</v>
      </c>
      <c r="K41" s="77">
        <f>IF(TrRail_act!K7=0,"",K12/TrRail_act!K7*1000)</f>
        <v>75.348995613084412</v>
      </c>
      <c r="L41" s="77">
        <f>IF(TrRail_act!L7=0,"",L12/TrRail_act!L7*1000)</f>
        <v>75.820439321799384</v>
      </c>
      <c r="M41" s="77">
        <f>IF(TrRail_act!M7=0,"",M12/TrRail_act!M7*1000)</f>
        <v>75.136479345272377</v>
      </c>
      <c r="N41" s="77">
        <f>IF(TrRail_act!N7=0,"",N12/TrRail_act!N7*1000)</f>
        <v>73.946850326511026</v>
      </c>
      <c r="O41" s="77">
        <f>IF(TrRail_act!O7=0,"",O12/TrRail_act!O7*1000)</f>
        <v>73.148775386677684</v>
      </c>
      <c r="P41" s="77">
        <f>IF(TrRail_act!P7=0,"",P12/TrRail_act!P7*1000)</f>
        <v>75.3012228547354</v>
      </c>
      <c r="Q41" s="77">
        <f>IF(TrRail_act!Q7=0,"",Q12/TrRail_act!Q7*1000)</f>
        <v>75.136332465887264</v>
      </c>
    </row>
    <row r="42" spans="1:17" ht="11.45" customHeight="1" x14ac:dyDescent="0.25">
      <c r="A42" s="62" t="s">
        <v>16</v>
      </c>
      <c r="B42" s="77">
        <f>IF(TrRail_act!B8=0,"",B13/TrRail_act!B8*1000)</f>
        <v>0</v>
      </c>
      <c r="C42" s="77">
        <f>IF(TrRail_act!C8=0,"",C13/TrRail_act!C8*1000)</f>
        <v>0</v>
      </c>
      <c r="D42" s="77">
        <f>IF(TrRail_act!D8=0,"",D13/TrRail_act!D8*1000)</f>
        <v>0</v>
      </c>
      <c r="E42" s="77">
        <f>IF(TrRail_act!E8=0,"",E13/TrRail_act!E8*1000)</f>
        <v>0</v>
      </c>
      <c r="F42" s="77">
        <f>IF(TrRail_act!F8=0,"",F13/TrRail_act!F8*1000)</f>
        <v>0</v>
      </c>
      <c r="G42" s="77">
        <f>IF(TrRail_act!G8=0,"",G13/TrRail_act!G8*1000)</f>
        <v>0</v>
      </c>
      <c r="H42" s="77">
        <f>IF(TrRail_act!H8=0,"",H13/TrRail_act!H8*1000)</f>
        <v>0</v>
      </c>
      <c r="I42" s="77">
        <f>IF(TrRail_act!I8=0,"",I13/TrRail_act!I8*1000)</f>
        <v>0</v>
      </c>
      <c r="J42" s="77">
        <f>IF(TrRail_act!J8=0,"",J13/TrRail_act!J8*1000)</f>
        <v>0</v>
      </c>
      <c r="K42" s="77">
        <f>IF(TrRail_act!K8=0,"",K13/TrRail_act!K8*1000)</f>
        <v>0</v>
      </c>
      <c r="L42" s="77">
        <f>IF(TrRail_act!L8=0,"",L13/TrRail_act!L8*1000)</f>
        <v>0</v>
      </c>
      <c r="M42" s="77">
        <f>IF(TrRail_act!M8=0,"",M13/TrRail_act!M8*1000)</f>
        <v>0</v>
      </c>
      <c r="N42" s="77">
        <f>IF(TrRail_act!N8=0,"",N13/TrRail_act!N8*1000)</f>
        <v>0</v>
      </c>
      <c r="O42" s="77">
        <f>IF(TrRail_act!O8=0,"",O13/TrRail_act!O8*1000)</f>
        <v>0</v>
      </c>
      <c r="P42" s="77">
        <f>IF(TrRail_act!P8=0,"",P13/TrRail_act!P8*1000)</f>
        <v>0</v>
      </c>
      <c r="Q42" s="77">
        <f>IF(TrRail_act!Q8=0,"",Q13/TrRail_act!Q8*1000)</f>
        <v>0</v>
      </c>
    </row>
    <row r="43" spans="1:17" ht="11.45" customHeight="1" x14ac:dyDescent="0.25">
      <c r="A43" s="118" t="s">
        <v>19</v>
      </c>
      <c r="B43" s="122" t="str">
        <f>IF(TrRail_act!B9=0,"",B14/TrRail_act!B9*1000)</f>
        <v/>
      </c>
      <c r="C43" s="122" t="str">
        <f>IF(TrRail_act!C9=0,"",C14/TrRail_act!C9*1000)</f>
        <v/>
      </c>
      <c r="D43" s="122" t="str">
        <f>IF(TrRail_act!D9=0,"",D14/TrRail_act!D9*1000)</f>
        <v/>
      </c>
      <c r="E43" s="122" t="str">
        <f>IF(TrRail_act!E9=0,"",E14/TrRail_act!E9*1000)</f>
        <v/>
      </c>
      <c r="F43" s="122" t="str">
        <f>IF(TrRail_act!F9=0,"",F14/TrRail_act!F9*1000)</f>
        <v/>
      </c>
      <c r="G43" s="122" t="str">
        <f>IF(TrRail_act!G9=0,"",G14/TrRail_act!G9*1000)</f>
        <v/>
      </c>
      <c r="H43" s="122" t="str">
        <f>IF(TrRail_act!H9=0,"",H14/TrRail_act!H9*1000)</f>
        <v/>
      </c>
      <c r="I43" s="122" t="str">
        <f>IF(TrRail_act!I9=0,"",I14/TrRail_act!I9*1000)</f>
        <v/>
      </c>
      <c r="J43" s="122" t="str">
        <f>IF(TrRail_act!J9=0,"",J14/TrRail_act!J9*1000)</f>
        <v/>
      </c>
      <c r="K43" s="122" t="str">
        <f>IF(TrRail_act!K9=0,"",K14/TrRail_act!K9*1000)</f>
        <v/>
      </c>
      <c r="L43" s="122" t="str">
        <f>IF(TrRail_act!L9=0,"",L14/TrRail_act!L9*1000)</f>
        <v/>
      </c>
      <c r="M43" s="122" t="str">
        <f>IF(TrRail_act!M9=0,"",M14/TrRail_act!M9*1000)</f>
        <v/>
      </c>
      <c r="N43" s="122" t="str">
        <f>IF(TrRail_act!N9=0,"",N14/TrRail_act!N9*1000)</f>
        <v/>
      </c>
      <c r="O43" s="122" t="str">
        <f>IF(TrRail_act!O9=0,"",O14/TrRail_act!O9*1000)</f>
        <v/>
      </c>
      <c r="P43" s="122" t="str">
        <f>IF(TrRail_act!P9=0,"",P14/TrRail_act!P9*1000)</f>
        <v/>
      </c>
      <c r="Q43" s="122" t="str">
        <f>IF(TrRail_act!Q9=0,"",Q14/TrRail_act!Q9*1000)</f>
        <v/>
      </c>
    </row>
    <row r="44" spans="1:17" ht="11.45" customHeight="1" x14ac:dyDescent="0.25">
      <c r="A44" s="25" t="s">
        <v>33</v>
      </c>
      <c r="B44" s="79">
        <f>IF(TrRail_act!B10=0,"",B15/TrRail_act!B10*1000)</f>
        <v>12.645117986300484</v>
      </c>
      <c r="C44" s="79">
        <f>IF(TrRail_act!C10=0,"",C15/TrRail_act!C10*1000)</f>
        <v>12.080534972936665</v>
      </c>
      <c r="D44" s="79">
        <f>IF(TrRail_act!D10=0,"",D15/TrRail_act!D10*1000)</f>
        <v>11.819493168911066</v>
      </c>
      <c r="E44" s="79">
        <f>IF(TrRail_act!E10=0,"",E15/TrRail_act!E10*1000)</f>
        <v>11.949666592302062</v>
      </c>
      <c r="F44" s="79">
        <f>IF(TrRail_act!F10=0,"",F15/TrRail_act!F10*1000)</f>
        <v>11.709811972700432</v>
      </c>
      <c r="G44" s="79">
        <f>IF(TrRail_act!G10=0,"",G15/TrRail_act!G10*1000)</f>
        <v>12.295172299068152</v>
      </c>
      <c r="H44" s="79">
        <f>IF(TrRail_act!H10=0,"",H15/TrRail_act!H10*1000)</f>
        <v>11.510017035602953</v>
      </c>
      <c r="I44" s="79">
        <f>IF(TrRail_act!I10=0,"",I15/TrRail_act!I10*1000)</f>
        <v>10.083497811376747</v>
      </c>
      <c r="J44" s="79">
        <f>IF(TrRail_act!J10=0,"",J15/TrRail_act!J10*1000)</f>
        <v>9.7294327640506992</v>
      </c>
      <c r="K44" s="79">
        <f>IF(TrRail_act!K10=0,"",K15/TrRail_act!K10*1000)</f>
        <v>10.86615776096985</v>
      </c>
      <c r="L44" s="79">
        <f>IF(TrRail_act!L10=0,"",L15/TrRail_act!L10*1000)</f>
        <v>9.4063584398549533</v>
      </c>
      <c r="M44" s="79">
        <f>IF(TrRail_act!M10=0,"",M15/TrRail_act!M10*1000)</f>
        <v>9.7090953079755291</v>
      </c>
      <c r="N44" s="79">
        <f>IF(TrRail_act!N10=0,"",N15/TrRail_act!N10*1000)</f>
        <v>9.4444508037735559</v>
      </c>
      <c r="O44" s="79">
        <f>IF(TrRail_act!O10=0,"",O15/TrRail_act!O10*1000)</f>
        <v>8.4648156833794292</v>
      </c>
      <c r="P44" s="79">
        <f>IF(TrRail_act!P10=0,"",P15/TrRail_act!P10*1000)</f>
        <v>8.0471953942638201</v>
      </c>
      <c r="Q44" s="79">
        <f>IF(TrRail_act!Q10=0,"",Q15/TrRail_act!Q10*1000)</f>
        <v>8.981771491109706</v>
      </c>
    </row>
    <row r="45" spans="1:17" ht="11.45" customHeight="1" x14ac:dyDescent="0.25">
      <c r="A45" s="116" t="s">
        <v>17</v>
      </c>
      <c r="B45" s="77">
        <f>IF(TrRail_act!B11=0,"",B16/TrRail_act!B11*1000)</f>
        <v>24.072486141436251</v>
      </c>
      <c r="C45" s="77">
        <f>IF(TrRail_act!C11=0,"",C16/TrRail_act!C11*1000)</f>
        <v>23.46008538867504</v>
      </c>
      <c r="D45" s="77">
        <f>IF(TrRail_act!D11=0,"",D16/TrRail_act!D11*1000)</f>
        <v>23.271688304365448</v>
      </c>
      <c r="E45" s="77">
        <f>IF(TrRail_act!E11=0,"",E16/TrRail_act!E11*1000)</f>
        <v>23.127296799203343</v>
      </c>
      <c r="F45" s="77">
        <f>IF(TrRail_act!F11=0,"",F16/TrRail_act!F11*1000)</f>
        <v>23.054978979740113</v>
      </c>
      <c r="G45" s="77">
        <f>IF(TrRail_act!G11=0,"",G16/TrRail_act!G11*1000)</f>
        <v>23.809961536722074</v>
      </c>
      <c r="H45" s="77">
        <f>IF(TrRail_act!H11=0,"",H16/TrRail_act!H11*1000)</f>
        <v>22.386930716706715</v>
      </c>
      <c r="I45" s="77">
        <f>IF(TrRail_act!I11=0,"",I16/TrRail_act!I11*1000)</f>
        <v>19.31625324649082</v>
      </c>
      <c r="J45" s="77">
        <f>IF(TrRail_act!J11=0,"",J16/TrRail_act!J11*1000)</f>
        <v>18.737483874767872</v>
      </c>
      <c r="K45" s="77">
        <f>IF(TrRail_act!K11=0,"",K16/TrRail_act!K11*1000)</f>
        <v>21.373636017599658</v>
      </c>
      <c r="L45" s="77">
        <f>IF(TrRail_act!L11=0,"",L16/TrRail_act!L11*1000)</f>
        <v>18.326174697368057</v>
      </c>
      <c r="M45" s="77">
        <f>IF(TrRail_act!M11=0,"",M16/TrRail_act!M11*1000)</f>
        <v>18.683850710125878</v>
      </c>
      <c r="N45" s="77">
        <f>IF(TrRail_act!N11=0,"",N16/TrRail_act!N11*1000)</f>
        <v>18.0195349359354</v>
      </c>
      <c r="O45" s="77">
        <f>IF(TrRail_act!O11=0,"",O16/TrRail_act!O11*1000)</f>
        <v>16.220889203835142</v>
      </c>
      <c r="P45" s="77">
        <f>IF(TrRail_act!P11=0,"",P16/TrRail_act!P11*1000)</f>
        <v>15.300111775027473</v>
      </c>
      <c r="Q45" s="77">
        <f>IF(TrRail_act!Q11=0,"",Q16/TrRail_act!Q11*1000)</f>
        <v>17.284197923944348</v>
      </c>
    </row>
    <row r="46" spans="1:17" ht="11.45" customHeight="1" x14ac:dyDescent="0.25">
      <c r="A46" s="93" t="s">
        <v>16</v>
      </c>
      <c r="B46" s="74">
        <f>IF(TrRail_act!B12=0,"",B17/TrRail_act!B12*1000)</f>
        <v>0</v>
      </c>
      <c r="C46" s="74">
        <f>IF(TrRail_act!C12=0,"",C17/TrRail_act!C12*1000)</f>
        <v>0</v>
      </c>
      <c r="D46" s="74">
        <f>IF(TrRail_act!D12=0,"",D17/TrRail_act!D12*1000)</f>
        <v>0</v>
      </c>
      <c r="E46" s="74">
        <f>IF(TrRail_act!E12=0,"",E17/TrRail_act!E12*1000)</f>
        <v>0</v>
      </c>
      <c r="F46" s="74">
        <f>IF(TrRail_act!F12=0,"",F17/TrRail_act!F12*1000)</f>
        <v>0</v>
      </c>
      <c r="G46" s="74">
        <f>IF(TrRail_act!G12=0,"",G17/TrRail_act!G12*1000)</f>
        <v>0</v>
      </c>
      <c r="H46" s="74">
        <f>IF(TrRail_act!H12=0,"",H17/TrRail_act!H12*1000)</f>
        <v>0</v>
      </c>
      <c r="I46" s="74">
        <f>IF(TrRail_act!I12=0,"",I17/TrRail_act!I12*1000)</f>
        <v>0</v>
      </c>
      <c r="J46" s="74">
        <f>IF(TrRail_act!J12=0,"",J17/TrRail_act!J12*1000)</f>
        <v>0</v>
      </c>
      <c r="K46" s="74">
        <f>IF(TrRail_act!K12=0,"",K17/TrRail_act!K12*1000)</f>
        <v>0</v>
      </c>
      <c r="L46" s="74">
        <f>IF(TrRail_act!L12=0,"",L17/TrRail_act!L12*1000)</f>
        <v>0</v>
      </c>
      <c r="M46" s="74">
        <f>IF(TrRail_act!M12=0,"",M17/TrRail_act!M12*1000)</f>
        <v>0</v>
      </c>
      <c r="N46" s="74">
        <f>IF(TrRail_act!N12=0,"",N17/TrRail_act!N12*1000)</f>
        <v>0</v>
      </c>
      <c r="O46" s="74">
        <f>IF(TrRail_act!O12=0,"",O17/TrRail_act!O12*1000)</f>
        <v>0</v>
      </c>
      <c r="P46" s="74">
        <f>IF(TrRail_act!P12=0,"",P17/TrRail_act!P12*1000)</f>
        <v>0</v>
      </c>
      <c r="Q46" s="74">
        <f>IF(TrRail_act!Q12=0,"",Q17/TrRail_act!Q12*1000)</f>
        <v>0</v>
      </c>
    </row>
    <row r="48" spans="1:17" ht="11.45" customHeight="1" x14ac:dyDescent="0.25">
      <c r="A48" s="27" t="s">
        <v>122</v>
      </c>
      <c r="B48" s="68"/>
      <c r="C48" s="68"/>
      <c r="D48" s="68"/>
      <c r="E48" s="68"/>
      <c r="F48" s="68"/>
      <c r="G48" s="68"/>
      <c r="H48" s="68"/>
      <c r="I48" s="68"/>
      <c r="J48" s="68"/>
      <c r="K48" s="68"/>
      <c r="L48" s="68"/>
      <c r="M48" s="68"/>
      <c r="N48" s="68"/>
      <c r="O48" s="68"/>
      <c r="P48" s="68"/>
      <c r="Q48" s="68"/>
    </row>
    <row r="49" spans="1:17" ht="11.45" customHeight="1" x14ac:dyDescent="0.25">
      <c r="A49" s="25" t="s">
        <v>39</v>
      </c>
      <c r="B49" s="79">
        <f>IF(TrRail_act!B37=0,"",1000000*B9/TrRail_act!B37/1000)</f>
        <v>923.18557776369039</v>
      </c>
      <c r="C49" s="79">
        <f>IF(TrRail_act!C37=0,"",1000000*C9/TrRail_act!C37/1000)</f>
        <v>849.28696742731552</v>
      </c>
      <c r="D49" s="79">
        <f>IF(TrRail_act!D37=0,"",1000000*D9/TrRail_act!D37/1000)</f>
        <v>828.46703200042737</v>
      </c>
      <c r="E49" s="79">
        <f>IF(TrRail_act!E37=0,"",1000000*E9/TrRail_act!E37/1000)</f>
        <v>824.08635962325627</v>
      </c>
      <c r="F49" s="79">
        <f>IF(TrRail_act!F37=0,"",1000000*F9/TrRail_act!F37/1000)</f>
        <v>772.62517825334805</v>
      </c>
      <c r="G49" s="79">
        <f>IF(TrRail_act!G37=0,"",1000000*G9/TrRail_act!G37/1000)</f>
        <v>807.33384520266804</v>
      </c>
      <c r="H49" s="79">
        <f>IF(TrRail_act!H37=0,"",1000000*H9/TrRail_act!H37/1000)</f>
        <v>794.40360767597394</v>
      </c>
      <c r="I49" s="79">
        <f>IF(TrRail_act!I37=0,"",1000000*I9/TrRail_act!I37/1000)</f>
        <v>794.67981499010909</v>
      </c>
      <c r="J49" s="79">
        <f>IF(TrRail_act!J37=0,"",1000000*J9/TrRail_act!J37/1000)</f>
        <v>794.16475402965739</v>
      </c>
      <c r="K49" s="79">
        <f>IF(TrRail_act!K37=0,"",1000000*K9/TrRail_act!K37/1000)</f>
        <v>744.14438164292551</v>
      </c>
      <c r="L49" s="79">
        <f>IF(TrRail_act!L37=0,"",1000000*L9/TrRail_act!L37/1000)</f>
        <v>755.78799017816607</v>
      </c>
      <c r="M49" s="79">
        <f>IF(TrRail_act!M37=0,"",1000000*M9/TrRail_act!M37/1000)</f>
        <v>741.09143995099726</v>
      </c>
      <c r="N49" s="79">
        <f>IF(TrRail_act!N37=0,"",1000000*N9/TrRail_act!N37/1000)</f>
        <v>744.05497480379097</v>
      </c>
      <c r="O49" s="79">
        <f>IF(TrRail_act!O37=0,"",1000000*O9/TrRail_act!O37/1000)</f>
        <v>731.54873825694517</v>
      </c>
      <c r="P49" s="79">
        <f>IF(TrRail_act!P37=0,"",1000000*P9/TrRail_act!P37/1000)</f>
        <v>737.33064227872239</v>
      </c>
      <c r="Q49" s="79">
        <f>IF(TrRail_act!Q37=0,"",1000000*Q9/TrRail_act!Q37/1000)</f>
        <v>720.64309072382184</v>
      </c>
    </row>
    <row r="50" spans="1:17" ht="11.45" customHeight="1" x14ac:dyDescent="0.25">
      <c r="A50" s="91" t="s">
        <v>21</v>
      </c>
      <c r="B50" s="123" t="str">
        <f>IF(TrRail_act!B38=0,"",1000000*B10/TrRail_act!B38/1000)</f>
        <v/>
      </c>
      <c r="C50" s="123" t="str">
        <f>IF(TrRail_act!C38=0,"",1000000*C10/TrRail_act!C38/1000)</f>
        <v/>
      </c>
      <c r="D50" s="123">
        <f>IF(TrRail_act!D38=0,"",1000000*D10/TrRail_act!D38/1000)</f>
        <v>0</v>
      </c>
      <c r="E50" s="123">
        <f>IF(TrRail_act!E38=0,"",1000000*E10/TrRail_act!E38/1000)</f>
        <v>0</v>
      </c>
      <c r="F50" s="123">
        <f>IF(TrRail_act!F38=0,"",1000000*F10/TrRail_act!F38/1000)</f>
        <v>0</v>
      </c>
      <c r="G50" s="123">
        <f>IF(TrRail_act!G38=0,"",1000000*G10/TrRail_act!G38/1000)</f>
        <v>0</v>
      </c>
      <c r="H50" s="123">
        <f>IF(TrRail_act!H38=0,"",1000000*H10/TrRail_act!H38/1000)</f>
        <v>0</v>
      </c>
      <c r="I50" s="123">
        <f>IF(TrRail_act!I38=0,"",1000000*I10/TrRail_act!I38/1000)</f>
        <v>0</v>
      </c>
      <c r="J50" s="123">
        <f>IF(TrRail_act!J38=0,"",1000000*J10/TrRail_act!J38/1000)</f>
        <v>0</v>
      </c>
      <c r="K50" s="123">
        <f>IF(TrRail_act!K38=0,"",1000000*K10/TrRail_act!K38/1000)</f>
        <v>0</v>
      </c>
      <c r="L50" s="123">
        <f>IF(TrRail_act!L38=0,"",1000000*L10/TrRail_act!L38/1000)</f>
        <v>0</v>
      </c>
      <c r="M50" s="123">
        <f>IF(TrRail_act!M38=0,"",1000000*M10/TrRail_act!M38/1000)</f>
        <v>0</v>
      </c>
      <c r="N50" s="123">
        <f>IF(TrRail_act!N38=0,"",1000000*N10/TrRail_act!N38/1000)</f>
        <v>0</v>
      </c>
      <c r="O50" s="123">
        <f>IF(TrRail_act!O38=0,"",1000000*O10/TrRail_act!O38/1000)</f>
        <v>0</v>
      </c>
      <c r="P50" s="123">
        <f>IF(TrRail_act!P38=0,"",1000000*P10/TrRail_act!P38/1000)</f>
        <v>0</v>
      </c>
      <c r="Q50" s="123">
        <f>IF(TrRail_act!Q38=0,"",1000000*Q10/TrRail_act!Q38/1000)</f>
        <v>0</v>
      </c>
    </row>
    <row r="51" spans="1:17" ht="11.45" customHeight="1" x14ac:dyDescent="0.25">
      <c r="A51" s="19" t="s">
        <v>20</v>
      </c>
      <c r="B51" s="76">
        <f>IF(TrRail_act!B39=0,"",1000000*B11/TrRail_act!B39/1000)</f>
        <v>923.18557776369039</v>
      </c>
      <c r="C51" s="76">
        <f>IF(TrRail_act!C39=0,"",1000000*C11/TrRail_act!C39/1000)</f>
        <v>849.28696742731552</v>
      </c>
      <c r="D51" s="76">
        <f>IF(TrRail_act!D39=0,"",1000000*D11/TrRail_act!D39/1000)</f>
        <v>833.92945199163898</v>
      </c>
      <c r="E51" s="76">
        <f>IF(TrRail_act!E39=0,"",1000000*E11/TrRail_act!E39/1000)</f>
        <v>853.00167048723017</v>
      </c>
      <c r="F51" s="76">
        <f>IF(TrRail_act!F39=0,"",1000000*F11/TrRail_act!F39/1000)</f>
        <v>825.15013554688721</v>
      </c>
      <c r="G51" s="76">
        <f>IF(TrRail_act!G39=0,"",1000000*G11/TrRail_act!G39/1000)</f>
        <v>873.9004836020423</v>
      </c>
      <c r="H51" s="76">
        <f>IF(TrRail_act!H39=0,"",1000000*H11/TrRail_act!H39/1000)</f>
        <v>860.74211353618045</v>
      </c>
      <c r="I51" s="76">
        <f>IF(TrRail_act!I39=0,"",1000000*I11/TrRail_act!I39/1000)</f>
        <v>865.135963535624</v>
      </c>
      <c r="J51" s="76">
        <f>IF(TrRail_act!J39=0,"",1000000*J11/TrRail_act!J39/1000)</f>
        <v>868.07711727598178</v>
      </c>
      <c r="K51" s="76">
        <f>IF(TrRail_act!K39=0,"",1000000*K11/TrRail_act!K39/1000)</f>
        <v>818.70220022757314</v>
      </c>
      <c r="L51" s="76">
        <f>IF(TrRail_act!L39=0,"",1000000*L11/TrRail_act!L39/1000)</f>
        <v>838.34110398293751</v>
      </c>
      <c r="M51" s="76">
        <f>IF(TrRail_act!M39=0,"",1000000*M11/TrRail_act!M39/1000)</f>
        <v>833.21226829369994</v>
      </c>
      <c r="N51" s="76">
        <f>IF(TrRail_act!N39=0,"",1000000*N11/TrRail_act!N39/1000)</f>
        <v>835.19150736659526</v>
      </c>
      <c r="O51" s="76">
        <f>IF(TrRail_act!O39=0,"",1000000*O11/TrRail_act!O39/1000)</f>
        <v>823.49202230016783</v>
      </c>
      <c r="P51" s="76">
        <f>IF(TrRail_act!P39=0,"",1000000*P11/TrRail_act!P39/1000)</f>
        <v>830.48095473742217</v>
      </c>
      <c r="Q51" s="76">
        <f>IF(TrRail_act!Q39=0,"",1000000*Q11/TrRail_act!Q39/1000)</f>
        <v>813.9178170054513</v>
      </c>
    </row>
    <row r="52" spans="1:17" ht="11.45" customHeight="1" x14ac:dyDescent="0.25">
      <c r="A52" s="62" t="s">
        <v>17</v>
      </c>
      <c r="B52" s="77">
        <f>IF(TrRail_act!B40=0,"",1000000*B12/TrRail_act!B40/1000)</f>
        <v>1492.0859153523852</v>
      </c>
      <c r="C52" s="77">
        <f>IF(TrRail_act!C40=0,"",1000000*C12/TrRail_act!C40/1000)</f>
        <v>1373.8465649559516</v>
      </c>
      <c r="D52" s="77">
        <f>IF(TrRail_act!D40=0,"",1000000*D12/TrRail_act!D40/1000)</f>
        <v>1394.9922818242492</v>
      </c>
      <c r="E52" s="77">
        <f>IF(TrRail_act!E40=0,"",1000000*E12/TrRail_act!E40/1000)</f>
        <v>1430.0322122874152</v>
      </c>
      <c r="F52" s="77">
        <f>IF(TrRail_act!F40=0,"",1000000*F12/TrRail_act!F40/1000)</f>
        <v>1383.3399331227224</v>
      </c>
      <c r="G52" s="77">
        <f>IF(TrRail_act!G40=0,"",1000000*G12/TrRail_act!G40/1000)</f>
        <v>1460.6181227694913</v>
      </c>
      <c r="H52" s="77">
        <f>IF(TrRail_act!H40=0,"",1000000*H12/TrRail_act!H40/1000)</f>
        <v>1446.6507802941419</v>
      </c>
      <c r="I52" s="77">
        <f>IF(TrRail_act!I40=0,"",1000000*I12/TrRail_act!I40/1000)</f>
        <v>1441.8932725593731</v>
      </c>
      <c r="J52" s="77">
        <f>IF(TrRail_act!J40=0,"",1000000*J12/TrRail_act!J40/1000)</f>
        <v>1432.6109288378132</v>
      </c>
      <c r="K52" s="77">
        <f>IF(TrRail_act!K40=0,"",1000000*K12/TrRail_act!K40/1000)</f>
        <v>1379.5663698639951</v>
      </c>
      <c r="L52" s="77">
        <f>IF(TrRail_act!L40=0,"",1000000*L12/TrRail_act!L40/1000)</f>
        <v>1404.2874644004412</v>
      </c>
      <c r="M52" s="77">
        <f>IF(TrRail_act!M40=0,"",1000000*M12/TrRail_act!M40/1000)</f>
        <v>1394.7248838829325</v>
      </c>
      <c r="N52" s="77">
        <f>IF(TrRail_act!N40=0,"",1000000*N12/TrRail_act!N40/1000)</f>
        <v>1384.393195544023</v>
      </c>
      <c r="O52" s="77">
        <f>IF(TrRail_act!O40=0,"",1000000*O12/TrRail_act!O40/1000)</f>
        <v>1361.7383139843137</v>
      </c>
      <c r="P52" s="77">
        <f>IF(TrRail_act!P40=0,"",1000000*P12/TrRail_act!P40/1000)</f>
        <v>1352.8414393113949</v>
      </c>
      <c r="Q52" s="77">
        <f>IF(TrRail_act!Q40=0,"",1000000*Q12/TrRail_act!Q40/1000)</f>
        <v>1322.9096506947394</v>
      </c>
    </row>
    <row r="53" spans="1:17" ht="11.45" customHeight="1" x14ac:dyDescent="0.25">
      <c r="A53" s="62" t="s">
        <v>16</v>
      </c>
      <c r="B53" s="77">
        <f>IF(TrRail_act!B41=0,"",1000000*B13/TrRail_act!B41/1000)</f>
        <v>0</v>
      </c>
      <c r="C53" s="77">
        <f>IF(TrRail_act!C41=0,"",1000000*C13/TrRail_act!C41/1000)</f>
        <v>0</v>
      </c>
      <c r="D53" s="77">
        <f>IF(TrRail_act!D41=0,"",1000000*D13/TrRail_act!D41/1000)</f>
        <v>0</v>
      </c>
      <c r="E53" s="77">
        <f>IF(TrRail_act!E41=0,"",1000000*E13/TrRail_act!E41/1000)</f>
        <v>0</v>
      </c>
      <c r="F53" s="77">
        <f>IF(TrRail_act!F41=0,"",1000000*F13/TrRail_act!F41/1000)</f>
        <v>0</v>
      </c>
      <c r="G53" s="77">
        <f>IF(TrRail_act!G41=0,"",1000000*G13/TrRail_act!G41/1000)</f>
        <v>0</v>
      </c>
      <c r="H53" s="77">
        <f>IF(TrRail_act!H41=0,"",1000000*H13/TrRail_act!H41/1000)</f>
        <v>0</v>
      </c>
      <c r="I53" s="77">
        <f>IF(TrRail_act!I41=0,"",1000000*I13/TrRail_act!I41/1000)</f>
        <v>0</v>
      </c>
      <c r="J53" s="77">
        <f>IF(TrRail_act!J41=0,"",1000000*J13/TrRail_act!J41/1000)</f>
        <v>0</v>
      </c>
      <c r="K53" s="77">
        <f>IF(TrRail_act!K41=0,"",1000000*K13/TrRail_act!K41/1000)</f>
        <v>0</v>
      </c>
      <c r="L53" s="77">
        <f>IF(TrRail_act!L41=0,"",1000000*L13/TrRail_act!L41/1000)</f>
        <v>0</v>
      </c>
      <c r="M53" s="77">
        <f>IF(TrRail_act!M41=0,"",1000000*M13/TrRail_act!M41/1000)</f>
        <v>0</v>
      </c>
      <c r="N53" s="77">
        <f>IF(TrRail_act!N41=0,"",1000000*N13/TrRail_act!N41/1000)</f>
        <v>0</v>
      </c>
      <c r="O53" s="77">
        <f>IF(TrRail_act!O41=0,"",1000000*O13/TrRail_act!O41/1000)</f>
        <v>0</v>
      </c>
      <c r="P53" s="77">
        <f>IF(TrRail_act!P41=0,"",1000000*P13/TrRail_act!P41/1000)</f>
        <v>0</v>
      </c>
      <c r="Q53" s="77">
        <f>IF(TrRail_act!Q41=0,"",1000000*Q13/TrRail_act!Q41/1000)</f>
        <v>0</v>
      </c>
    </row>
    <row r="54" spans="1:17" ht="11.45" customHeight="1" x14ac:dyDescent="0.25">
      <c r="A54" s="118" t="s">
        <v>19</v>
      </c>
      <c r="B54" s="122" t="str">
        <f>IF(TrRail_act!B42=0,"",1000000*B14/TrRail_act!B42/1000)</f>
        <v/>
      </c>
      <c r="C54" s="122" t="str">
        <f>IF(TrRail_act!C42=0,"",1000000*C14/TrRail_act!C42/1000)</f>
        <v/>
      </c>
      <c r="D54" s="122" t="str">
        <f>IF(TrRail_act!D42=0,"",1000000*D14/TrRail_act!D42/1000)</f>
        <v/>
      </c>
      <c r="E54" s="122" t="str">
        <f>IF(TrRail_act!E42=0,"",1000000*E14/TrRail_act!E42/1000)</f>
        <v/>
      </c>
      <c r="F54" s="122" t="str">
        <f>IF(TrRail_act!F42=0,"",1000000*F14/TrRail_act!F42/1000)</f>
        <v/>
      </c>
      <c r="G54" s="122" t="str">
        <f>IF(TrRail_act!G42=0,"",1000000*G14/TrRail_act!G42/1000)</f>
        <v/>
      </c>
      <c r="H54" s="122" t="str">
        <f>IF(TrRail_act!H42=0,"",1000000*H14/TrRail_act!H42/1000)</f>
        <v/>
      </c>
      <c r="I54" s="122" t="str">
        <f>IF(TrRail_act!I42=0,"",1000000*I14/TrRail_act!I42/1000)</f>
        <v/>
      </c>
      <c r="J54" s="122" t="str">
        <f>IF(TrRail_act!J42=0,"",1000000*J14/TrRail_act!J42/1000)</f>
        <v/>
      </c>
      <c r="K54" s="122" t="str">
        <f>IF(TrRail_act!K42=0,"",1000000*K14/TrRail_act!K42/1000)</f>
        <v/>
      </c>
      <c r="L54" s="122" t="str">
        <f>IF(TrRail_act!L42=0,"",1000000*L14/TrRail_act!L42/1000)</f>
        <v/>
      </c>
      <c r="M54" s="122" t="str">
        <f>IF(TrRail_act!M42=0,"",1000000*M14/TrRail_act!M42/1000)</f>
        <v/>
      </c>
      <c r="N54" s="122" t="str">
        <f>IF(TrRail_act!N42=0,"",1000000*N14/TrRail_act!N42/1000)</f>
        <v/>
      </c>
      <c r="O54" s="122" t="str">
        <f>IF(TrRail_act!O42=0,"",1000000*O14/TrRail_act!O42/1000)</f>
        <v/>
      </c>
      <c r="P54" s="122" t="str">
        <f>IF(TrRail_act!P42=0,"",1000000*P14/TrRail_act!P42/1000)</f>
        <v/>
      </c>
      <c r="Q54" s="122" t="str">
        <f>IF(TrRail_act!Q42=0,"",1000000*Q14/TrRail_act!Q42/1000)</f>
        <v/>
      </c>
    </row>
    <row r="55" spans="1:17" ht="11.45" customHeight="1" x14ac:dyDescent="0.25">
      <c r="A55" s="25" t="s">
        <v>18</v>
      </c>
      <c r="B55" s="79">
        <f>IF(TrRail_act!B43=0,"",1000000*B15/TrRail_act!B43/1000)</f>
        <v>753.12835065466106</v>
      </c>
      <c r="C55" s="79">
        <f>IF(TrRail_act!C43=0,"",1000000*C15/TrRail_act!C43/1000)</f>
        <v>721.72567509744465</v>
      </c>
      <c r="D55" s="79">
        <f>IF(TrRail_act!D43=0,"",1000000*D15/TrRail_act!D43/1000)</f>
        <v>633.86253365845926</v>
      </c>
      <c r="E55" s="79">
        <f>IF(TrRail_act!E43=0,"",1000000*E15/TrRail_act!E43/1000)</f>
        <v>677.71680530627407</v>
      </c>
      <c r="F55" s="79">
        <f>IF(TrRail_act!F43=0,"",1000000*F15/TrRail_act!F43/1000)</f>
        <v>715.22298917467651</v>
      </c>
      <c r="G55" s="79">
        <f>IF(TrRail_act!G43=0,"",1000000*G15/TrRail_act!G43/1000)</f>
        <v>639.34895955154389</v>
      </c>
      <c r="H55" s="79">
        <f>IF(TrRail_act!H43=0,"",1000000*H15/TrRail_act!H43/1000)</f>
        <v>573.07769029896815</v>
      </c>
      <c r="I55" s="79">
        <f>IF(TrRail_act!I43=0,"",1000000*I15/TrRail_act!I43/1000)</f>
        <v>472.06691069576937</v>
      </c>
      <c r="J55" s="79">
        <f>IF(TrRail_act!J43=0,"",1000000*J15/TrRail_act!J43/1000)</f>
        <v>477.76635625575267</v>
      </c>
      <c r="K55" s="79">
        <f>IF(TrRail_act!K43=0,"",1000000*K15/TrRail_act!K43/1000)</f>
        <v>486.11758404338809</v>
      </c>
      <c r="L55" s="79">
        <f>IF(TrRail_act!L43=0,"",1000000*L15/TrRail_act!L43/1000)</f>
        <v>554.23254070619055</v>
      </c>
      <c r="M55" s="79">
        <f>IF(TrRail_act!M43=0,"",1000000*M15/TrRail_act!M43/1000)</f>
        <v>668.13905869357927</v>
      </c>
      <c r="N55" s="79">
        <f>IF(TrRail_act!N43=0,"",1000000*N15/TrRail_act!N43/1000)</f>
        <v>642.222654656602</v>
      </c>
      <c r="O55" s="79">
        <f>IF(TrRail_act!O43=0,"",1000000*O15/TrRail_act!O43/1000)</f>
        <v>628.19192753321875</v>
      </c>
      <c r="P55" s="79">
        <f>IF(TrRail_act!P43=0,"",1000000*P15/TrRail_act!P43/1000)</f>
        <v>598.66256645205067</v>
      </c>
      <c r="Q55" s="79">
        <f>IF(TrRail_act!Q43=0,"",1000000*Q15/TrRail_act!Q43/1000)</f>
        <v>618.65353331188976</v>
      </c>
    </row>
    <row r="56" spans="1:17" ht="11.45" customHeight="1" x14ac:dyDescent="0.25">
      <c r="A56" s="116" t="s">
        <v>17</v>
      </c>
      <c r="B56" s="77">
        <f>IF(TrRail_act!B44=0,"",1000000*B16/TrRail_act!B44/1000)</f>
        <v>1190.9936708027199</v>
      </c>
      <c r="C56" s="77">
        <f>IF(TrRail_act!C44=0,"",1000000*C16/TrRail_act!C44/1000)</f>
        <v>1148.1999376550257</v>
      </c>
      <c r="D56" s="77">
        <f>IF(TrRail_act!D44=0,"",1000000*D16/TrRail_act!D44/1000)</f>
        <v>1008.4176671839123</v>
      </c>
      <c r="E56" s="77">
        <f>IF(TrRail_act!E44=0,"",1000000*E16/TrRail_act!E44/1000)</f>
        <v>1078.1858266236179</v>
      </c>
      <c r="F56" s="77">
        <f>IF(TrRail_act!F44=0,"",1000000*F16/TrRail_act!F44/1000)</f>
        <v>1156.5307910058598</v>
      </c>
      <c r="G56" s="77">
        <f>IF(TrRail_act!G44=0,"",1000000*G16/TrRail_act!G44/1000)</f>
        <v>1033.8408707641988</v>
      </c>
      <c r="H56" s="77">
        <f>IF(TrRail_act!H44=0,"",1000000*H16/TrRail_act!H44/1000)</f>
        <v>926.67881835577828</v>
      </c>
      <c r="I56" s="77">
        <f>IF(TrRail_act!I44=0,"",1000000*I16/TrRail_act!I44/1000)</f>
        <v>763.34223857188238</v>
      </c>
      <c r="J56" s="77">
        <f>IF(TrRail_act!J44=0,"",1000000*J16/TrRail_act!J44/1000)</f>
        <v>772.55836330717455</v>
      </c>
      <c r="K56" s="77">
        <f>IF(TrRail_act!K44=0,"",1000000*K16/TrRail_act!K44/1000)</f>
        <v>786.06247632547866</v>
      </c>
      <c r="L56" s="77">
        <f>IF(TrRail_act!L44=0,"",1000000*L16/TrRail_act!L44/1000)</f>
        <v>896.20581050362728</v>
      </c>
      <c r="M56" s="77">
        <f>IF(TrRail_act!M44=0,"",1000000*M16/TrRail_act!M44/1000)</f>
        <v>1080.3950736321706</v>
      </c>
      <c r="N56" s="77">
        <f>IF(TrRail_act!N44=0,"",1000000*N16/TrRail_act!N44/1000)</f>
        <v>1024.4980443331508</v>
      </c>
      <c r="O56" s="77">
        <f>IF(TrRail_act!O44=0,"",1000000*O16/TrRail_act!O44/1000)</f>
        <v>1011.2357857851814</v>
      </c>
      <c r="P56" s="77">
        <f>IF(TrRail_act!P44=0,"",1000000*P16/TrRail_act!P44/1000)</f>
        <v>963.70071672769143</v>
      </c>
      <c r="Q56" s="77">
        <f>IF(TrRail_act!Q44=0,"",1000000*Q16/TrRail_act!Q44/1000)</f>
        <v>995.88129752645659</v>
      </c>
    </row>
    <row r="57" spans="1:17" ht="11.45" customHeight="1" x14ac:dyDescent="0.25">
      <c r="A57" s="93" t="s">
        <v>16</v>
      </c>
      <c r="B57" s="74">
        <f>IF(TrRail_act!B45=0,"",1000000*B17/TrRail_act!B45/1000)</f>
        <v>0</v>
      </c>
      <c r="C57" s="74">
        <f>IF(TrRail_act!C45=0,"",1000000*C17/TrRail_act!C45/1000)</f>
        <v>0</v>
      </c>
      <c r="D57" s="74">
        <f>IF(TrRail_act!D45=0,"",1000000*D17/TrRail_act!D45/1000)</f>
        <v>0</v>
      </c>
      <c r="E57" s="74">
        <f>IF(TrRail_act!E45=0,"",1000000*E17/TrRail_act!E45/1000)</f>
        <v>0</v>
      </c>
      <c r="F57" s="74">
        <f>IF(TrRail_act!F45=0,"",1000000*F17/TrRail_act!F45/1000)</f>
        <v>0</v>
      </c>
      <c r="G57" s="74">
        <f>IF(TrRail_act!G45=0,"",1000000*G17/TrRail_act!G45/1000)</f>
        <v>0</v>
      </c>
      <c r="H57" s="74">
        <f>IF(TrRail_act!H45=0,"",1000000*H17/TrRail_act!H45/1000)</f>
        <v>0</v>
      </c>
      <c r="I57" s="74">
        <f>IF(TrRail_act!I45=0,"",1000000*I17/TrRail_act!I45/1000)</f>
        <v>0</v>
      </c>
      <c r="J57" s="74">
        <f>IF(TrRail_act!J45=0,"",1000000*J17/TrRail_act!J45/1000)</f>
        <v>0</v>
      </c>
      <c r="K57" s="74">
        <f>IF(TrRail_act!K45=0,"",1000000*K17/TrRail_act!K45/1000)</f>
        <v>0</v>
      </c>
      <c r="L57" s="74">
        <f>IF(TrRail_act!L45=0,"",1000000*L17/TrRail_act!L45/1000)</f>
        <v>0</v>
      </c>
      <c r="M57" s="74">
        <f>IF(TrRail_act!M45=0,"",1000000*M17/TrRail_act!M45/1000)</f>
        <v>0</v>
      </c>
      <c r="N57" s="74">
        <f>IF(TrRail_act!N45=0,"",1000000*N17/TrRail_act!N45/1000)</f>
        <v>0</v>
      </c>
      <c r="O57" s="74">
        <f>IF(TrRail_act!O45=0,"",1000000*O17/TrRail_act!O45/1000)</f>
        <v>0</v>
      </c>
      <c r="P57" s="74">
        <f>IF(TrRail_act!P45=0,"",1000000*P17/TrRail_act!P45/1000)</f>
        <v>0</v>
      </c>
      <c r="Q57" s="74">
        <f>IF(TrRail_act!Q45=0,"",1000000*Q17/TrRail_act!Q45/1000)</f>
        <v>0</v>
      </c>
    </row>
    <row r="59" spans="1:17" ht="11.45" customHeight="1" x14ac:dyDescent="0.25">
      <c r="A59" s="27" t="s">
        <v>40</v>
      </c>
      <c r="B59" s="33">
        <f t="shared" ref="B59:Q59" si="5">IF(B8=0,0,B8/B$8)</f>
        <v>1</v>
      </c>
      <c r="C59" s="33">
        <f t="shared" si="5"/>
        <v>1</v>
      </c>
      <c r="D59" s="33">
        <f t="shared" si="5"/>
        <v>1</v>
      </c>
      <c r="E59" s="33">
        <f t="shared" si="5"/>
        <v>1</v>
      </c>
      <c r="F59" s="33">
        <f t="shared" si="5"/>
        <v>1</v>
      </c>
      <c r="G59" s="33">
        <f t="shared" si="5"/>
        <v>1</v>
      </c>
      <c r="H59" s="33">
        <f t="shared" si="5"/>
        <v>1</v>
      </c>
      <c r="I59" s="33">
        <f t="shared" si="5"/>
        <v>1</v>
      </c>
      <c r="J59" s="33">
        <f t="shared" si="5"/>
        <v>1</v>
      </c>
      <c r="K59" s="33">
        <f t="shared" si="5"/>
        <v>1</v>
      </c>
      <c r="L59" s="33">
        <f t="shared" si="5"/>
        <v>1</v>
      </c>
      <c r="M59" s="33">
        <f t="shared" si="5"/>
        <v>1</v>
      </c>
      <c r="N59" s="33">
        <f t="shared" si="5"/>
        <v>1</v>
      </c>
      <c r="O59" s="33">
        <f t="shared" si="5"/>
        <v>1</v>
      </c>
      <c r="P59" s="33">
        <f t="shared" si="5"/>
        <v>1</v>
      </c>
      <c r="Q59" s="33">
        <f t="shared" si="5"/>
        <v>1</v>
      </c>
    </row>
    <row r="60" spans="1:17" ht="11.45" customHeight="1" x14ac:dyDescent="0.25">
      <c r="A60" s="25" t="s">
        <v>39</v>
      </c>
      <c r="B60" s="32">
        <f t="shared" ref="B60:Q60" si="6">IF(B9=0,0,B9/B$8)</f>
        <v>0.88758489046941691</v>
      </c>
      <c r="C60" s="32">
        <f t="shared" si="6"/>
        <v>0.88090533686900852</v>
      </c>
      <c r="D60" s="32">
        <f t="shared" si="6"/>
        <v>0.89530554343064139</v>
      </c>
      <c r="E60" s="32">
        <f t="shared" si="6"/>
        <v>0.89129421460408209</v>
      </c>
      <c r="F60" s="32">
        <f t="shared" si="6"/>
        <v>0.87377208580146792</v>
      </c>
      <c r="G60" s="32">
        <f t="shared" si="6"/>
        <v>0.89481329243385277</v>
      </c>
      <c r="H60" s="32">
        <f t="shared" si="6"/>
        <v>0.90445549193460306</v>
      </c>
      <c r="I60" s="32">
        <f t="shared" si="6"/>
        <v>0.92123028830887588</v>
      </c>
      <c r="J60" s="32">
        <f t="shared" si="6"/>
        <v>0.92350733059250389</v>
      </c>
      <c r="K60" s="32">
        <f t="shared" si="6"/>
        <v>0.92000687207462017</v>
      </c>
      <c r="L60" s="32">
        <f t="shared" si="6"/>
        <v>0.91355769988590596</v>
      </c>
      <c r="M60" s="32">
        <f t="shared" si="6"/>
        <v>0.89841847966802635</v>
      </c>
      <c r="N60" s="32">
        <f t="shared" si="6"/>
        <v>0.91392127682476754</v>
      </c>
      <c r="O60" s="32">
        <f t="shared" si="6"/>
        <v>0.91599632652832186</v>
      </c>
      <c r="P60" s="32">
        <f t="shared" si="6"/>
        <v>0.921950910116907</v>
      </c>
      <c r="Q60" s="32">
        <f t="shared" si="6"/>
        <v>0.91831825773324216</v>
      </c>
    </row>
    <row r="61" spans="1:17" ht="11.45" customHeight="1" x14ac:dyDescent="0.25">
      <c r="A61" s="91" t="s">
        <v>21</v>
      </c>
      <c r="B61" s="119">
        <f t="shared" ref="B61:Q61" si="7">IF(B10=0,0,B10/B$8)</f>
        <v>0</v>
      </c>
      <c r="C61" s="119">
        <f t="shared" si="7"/>
        <v>0</v>
      </c>
      <c r="D61" s="119">
        <f t="shared" si="7"/>
        <v>0</v>
      </c>
      <c r="E61" s="119">
        <f t="shared" si="7"/>
        <v>0</v>
      </c>
      <c r="F61" s="119">
        <f t="shared" si="7"/>
        <v>0</v>
      </c>
      <c r="G61" s="119">
        <f t="shared" si="7"/>
        <v>0</v>
      </c>
      <c r="H61" s="119">
        <f t="shared" si="7"/>
        <v>0</v>
      </c>
      <c r="I61" s="119">
        <f t="shared" si="7"/>
        <v>0</v>
      </c>
      <c r="J61" s="119">
        <f t="shared" si="7"/>
        <v>0</v>
      </c>
      <c r="K61" s="119">
        <f t="shared" si="7"/>
        <v>0</v>
      </c>
      <c r="L61" s="119">
        <f t="shared" si="7"/>
        <v>0</v>
      </c>
      <c r="M61" s="119">
        <f t="shared" si="7"/>
        <v>0</v>
      </c>
      <c r="N61" s="119">
        <f t="shared" si="7"/>
        <v>0</v>
      </c>
      <c r="O61" s="119">
        <f t="shared" si="7"/>
        <v>0</v>
      </c>
      <c r="P61" s="119">
        <f t="shared" si="7"/>
        <v>0</v>
      </c>
      <c r="Q61" s="119">
        <f t="shared" si="7"/>
        <v>0</v>
      </c>
    </row>
    <row r="62" spans="1:17" ht="11.45" customHeight="1" x14ac:dyDescent="0.25">
      <c r="A62" s="19" t="s">
        <v>20</v>
      </c>
      <c r="B62" s="30">
        <f t="shared" ref="B62:Q62" si="8">IF(B11=0,0,B11/B$8)</f>
        <v>0.88758489046941691</v>
      </c>
      <c r="C62" s="30">
        <f t="shared" si="8"/>
        <v>0.88090533686900852</v>
      </c>
      <c r="D62" s="30">
        <f t="shared" si="8"/>
        <v>0.89530554343064139</v>
      </c>
      <c r="E62" s="30">
        <f t="shared" si="8"/>
        <v>0.89129421460408209</v>
      </c>
      <c r="F62" s="30">
        <f t="shared" si="8"/>
        <v>0.87377208580146792</v>
      </c>
      <c r="G62" s="30">
        <f t="shared" si="8"/>
        <v>0.89481329243385277</v>
      </c>
      <c r="H62" s="30">
        <f t="shared" si="8"/>
        <v>0.90445549193460306</v>
      </c>
      <c r="I62" s="30">
        <f t="shared" si="8"/>
        <v>0.92123028830887588</v>
      </c>
      <c r="J62" s="30">
        <f t="shared" si="8"/>
        <v>0.92350733059250389</v>
      </c>
      <c r="K62" s="30">
        <f t="shared" si="8"/>
        <v>0.92000687207462017</v>
      </c>
      <c r="L62" s="30">
        <f t="shared" si="8"/>
        <v>0.91355769988590596</v>
      </c>
      <c r="M62" s="30">
        <f t="shared" si="8"/>
        <v>0.89841847966802635</v>
      </c>
      <c r="N62" s="30">
        <f t="shared" si="8"/>
        <v>0.91392127682476754</v>
      </c>
      <c r="O62" s="30">
        <f t="shared" si="8"/>
        <v>0.91599632652832186</v>
      </c>
      <c r="P62" s="30">
        <f t="shared" si="8"/>
        <v>0.921950910116907</v>
      </c>
      <c r="Q62" s="30">
        <f t="shared" si="8"/>
        <v>0.91831825773324216</v>
      </c>
    </row>
    <row r="63" spans="1:17" ht="11.45" customHeight="1" x14ac:dyDescent="0.25">
      <c r="A63" s="62" t="s">
        <v>17</v>
      </c>
      <c r="B63" s="115">
        <f t="shared" ref="B63:Q63" si="9">IF(B12=0,0,B12/B$8)</f>
        <v>0.88758489046941691</v>
      </c>
      <c r="C63" s="115">
        <f t="shared" si="9"/>
        <v>0.88090533686900852</v>
      </c>
      <c r="D63" s="115">
        <f t="shared" si="9"/>
        <v>0.89530554343064139</v>
      </c>
      <c r="E63" s="115">
        <f t="shared" si="9"/>
        <v>0.89129421460408209</v>
      </c>
      <c r="F63" s="115">
        <f t="shared" si="9"/>
        <v>0.87377208580146792</v>
      </c>
      <c r="G63" s="115">
        <f t="shared" si="9"/>
        <v>0.89481329243385277</v>
      </c>
      <c r="H63" s="115">
        <f t="shared" si="9"/>
        <v>0.90445549193460306</v>
      </c>
      <c r="I63" s="115">
        <f t="shared" si="9"/>
        <v>0.92123028830887588</v>
      </c>
      <c r="J63" s="115">
        <f t="shared" si="9"/>
        <v>0.92350733059250389</v>
      </c>
      <c r="K63" s="115">
        <f t="shared" si="9"/>
        <v>0.92000687207462017</v>
      </c>
      <c r="L63" s="115">
        <f t="shared" si="9"/>
        <v>0.91355769988590596</v>
      </c>
      <c r="M63" s="115">
        <f t="shared" si="9"/>
        <v>0.89841847966802635</v>
      </c>
      <c r="N63" s="115">
        <f t="shared" si="9"/>
        <v>0.91392127682476754</v>
      </c>
      <c r="O63" s="115">
        <f t="shared" si="9"/>
        <v>0.91599632652832186</v>
      </c>
      <c r="P63" s="115">
        <f t="shared" si="9"/>
        <v>0.921950910116907</v>
      </c>
      <c r="Q63" s="115">
        <f t="shared" si="9"/>
        <v>0.91831825773324216</v>
      </c>
    </row>
    <row r="64" spans="1:17" ht="11.45" customHeight="1" x14ac:dyDescent="0.25">
      <c r="A64" s="62" t="s">
        <v>16</v>
      </c>
      <c r="B64" s="115">
        <f t="shared" ref="B64:Q64" si="10">IF(B13=0,0,B13/B$8)</f>
        <v>0</v>
      </c>
      <c r="C64" s="115">
        <f t="shared" si="10"/>
        <v>0</v>
      </c>
      <c r="D64" s="115">
        <f t="shared" si="10"/>
        <v>0</v>
      </c>
      <c r="E64" s="115">
        <f t="shared" si="10"/>
        <v>0</v>
      </c>
      <c r="F64" s="115">
        <f t="shared" si="10"/>
        <v>0</v>
      </c>
      <c r="G64" s="115">
        <f t="shared" si="10"/>
        <v>0</v>
      </c>
      <c r="H64" s="115">
        <f t="shared" si="10"/>
        <v>0</v>
      </c>
      <c r="I64" s="115">
        <f t="shared" si="10"/>
        <v>0</v>
      </c>
      <c r="J64" s="115">
        <f t="shared" si="10"/>
        <v>0</v>
      </c>
      <c r="K64" s="115">
        <f t="shared" si="10"/>
        <v>0</v>
      </c>
      <c r="L64" s="115">
        <f t="shared" si="10"/>
        <v>0</v>
      </c>
      <c r="M64" s="115">
        <f t="shared" si="10"/>
        <v>0</v>
      </c>
      <c r="N64" s="115">
        <f t="shared" si="10"/>
        <v>0</v>
      </c>
      <c r="O64" s="115">
        <f t="shared" si="10"/>
        <v>0</v>
      </c>
      <c r="P64" s="115">
        <f t="shared" si="10"/>
        <v>0</v>
      </c>
      <c r="Q64" s="115">
        <f t="shared" si="10"/>
        <v>0</v>
      </c>
    </row>
    <row r="65" spans="1:17" ht="11.45" customHeight="1" x14ac:dyDescent="0.25">
      <c r="A65" s="118" t="s">
        <v>19</v>
      </c>
      <c r="B65" s="117">
        <f t="shared" ref="B65:Q65" si="11">IF(B14=0,0,B14/B$8)</f>
        <v>0</v>
      </c>
      <c r="C65" s="117">
        <f t="shared" si="11"/>
        <v>0</v>
      </c>
      <c r="D65" s="117">
        <f t="shared" si="11"/>
        <v>0</v>
      </c>
      <c r="E65" s="117">
        <f t="shared" si="11"/>
        <v>0</v>
      </c>
      <c r="F65" s="117">
        <f t="shared" si="11"/>
        <v>0</v>
      </c>
      <c r="G65" s="117">
        <f t="shared" si="11"/>
        <v>0</v>
      </c>
      <c r="H65" s="117">
        <f t="shared" si="11"/>
        <v>0</v>
      </c>
      <c r="I65" s="117">
        <f t="shared" si="11"/>
        <v>0</v>
      </c>
      <c r="J65" s="117">
        <f t="shared" si="11"/>
        <v>0</v>
      </c>
      <c r="K65" s="117">
        <f t="shared" si="11"/>
        <v>0</v>
      </c>
      <c r="L65" s="117">
        <f t="shared" si="11"/>
        <v>0</v>
      </c>
      <c r="M65" s="117">
        <f t="shared" si="11"/>
        <v>0</v>
      </c>
      <c r="N65" s="117">
        <f t="shared" si="11"/>
        <v>0</v>
      </c>
      <c r="O65" s="117">
        <f t="shared" si="11"/>
        <v>0</v>
      </c>
      <c r="P65" s="117">
        <f t="shared" si="11"/>
        <v>0</v>
      </c>
      <c r="Q65" s="117">
        <f t="shared" si="11"/>
        <v>0</v>
      </c>
    </row>
    <row r="66" spans="1:17" ht="11.45" customHeight="1" x14ac:dyDescent="0.25">
      <c r="A66" s="25" t="s">
        <v>18</v>
      </c>
      <c r="B66" s="32">
        <f t="shared" ref="B66:Q66" si="12">IF(B15=0,0,B15/B$8)</f>
        <v>0.1124151095305831</v>
      </c>
      <c r="C66" s="32">
        <f t="shared" si="12"/>
        <v>0.1190946631309915</v>
      </c>
      <c r="D66" s="32">
        <f t="shared" si="12"/>
        <v>0.10469445656935862</v>
      </c>
      <c r="E66" s="32">
        <f t="shared" si="12"/>
        <v>0.10870578539591794</v>
      </c>
      <c r="F66" s="32">
        <f t="shared" si="12"/>
        <v>0.12622791419853213</v>
      </c>
      <c r="G66" s="32">
        <f t="shared" si="12"/>
        <v>0.10518670756614718</v>
      </c>
      <c r="H66" s="32">
        <f t="shared" si="12"/>
        <v>9.554450806539698E-2</v>
      </c>
      <c r="I66" s="32">
        <f t="shared" si="12"/>
        <v>7.876971169112415E-2</v>
      </c>
      <c r="J66" s="32">
        <f t="shared" si="12"/>
        <v>7.6492669407496078E-2</v>
      </c>
      <c r="K66" s="32">
        <f t="shared" si="12"/>
        <v>7.9993127925379826E-2</v>
      </c>
      <c r="L66" s="32">
        <f t="shared" si="12"/>
        <v>8.6442300114093956E-2</v>
      </c>
      <c r="M66" s="32">
        <f t="shared" si="12"/>
        <v>0.1015815203319736</v>
      </c>
      <c r="N66" s="32">
        <f t="shared" si="12"/>
        <v>8.607872317523238E-2</v>
      </c>
      <c r="O66" s="32">
        <f t="shared" si="12"/>
        <v>8.40036734716781E-2</v>
      </c>
      <c r="P66" s="32">
        <f t="shared" si="12"/>
        <v>7.804908988309299E-2</v>
      </c>
      <c r="Q66" s="32">
        <f t="shared" si="12"/>
        <v>8.1681742266757867E-2</v>
      </c>
    </row>
    <row r="67" spans="1:17" ht="11.45" customHeight="1" x14ac:dyDescent="0.25">
      <c r="A67" s="116" t="s">
        <v>17</v>
      </c>
      <c r="B67" s="115">
        <f t="shared" ref="B67:Q67" si="13">IF(B16=0,0,B16/B$8)</f>
        <v>0.1124151095305831</v>
      </c>
      <c r="C67" s="115">
        <f t="shared" si="13"/>
        <v>0.1190946631309915</v>
      </c>
      <c r="D67" s="115">
        <f t="shared" si="13"/>
        <v>0.10469445656935862</v>
      </c>
      <c r="E67" s="115">
        <f t="shared" si="13"/>
        <v>0.10870578539591794</v>
      </c>
      <c r="F67" s="115">
        <f t="shared" si="13"/>
        <v>0.12622791419853213</v>
      </c>
      <c r="G67" s="115">
        <f t="shared" si="13"/>
        <v>0.10518670756614718</v>
      </c>
      <c r="H67" s="115">
        <f t="shared" si="13"/>
        <v>9.554450806539698E-2</v>
      </c>
      <c r="I67" s="115">
        <f t="shared" si="13"/>
        <v>7.876971169112415E-2</v>
      </c>
      <c r="J67" s="115">
        <f t="shared" si="13"/>
        <v>7.6492669407496078E-2</v>
      </c>
      <c r="K67" s="115">
        <f t="shared" si="13"/>
        <v>7.9993127925379826E-2</v>
      </c>
      <c r="L67" s="115">
        <f t="shared" si="13"/>
        <v>8.6442300114093956E-2</v>
      </c>
      <c r="M67" s="115">
        <f t="shared" si="13"/>
        <v>0.1015815203319736</v>
      </c>
      <c r="N67" s="115">
        <f t="shared" si="13"/>
        <v>8.607872317523238E-2</v>
      </c>
      <c r="O67" s="115">
        <f t="shared" si="13"/>
        <v>8.40036734716781E-2</v>
      </c>
      <c r="P67" s="115">
        <f t="shared" si="13"/>
        <v>7.804908988309299E-2</v>
      </c>
      <c r="Q67" s="115">
        <f t="shared" si="13"/>
        <v>8.1681742266757867E-2</v>
      </c>
    </row>
    <row r="68" spans="1:17" ht="11.45" customHeight="1" x14ac:dyDescent="0.25">
      <c r="A68" s="93" t="s">
        <v>16</v>
      </c>
      <c r="B68" s="28">
        <f t="shared" ref="B68:Q68" si="14">IF(B17=0,0,B17/B$8)</f>
        <v>0</v>
      </c>
      <c r="C68" s="28">
        <f t="shared" si="14"/>
        <v>0</v>
      </c>
      <c r="D68" s="28">
        <f t="shared" si="14"/>
        <v>0</v>
      </c>
      <c r="E68" s="28">
        <f t="shared" si="14"/>
        <v>0</v>
      </c>
      <c r="F68" s="28">
        <f t="shared" si="14"/>
        <v>0</v>
      </c>
      <c r="G68" s="28">
        <f t="shared" si="14"/>
        <v>0</v>
      </c>
      <c r="H68" s="28">
        <f t="shared" si="14"/>
        <v>0</v>
      </c>
      <c r="I68" s="28">
        <f t="shared" si="14"/>
        <v>0</v>
      </c>
      <c r="J68" s="28">
        <f t="shared" si="14"/>
        <v>0</v>
      </c>
      <c r="K68" s="28">
        <f t="shared" si="14"/>
        <v>0</v>
      </c>
      <c r="L68" s="28">
        <f t="shared" si="14"/>
        <v>0</v>
      </c>
      <c r="M68" s="28">
        <f t="shared" si="14"/>
        <v>0</v>
      </c>
      <c r="N68" s="28">
        <f t="shared" si="14"/>
        <v>0</v>
      </c>
      <c r="O68" s="28">
        <f t="shared" si="14"/>
        <v>0</v>
      </c>
      <c r="P68" s="28">
        <f t="shared" si="14"/>
        <v>0</v>
      </c>
      <c r="Q68" s="28">
        <f t="shared" si="14"/>
        <v>0</v>
      </c>
    </row>
  </sheetData>
  <pageMargins left="0.39370078740157483" right="0.39370078740157483" top="0.39370078740157483" bottom="0.39370078740157483" header="0.31496062992125984" footer="0.31496062992125984"/>
  <pageSetup paperSize="9" scale="43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Q122"/>
  <sheetViews>
    <sheetView showGridLines="0" zoomScaleNormal="100" workbookViewId="0">
      <pane xSplit="1" ySplit="1" topLeftCell="B2" activePane="bottomRight" state="frozen"/>
      <selection activeCell="D1" sqref="D1"/>
      <selection pane="topRight" activeCell="D1" sqref="D1"/>
      <selection pane="bottomLeft" activeCell="D1" sqref="D1"/>
      <selection pane="bottomRight" activeCell="B2" sqref="B2"/>
    </sheetView>
  </sheetViews>
  <sheetFormatPr defaultColWidth="9.140625" defaultRowHeight="11.45" customHeight="1" x14ac:dyDescent="0.25"/>
  <cols>
    <col min="1" max="1" width="50.7109375" style="13" customWidth="1"/>
    <col min="2" max="17" width="10.7109375" style="10" customWidth="1"/>
    <col min="18" max="16384" width="9.140625" style="13"/>
  </cols>
  <sheetData>
    <row r="1" spans="1:17" ht="13.5" customHeight="1" x14ac:dyDescent="0.25">
      <c r="A1" s="11" t="s">
        <v>179</v>
      </c>
      <c r="B1" s="12">
        <v>2000</v>
      </c>
      <c r="C1" s="12">
        <v>2001</v>
      </c>
      <c r="D1" s="12">
        <v>2002</v>
      </c>
      <c r="E1" s="12">
        <v>2003</v>
      </c>
      <c r="F1" s="12">
        <v>2004</v>
      </c>
      <c r="G1" s="12">
        <v>2005</v>
      </c>
      <c r="H1" s="12">
        <v>2006</v>
      </c>
      <c r="I1" s="12">
        <v>2007</v>
      </c>
      <c r="J1" s="12">
        <v>2008</v>
      </c>
      <c r="K1" s="12">
        <v>2009</v>
      </c>
      <c r="L1" s="12">
        <v>2010</v>
      </c>
      <c r="M1" s="12">
        <v>2011</v>
      </c>
      <c r="N1" s="12">
        <v>2012</v>
      </c>
      <c r="O1" s="12">
        <v>2013</v>
      </c>
      <c r="P1" s="12">
        <v>2014</v>
      </c>
      <c r="Q1" s="12">
        <v>2015</v>
      </c>
    </row>
    <row r="3" spans="1:17" ht="11.45" customHeight="1" x14ac:dyDescent="0.25">
      <c r="A3" s="27" t="s">
        <v>54</v>
      </c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  <c r="Q3" s="68"/>
    </row>
    <row r="4" spans="1:17" ht="11.45" customHeight="1" x14ac:dyDescent="0.25">
      <c r="A4" s="130" t="s">
        <v>53</v>
      </c>
      <c r="B4" s="132">
        <f t="shared" ref="B4:Q4" si="0">SUM(B5:B7)</f>
        <v>18067.290081897539</v>
      </c>
      <c r="C4" s="132">
        <f t="shared" si="0"/>
        <v>18428.470280769245</v>
      </c>
      <c r="D4" s="132">
        <f t="shared" si="0"/>
        <v>17476.624395089857</v>
      </c>
      <c r="E4" s="132">
        <f t="shared" si="0"/>
        <v>16660.674322362396</v>
      </c>
      <c r="F4" s="132">
        <f t="shared" si="0"/>
        <v>19814.740839936087</v>
      </c>
      <c r="G4" s="132">
        <f t="shared" si="0"/>
        <v>21555.758559533537</v>
      </c>
      <c r="H4" s="132">
        <f t="shared" si="0"/>
        <v>21885.075369392333</v>
      </c>
      <c r="I4" s="132">
        <f t="shared" si="0"/>
        <v>22855.811759439148</v>
      </c>
      <c r="J4" s="132">
        <f t="shared" si="0"/>
        <v>23192.992431292507</v>
      </c>
      <c r="K4" s="132">
        <f t="shared" si="0"/>
        <v>20949.537003387282</v>
      </c>
      <c r="L4" s="132">
        <f t="shared" si="0"/>
        <v>21829.85085365906</v>
      </c>
      <c r="M4" s="132">
        <f t="shared" si="0"/>
        <v>23264.723529483854</v>
      </c>
      <c r="N4" s="132">
        <f t="shared" si="0"/>
        <v>24227.076432723523</v>
      </c>
      <c r="O4" s="132">
        <f t="shared" si="0"/>
        <v>25038.567538756382</v>
      </c>
      <c r="P4" s="132">
        <f t="shared" si="0"/>
        <v>26639.411965817475</v>
      </c>
      <c r="Q4" s="132">
        <f t="shared" si="0"/>
        <v>27220.25213144756</v>
      </c>
    </row>
    <row r="5" spans="1:17" ht="11.45" customHeight="1" x14ac:dyDescent="0.25">
      <c r="A5" s="116" t="s">
        <v>23</v>
      </c>
      <c r="B5" s="42">
        <v>321.67425645253513</v>
      </c>
      <c r="C5" s="42">
        <v>322.12539809484252</v>
      </c>
      <c r="D5" s="42">
        <v>295.22712007571715</v>
      </c>
      <c r="E5" s="42">
        <v>261.64770934124493</v>
      </c>
      <c r="F5" s="42">
        <v>325.59078328812706</v>
      </c>
      <c r="G5" s="42">
        <v>339.97775586213635</v>
      </c>
      <c r="H5" s="42">
        <v>371.60216645552538</v>
      </c>
      <c r="I5" s="42">
        <v>402.54236902684141</v>
      </c>
      <c r="J5" s="42">
        <v>405.15536284632492</v>
      </c>
      <c r="K5" s="42">
        <v>407.04496633222135</v>
      </c>
      <c r="L5" s="42">
        <v>495.69104088</v>
      </c>
      <c r="M5" s="42">
        <v>489.69886404351615</v>
      </c>
      <c r="N5" s="42">
        <v>394.78905498062664</v>
      </c>
      <c r="O5" s="42">
        <v>388.99917989937074</v>
      </c>
      <c r="P5" s="42">
        <v>401.62875750372729</v>
      </c>
      <c r="Q5" s="42">
        <v>392.5339607755493</v>
      </c>
    </row>
    <row r="6" spans="1:17" ht="11.45" customHeight="1" x14ac:dyDescent="0.25">
      <c r="A6" s="116" t="s">
        <v>127</v>
      </c>
      <c r="B6" s="42">
        <v>7645.8605460231884</v>
      </c>
      <c r="C6" s="42">
        <v>8105.0964667146527</v>
      </c>
      <c r="D6" s="42">
        <v>7816.8646605049144</v>
      </c>
      <c r="E6" s="42">
        <v>7766.6630055258765</v>
      </c>
      <c r="F6" s="42">
        <v>8406.5367509456937</v>
      </c>
      <c r="G6" s="42">
        <v>8991.1937039414261</v>
      </c>
      <c r="H6" s="42">
        <v>9393.5392962634669</v>
      </c>
      <c r="I6" s="42">
        <v>9877.2864969742695</v>
      </c>
      <c r="J6" s="42">
        <v>9598.0404296240577</v>
      </c>
      <c r="K6" s="42">
        <v>8762.4877692652044</v>
      </c>
      <c r="L6" s="42">
        <v>10028.308968410813</v>
      </c>
      <c r="M6" s="42">
        <v>10662.976460276708</v>
      </c>
      <c r="N6" s="42">
        <v>10801.114561660856</v>
      </c>
      <c r="O6" s="42">
        <v>11322.942755529633</v>
      </c>
      <c r="P6" s="42">
        <v>11907.114998305977</v>
      </c>
      <c r="Q6" s="42">
        <v>12445.769083961179</v>
      </c>
    </row>
    <row r="7" spans="1:17" ht="11.45" customHeight="1" x14ac:dyDescent="0.25">
      <c r="A7" s="116" t="s">
        <v>125</v>
      </c>
      <c r="B7" s="42">
        <v>10099.755279421815</v>
      </c>
      <c r="C7" s="42">
        <v>10001.248415959752</v>
      </c>
      <c r="D7" s="42">
        <v>9364.5326145092276</v>
      </c>
      <c r="E7" s="42">
        <v>8632.3636074952756</v>
      </c>
      <c r="F7" s="42">
        <v>11082.613305702267</v>
      </c>
      <c r="G7" s="42">
        <v>12224.587099729973</v>
      </c>
      <c r="H7" s="42">
        <v>12119.933906673341</v>
      </c>
      <c r="I7" s="42">
        <v>12575.982893438037</v>
      </c>
      <c r="J7" s="42">
        <v>13189.796638822127</v>
      </c>
      <c r="K7" s="42">
        <v>11780.004267789858</v>
      </c>
      <c r="L7" s="42">
        <v>11305.850844368246</v>
      </c>
      <c r="M7" s="42">
        <v>12112.048205163632</v>
      </c>
      <c r="N7" s="42">
        <v>13031.17281608204</v>
      </c>
      <c r="O7" s="42">
        <v>13326.62560332738</v>
      </c>
      <c r="P7" s="42">
        <v>14330.668210007771</v>
      </c>
      <c r="Q7" s="42">
        <v>14381.949086710834</v>
      </c>
    </row>
    <row r="8" spans="1:17" ht="11.45" customHeight="1" x14ac:dyDescent="0.25">
      <c r="A8" s="128" t="s">
        <v>51</v>
      </c>
      <c r="B8" s="131">
        <f t="shared" ref="B8:Q8" si="1">SUM(B9:B10)</f>
        <v>25.970177825917858</v>
      </c>
      <c r="C8" s="131">
        <f t="shared" si="1"/>
        <v>27.628571032820936</v>
      </c>
      <c r="D8" s="131">
        <f t="shared" si="1"/>
        <v>26.95974062686544</v>
      </c>
      <c r="E8" s="131">
        <f t="shared" si="1"/>
        <v>21.530852558192137</v>
      </c>
      <c r="F8" s="131">
        <f t="shared" si="1"/>
        <v>22.210491641471535</v>
      </c>
      <c r="G8" s="131">
        <f t="shared" si="1"/>
        <v>22.571221753511349</v>
      </c>
      <c r="H8" s="131">
        <f t="shared" si="1"/>
        <v>23.263101896824839</v>
      </c>
      <c r="I8" s="131">
        <f t="shared" si="1"/>
        <v>23.130877105576747</v>
      </c>
      <c r="J8" s="131">
        <f t="shared" si="1"/>
        <v>281.31688626147297</v>
      </c>
      <c r="K8" s="131">
        <f t="shared" si="1"/>
        <v>204.66921785182214</v>
      </c>
      <c r="L8" s="131">
        <f t="shared" si="1"/>
        <v>199.88018882799238</v>
      </c>
      <c r="M8" s="131">
        <f t="shared" si="1"/>
        <v>214.66013441640217</v>
      </c>
      <c r="N8" s="131">
        <f t="shared" si="1"/>
        <v>236.66300047372937</v>
      </c>
      <c r="O8" s="131">
        <f t="shared" si="1"/>
        <v>236.34179847846775</v>
      </c>
      <c r="P8" s="131">
        <f t="shared" si="1"/>
        <v>320.0106764253859</v>
      </c>
      <c r="Q8" s="131">
        <f t="shared" si="1"/>
        <v>327.43529766204063</v>
      </c>
    </row>
    <row r="9" spans="1:17" ht="11.45" customHeight="1" x14ac:dyDescent="0.25">
      <c r="A9" s="95" t="s">
        <v>126</v>
      </c>
      <c r="B9" s="37">
        <v>21.398744036246459</v>
      </c>
      <c r="C9" s="37">
        <v>22.477318357102309</v>
      </c>
      <c r="D9" s="37">
        <v>20.978843564358979</v>
      </c>
      <c r="E9" s="37">
        <v>15.626394641434668</v>
      </c>
      <c r="F9" s="37">
        <v>16.442132691535441</v>
      </c>
      <c r="G9" s="37">
        <v>18.894685279925707</v>
      </c>
      <c r="H9" s="37">
        <v>21.417191591367423</v>
      </c>
      <c r="I9" s="37">
        <v>21.204550905624156</v>
      </c>
      <c r="J9" s="37">
        <v>44.857241858627887</v>
      </c>
      <c r="K9" s="37">
        <v>33.334580283579378</v>
      </c>
      <c r="L9" s="37">
        <v>30.249029344015149</v>
      </c>
      <c r="M9" s="37">
        <v>30.61643129029661</v>
      </c>
      <c r="N9" s="37">
        <v>30.282328296779657</v>
      </c>
      <c r="O9" s="37">
        <v>27.117553091517404</v>
      </c>
      <c r="P9" s="37">
        <v>40.222116883888809</v>
      </c>
      <c r="Q9" s="37">
        <v>38.456556801797561</v>
      </c>
    </row>
    <row r="10" spans="1:17" ht="11.45" customHeight="1" x14ac:dyDescent="0.25">
      <c r="A10" s="93" t="s">
        <v>125</v>
      </c>
      <c r="B10" s="36">
        <v>4.5714337896713975</v>
      </c>
      <c r="C10" s="36">
        <v>5.1512526757186272</v>
      </c>
      <c r="D10" s="36">
        <v>5.9808970625064619</v>
      </c>
      <c r="E10" s="36">
        <v>5.9044579167574698</v>
      </c>
      <c r="F10" s="36">
        <v>5.7683589499360943</v>
      </c>
      <c r="G10" s="36">
        <v>3.6765364735856427</v>
      </c>
      <c r="H10" s="36">
        <v>1.8459103054574153</v>
      </c>
      <c r="I10" s="36">
        <v>1.9263261999525898</v>
      </c>
      <c r="J10" s="36">
        <v>236.45964440284507</v>
      </c>
      <c r="K10" s="36">
        <v>171.33463756824275</v>
      </c>
      <c r="L10" s="36">
        <v>169.63115948397723</v>
      </c>
      <c r="M10" s="36">
        <v>184.04370312610556</v>
      </c>
      <c r="N10" s="36">
        <v>206.3806721769497</v>
      </c>
      <c r="O10" s="36">
        <v>209.22424538695034</v>
      </c>
      <c r="P10" s="36">
        <v>279.78855954149708</v>
      </c>
      <c r="Q10" s="36">
        <v>288.97874086024308</v>
      </c>
    </row>
    <row r="11" spans="1:17" ht="11.45" customHeight="1" x14ac:dyDescent="0.25"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</row>
    <row r="12" spans="1:17" ht="11.45" customHeight="1" x14ac:dyDescent="0.25">
      <c r="A12" s="27" t="s">
        <v>115</v>
      </c>
      <c r="B12" s="41">
        <f t="shared" ref="B12" si="2">SUM(B13,B17)</f>
        <v>198.11605893797577</v>
      </c>
      <c r="C12" s="41">
        <f t="shared" ref="C12:Q12" si="3">SUM(C13,C17)</f>
        <v>202.47520618077979</v>
      </c>
      <c r="D12" s="41">
        <f t="shared" si="3"/>
        <v>180.64433436188855</v>
      </c>
      <c r="E12" s="41">
        <f t="shared" si="3"/>
        <v>189.29920572142487</v>
      </c>
      <c r="F12" s="41">
        <f t="shared" si="3"/>
        <v>214.28226810636525</v>
      </c>
      <c r="G12" s="41">
        <f t="shared" si="3"/>
        <v>221.76419735960584</v>
      </c>
      <c r="H12" s="41">
        <f t="shared" si="3"/>
        <v>194.76765284452364</v>
      </c>
      <c r="I12" s="41">
        <f t="shared" si="3"/>
        <v>201.12624690483506</v>
      </c>
      <c r="J12" s="41">
        <f t="shared" si="3"/>
        <v>214.04598640819719</v>
      </c>
      <c r="K12" s="41">
        <f t="shared" si="3"/>
        <v>186.87110628546372</v>
      </c>
      <c r="L12" s="41">
        <f t="shared" si="3"/>
        <v>194.20285727099892</v>
      </c>
      <c r="M12" s="41">
        <f t="shared" si="3"/>
        <v>203.96151679416116</v>
      </c>
      <c r="N12" s="41">
        <f t="shared" si="3"/>
        <v>202.32516739098324</v>
      </c>
      <c r="O12" s="41">
        <f t="shared" si="3"/>
        <v>208.4098839532119</v>
      </c>
      <c r="P12" s="41">
        <f t="shared" si="3"/>
        <v>212.99505708876245</v>
      </c>
      <c r="Q12" s="41">
        <f t="shared" si="3"/>
        <v>216.25206150333364</v>
      </c>
    </row>
    <row r="13" spans="1:17" ht="11.45" customHeight="1" x14ac:dyDescent="0.25">
      <c r="A13" s="130" t="s">
        <v>39</v>
      </c>
      <c r="B13" s="132">
        <f t="shared" ref="B13" si="4">SUM(B14:B16)</f>
        <v>196.98417666816502</v>
      </c>
      <c r="C13" s="132">
        <f t="shared" ref="C13:Q13" si="5">SUM(C14:C16)</f>
        <v>201.30672237823279</v>
      </c>
      <c r="D13" s="132">
        <f t="shared" si="5"/>
        <v>179.54834826451599</v>
      </c>
      <c r="E13" s="132">
        <f t="shared" si="5"/>
        <v>188.46546940850658</v>
      </c>
      <c r="F13" s="132">
        <f t="shared" si="5"/>
        <v>213.42444992430751</v>
      </c>
      <c r="G13" s="132">
        <f t="shared" si="5"/>
        <v>220.82425643230019</v>
      </c>
      <c r="H13" s="132">
        <f t="shared" si="5"/>
        <v>193.70314849398383</v>
      </c>
      <c r="I13" s="132">
        <f t="shared" si="5"/>
        <v>200.0590000495273</v>
      </c>
      <c r="J13" s="132">
        <f t="shared" si="5"/>
        <v>207.45180467491406</v>
      </c>
      <c r="K13" s="132">
        <f t="shared" si="5"/>
        <v>182.04204310139568</v>
      </c>
      <c r="L13" s="132">
        <f t="shared" si="5"/>
        <v>189.69111581105631</v>
      </c>
      <c r="M13" s="132">
        <f t="shared" si="5"/>
        <v>199.16439639587992</v>
      </c>
      <c r="N13" s="132">
        <f t="shared" si="5"/>
        <v>197.02500283724049</v>
      </c>
      <c r="O13" s="132">
        <f t="shared" si="5"/>
        <v>203.03213475652035</v>
      </c>
      <c r="P13" s="132">
        <f t="shared" si="5"/>
        <v>206.0170035591027</v>
      </c>
      <c r="Q13" s="132">
        <f t="shared" si="5"/>
        <v>208.92559022114401</v>
      </c>
    </row>
    <row r="14" spans="1:17" ht="11.45" customHeight="1" x14ac:dyDescent="0.25">
      <c r="A14" s="116" t="s">
        <v>23</v>
      </c>
      <c r="B14" s="42">
        <f>B23*B79/1000000</f>
        <v>5.6027160958658877</v>
      </c>
      <c r="C14" s="42">
        <f t="shared" ref="C14:Q14" si="6">C23*C79/1000000</f>
        <v>5.6972965472930053</v>
      </c>
      <c r="D14" s="42">
        <f t="shared" si="6"/>
        <v>4.9130525089578807</v>
      </c>
      <c r="E14" s="42">
        <f t="shared" si="6"/>
        <v>4.9085345996253338</v>
      </c>
      <c r="F14" s="42">
        <f t="shared" si="6"/>
        <v>6.0142354373092646</v>
      </c>
      <c r="G14" s="42">
        <f t="shared" si="6"/>
        <v>5.8897072482262418</v>
      </c>
      <c r="H14" s="42">
        <f t="shared" si="6"/>
        <v>5.5653298181717439</v>
      </c>
      <c r="I14" s="42">
        <f t="shared" si="6"/>
        <v>5.9528822981177285</v>
      </c>
      <c r="J14" s="42">
        <f t="shared" si="6"/>
        <v>6.0553927913910748</v>
      </c>
      <c r="K14" s="42">
        <f t="shared" si="6"/>
        <v>6.0341278532667459</v>
      </c>
      <c r="L14" s="42">
        <f t="shared" si="6"/>
        <v>7.0874652270546328</v>
      </c>
      <c r="M14" s="42">
        <f t="shared" si="6"/>
        <v>7.0567474868821725</v>
      </c>
      <c r="N14" s="42">
        <f t="shared" si="6"/>
        <v>5.506237309284967</v>
      </c>
      <c r="O14" s="42">
        <f t="shared" si="6"/>
        <v>5.4123261844685784</v>
      </c>
      <c r="P14" s="42">
        <f t="shared" si="6"/>
        <v>5.1651934710635148</v>
      </c>
      <c r="Q14" s="42">
        <f t="shared" si="6"/>
        <v>5.0049485091390045</v>
      </c>
    </row>
    <row r="15" spans="1:17" ht="11.45" customHeight="1" x14ac:dyDescent="0.25">
      <c r="A15" s="116" t="s">
        <v>127</v>
      </c>
      <c r="B15" s="42">
        <f>B24*B80/1000000</f>
        <v>93.634544179733226</v>
      </c>
      <c r="C15" s="42">
        <f t="shared" ref="C15:Q15" si="7">C24*C80/1000000</f>
        <v>99.182387859774238</v>
      </c>
      <c r="D15" s="42">
        <f t="shared" si="7"/>
        <v>89.142635764673543</v>
      </c>
      <c r="E15" s="42">
        <f t="shared" si="7"/>
        <v>100.03473057646126</v>
      </c>
      <c r="F15" s="42">
        <f t="shared" si="7"/>
        <v>107.23302504401946</v>
      </c>
      <c r="G15" s="42">
        <f t="shared" si="7"/>
        <v>105.52348259212842</v>
      </c>
      <c r="H15" s="42">
        <f t="shared" si="7"/>
        <v>95.559531939862268</v>
      </c>
      <c r="I15" s="42">
        <f t="shared" si="7"/>
        <v>99.339129090334438</v>
      </c>
      <c r="J15" s="42">
        <f t="shared" si="7"/>
        <v>97.872613049919991</v>
      </c>
      <c r="K15" s="42">
        <f t="shared" si="7"/>
        <v>88.4558332990634</v>
      </c>
      <c r="L15" s="42">
        <f t="shared" si="7"/>
        <v>98.715744187695734</v>
      </c>
      <c r="M15" s="42">
        <f t="shared" si="7"/>
        <v>102.03195705376294</v>
      </c>
      <c r="N15" s="42">
        <f t="shared" si="7"/>
        <v>99.276546687627928</v>
      </c>
      <c r="O15" s="42">
        <f t="shared" si="7"/>
        <v>103.00790625145861</v>
      </c>
      <c r="P15" s="42">
        <f t="shared" si="7"/>
        <v>103.48658712298518</v>
      </c>
      <c r="Q15" s="42">
        <f t="shared" si="7"/>
        <v>108.13028369877379</v>
      </c>
    </row>
    <row r="16" spans="1:17" ht="11.45" customHeight="1" x14ac:dyDescent="0.25">
      <c r="A16" s="116" t="s">
        <v>125</v>
      </c>
      <c r="B16" s="42">
        <f>B25*B81/1000000</f>
        <v>97.746916392565907</v>
      </c>
      <c r="C16" s="42">
        <f t="shared" ref="C16:Q16" si="8">C25*C81/1000000</f>
        <v>96.427037971165561</v>
      </c>
      <c r="D16" s="42">
        <f t="shared" si="8"/>
        <v>85.492659990884562</v>
      </c>
      <c r="E16" s="42">
        <f t="shared" si="8"/>
        <v>83.52220423241998</v>
      </c>
      <c r="F16" s="42">
        <f t="shared" si="8"/>
        <v>100.17718944297877</v>
      </c>
      <c r="G16" s="42">
        <f t="shared" si="8"/>
        <v>109.41106659194553</v>
      </c>
      <c r="H16" s="42">
        <f t="shared" si="8"/>
        <v>92.578286735949817</v>
      </c>
      <c r="I16" s="42">
        <f t="shared" si="8"/>
        <v>94.766988661075118</v>
      </c>
      <c r="J16" s="42">
        <f t="shared" si="8"/>
        <v>103.52379883360298</v>
      </c>
      <c r="K16" s="42">
        <f t="shared" si="8"/>
        <v>87.552081949065524</v>
      </c>
      <c r="L16" s="42">
        <f t="shared" si="8"/>
        <v>83.887906396305937</v>
      </c>
      <c r="M16" s="42">
        <f t="shared" si="8"/>
        <v>90.075691855234822</v>
      </c>
      <c r="N16" s="42">
        <f t="shared" si="8"/>
        <v>92.24221884032761</v>
      </c>
      <c r="O16" s="42">
        <f t="shared" si="8"/>
        <v>94.61190232059316</v>
      </c>
      <c r="P16" s="42">
        <f t="shared" si="8"/>
        <v>97.365222965054002</v>
      </c>
      <c r="Q16" s="42">
        <f t="shared" si="8"/>
        <v>95.790358013231213</v>
      </c>
    </row>
    <row r="17" spans="1:17" ht="11.45" customHeight="1" x14ac:dyDescent="0.25">
      <c r="A17" s="128" t="s">
        <v>18</v>
      </c>
      <c r="B17" s="131">
        <f t="shared" ref="B17" si="9">SUM(B18:B19)</f>
        <v>1.1318822698107567</v>
      </c>
      <c r="C17" s="131">
        <f t="shared" ref="C17:Q17" si="10">SUM(C18:C19)</f>
        <v>1.1684838025470057</v>
      </c>
      <c r="D17" s="131">
        <f t="shared" si="10"/>
        <v>1.0959860973725599</v>
      </c>
      <c r="E17" s="131">
        <f t="shared" si="10"/>
        <v>0.8337363129182993</v>
      </c>
      <c r="F17" s="131">
        <f t="shared" si="10"/>
        <v>0.85781818205774929</v>
      </c>
      <c r="G17" s="131">
        <f t="shared" si="10"/>
        <v>0.93994092730565837</v>
      </c>
      <c r="H17" s="131">
        <f t="shared" si="10"/>
        <v>1.0645043505398151</v>
      </c>
      <c r="I17" s="131">
        <f t="shared" si="10"/>
        <v>1.0672468553077494</v>
      </c>
      <c r="J17" s="131">
        <f t="shared" si="10"/>
        <v>6.5941817332831292</v>
      </c>
      <c r="K17" s="131">
        <f t="shared" si="10"/>
        <v>4.8290631840680334</v>
      </c>
      <c r="L17" s="131">
        <f t="shared" si="10"/>
        <v>4.5117414599426029</v>
      </c>
      <c r="M17" s="131">
        <f t="shared" si="10"/>
        <v>4.7971203982812494</v>
      </c>
      <c r="N17" s="131">
        <f t="shared" si="10"/>
        <v>5.3001645537427544</v>
      </c>
      <c r="O17" s="131">
        <f t="shared" si="10"/>
        <v>5.3777491966915525</v>
      </c>
      <c r="P17" s="131">
        <f t="shared" si="10"/>
        <v>6.9780535296597348</v>
      </c>
      <c r="Q17" s="131">
        <f t="shared" si="10"/>
        <v>7.326471282189627</v>
      </c>
    </row>
    <row r="18" spans="1:17" ht="11.45" customHeight="1" x14ac:dyDescent="0.25">
      <c r="A18" s="95" t="s">
        <v>126</v>
      </c>
      <c r="B18" s="37">
        <f>B27*B83/1000000</f>
        <v>1.0467279617030638</v>
      </c>
      <c r="C18" s="37">
        <f t="shared" ref="C18:Q18" si="11">C27*C83/1000000</f>
        <v>1.072173394230451</v>
      </c>
      <c r="D18" s="37">
        <f t="shared" si="11"/>
        <v>0.98544179635728979</v>
      </c>
      <c r="E18" s="37">
        <f t="shared" si="11"/>
        <v>0.72376663732928426</v>
      </c>
      <c r="F18" s="37">
        <f t="shared" si="11"/>
        <v>0.75188367035720893</v>
      </c>
      <c r="G18" s="37">
        <f t="shared" si="11"/>
        <v>0.87312731405541777</v>
      </c>
      <c r="H18" s="37">
        <f t="shared" si="11"/>
        <v>1.030647226583618</v>
      </c>
      <c r="I18" s="37">
        <f t="shared" si="11"/>
        <v>1.0319476593199626</v>
      </c>
      <c r="J18" s="37">
        <f t="shared" si="11"/>
        <v>2.2343422549141838</v>
      </c>
      <c r="K18" s="37">
        <f t="shared" si="11"/>
        <v>1.6356587005513821</v>
      </c>
      <c r="L18" s="37">
        <f t="shared" si="11"/>
        <v>1.4295638899318621</v>
      </c>
      <c r="M18" s="37">
        <f t="shared" si="11"/>
        <v>1.3956190916397775</v>
      </c>
      <c r="N18" s="37">
        <f t="shared" si="11"/>
        <v>1.392366249123727</v>
      </c>
      <c r="O18" s="37">
        <f t="shared" si="11"/>
        <v>1.2326716143361607</v>
      </c>
      <c r="P18" s="37">
        <f t="shared" si="11"/>
        <v>1.6933286293832761</v>
      </c>
      <c r="Q18" s="37">
        <f t="shared" si="11"/>
        <v>1.6404104732446052</v>
      </c>
    </row>
    <row r="19" spans="1:17" ht="11.45" customHeight="1" x14ac:dyDescent="0.25">
      <c r="A19" s="93" t="s">
        <v>125</v>
      </c>
      <c r="B19" s="36">
        <f>B28*B84/1000000</f>
        <v>8.5154308107692964E-2</v>
      </c>
      <c r="C19" s="36">
        <f t="shared" ref="C19:Q19" si="12">C28*C84/1000000</f>
        <v>9.6310408316554741E-2</v>
      </c>
      <c r="D19" s="36">
        <f t="shared" si="12"/>
        <v>0.11054430101527023</v>
      </c>
      <c r="E19" s="36">
        <f t="shared" si="12"/>
        <v>0.10996967558901506</v>
      </c>
      <c r="F19" s="36">
        <f t="shared" si="12"/>
        <v>0.10593451170054036</v>
      </c>
      <c r="G19" s="36">
        <f t="shared" si="12"/>
        <v>6.68136132502406E-2</v>
      </c>
      <c r="H19" s="36">
        <f t="shared" si="12"/>
        <v>3.3857123956197055E-2</v>
      </c>
      <c r="I19" s="36">
        <f t="shared" si="12"/>
        <v>3.5299195987786969E-2</v>
      </c>
      <c r="J19" s="36">
        <f t="shared" si="12"/>
        <v>4.3598394783689454</v>
      </c>
      <c r="K19" s="36">
        <f t="shared" si="12"/>
        <v>3.1934044835166517</v>
      </c>
      <c r="L19" s="36">
        <f t="shared" si="12"/>
        <v>3.082177570010741</v>
      </c>
      <c r="M19" s="36">
        <f t="shared" si="12"/>
        <v>3.4015013066414714</v>
      </c>
      <c r="N19" s="36">
        <f t="shared" si="12"/>
        <v>3.9077983046190274</v>
      </c>
      <c r="O19" s="36">
        <f t="shared" si="12"/>
        <v>4.145077582355392</v>
      </c>
      <c r="P19" s="36">
        <f t="shared" si="12"/>
        <v>5.2847249002764585</v>
      </c>
      <c r="Q19" s="36">
        <f t="shared" si="12"/>
        <v>5.6860608089450215</v>
      </c>
    </row>
    <row r="20" spans="1:17" ht="11.45" customHeight="1" x14ac:dyDescent="0.25">
      <c r="B20" s="42"/>
      <c r="C20" s="42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42"/>
    </row>
    <row r="21" spans="1:17" ht="11.45" customHeight="1" x14ac:dyDescent="0.25">
      <c r="A21" s="27" t="s">
        <v>140</v>
      </c>
      <c r="B21" s="41">
        <f t="shared" ref="B21" si="13">SUM(B22,B26)</f>
        <v>229518</v>
      </c>
      <c r="C21" s="41">
        <f t="shared" ref="C21:Q21" si="14">SUM(C22,C26)</f>
        <v>239364</v>
      </c>
      <c r="D21" s="41">
        <f t="shared" si="14"/>
        <v>221480</v>
      </c>
      <c r="E21" s="41">
        <f t="shared" si="14"/>
        <v>239875</v>
      </c>
      <c r="F21" s="41">
        <f t="shared" si="14"/>
        <v>259846</v>
      </c>
      <c r="G21" s="41">
        <f t="shared" si="14"/>
        <v>257227</v>
      </c>
      <c r="H21" s="41">
        <f t="shared" si="14"/>
        <v>232491</v>
      </c>
      <c r="I21" s="41">
        <f t="shared" si="14"/>
        <v>239788</v>
      </c>
      <c r="J21" s="41">
        <f t="shared" si="14"/>
        <v>249463</v>
      </c>
      <c r="K21" s="41">
        <f t="shared" si="14"/>
        <v>223391</v>
      </c>
      <c r="L21" s="41">
        <f t="shared" si="14"/>
        <v>240981</v>
      </c>
      <c r="M21" s="41">
        <f t="shared" si="14"/>
        <v>250725</v>
      </c>
      <c r="N21" s="41">
        <f t="shared" si="14"/>
        <v>244638</v>
      </c>
      <c r="O21" s="41">
        <f t="shared" si="14"/>
        <v>250885</v>
      </c>
      <c r="P21" s="41">
        <f t="shared" si="14"/>
        <v>254044</v>
      </c>
      <c r="Q21" s="41">
        <f t="shared" si="14"/>
        <v>262264</v>
      </c>
    </row>
    <row r="22" spans="1:17" ht="11.45" customHeight="1" x14ac:dyDescent="0.25">
      <c r="A22" s="130" t="s">
        <v>39</v>
      </c>
      <c r="B22" s="132">
        <f t="shared" ref="B22" si="15">SUM(B23:B25)</f>
        <v>226335</v>
      </c>
      <c r="C22" s="132">
        <f t="shared" ref="C22:Q22" si="16">SUM(C23:C25)</f>
        <v>236099</v>
      </c>
      <c r="D22" s="132">
        <f t="shared" si="16"/>
        <v>218468</v>
      </c>
      <c r="E22" s="132">
        <f t="shared" si="16"/>
        <v>237647</v>
      </c>
      <c r="F22" s="132">
        <f t="shared" si="16"/>
        <v>257536</v>
      </c>
      <c r="G22" s="132">
        <f t="shared" si="16"/>
        <v>254574</v>
      </c>
      <c r="H22" s="132">
        <f t="shared" si="16"/>
        <v>229384</v>
      </c>
      <c r="I22" s="132">
        <f t="shared" si="16"/>
        <v>236887</v>
      </c>
      <c r="J22" s="132">
        <f t="shared" si="16"/>
        <v>241267</v>
      </c>
      <c r="K22" s="132">
        <f t="shared" si="16"/>
        <v>217679</v>
      </c>
      <c r="L22" s="132">
        <f t="shared" si="16"/>
        <v>235816</v>
      </c>
      <c r="M22" s="132">
        <f t="shared" si="16"/>
        <v>245065</v>
      </c>
      <c r="N22" s="132">
        <f t="shared" si="16"/>
        <v>238438</v>
      </c>
      <c r="O22" s="132">
        <f t="shared" si="16"/>
        <v>244801</v>
      </c>
      <c r="P22" s="132">
        <f t="shared" si="16"/>
        <v>247104</v>
      </c>
      <c r="Q22" s="132">
        <f t="shared" si="16"/>
        <v>254841</v>
      </c>
    </row>
    <row r="23" spans="1:17" ht="11.45" customHeight="1" x14ac:dyDescent="0.25">
      <c r="A23" s="116" t="s">
        <v>23</v>
      </c>
      <c r="B23" s="42">
        <f>IF(B32=0,0,B32/B70)</f>
        <v>27530</v>
      </c>
      <c r="C23" s="42">
        <f t="shared" ref="C23:Q23" si="17">IF(C32=0,0,C32/C70)</f>
        <v>29018</v>
      </c>
      <c r="D23" s="42">
        <f t="shared" si="17"/>
        <v>24909.999999999996</v>
      </c>
      <c r="E23" s="42">
        <f t="shared" si="17"/>
        <v>24763</v>
      </c>
      <c r="F23" s="42">
        <f t="shared" si="17"/>
        <v>30193</v>
      </c>
      <c r="G23" s="42">
        <f t="shared" si="17"/>
        <v>29422</v>
      </c>
      <c r="H23" s="42">
        <f t="shared" si="17"/>
        <v>27671</v>
      </c>
      <c r="I23" s="42">
        <f t="shared" si="17"/>
        <v>29455</v>
      </c>
      <c r="J23" s="42">
        <f t="shared" si="17"/>
        <v>29822</v>
      </c>
      <c r="K23" s="42">
        <f t="shared" si="17"/>
        <v>29580</v>
      </c>
      <c r="L23" s="42">
        <f t="shared" si="17"/>
        <v>34573</v>
      </c>
      <c r="M23" s="42">
        <f t="shared" si="17"/>
        <v>34593</v>
      </c>
      <c r="N23" s="42">
        <f t="shared" si="17"/>
        <v>27126</v>
      </c>
      <c r="O23" s="42">
        <f t="shared" si="17"/>
        <v>26798</v>
      </c>
      <c r="P23" s="42">
        <f t="shared" si="17"/>
        <v>25704</v>
      </c>
      <c r="Q23" s="42">
        <f t="shared" si="17"/>
        <v>25032</v>
      </c>
    </row>
    <row r="24" spans="1:17" ht="11.45" customHeight="1" x14ac:dyDescent="0.25">
      <c r="A24" s="116" t="s">
        <v>127</v>
      </c>
      <c r="B24" s="42">
        <f t="shared" ref="B24:Q25" si="18">IF(B33=0,0,B33/B71)</f>
        <v>150280</v>
      </c>
      <c r="C24" s="42">
        <f t="shared" si="18"/>
        <v>158927</v>
      </c>
      <c r="D24" s="42">
        <f t="shared" si="18"/>
        <v>145498</v>
      </c>
      <c r="E24" s="42">
        <f t="shared" si="18"/>
        <v>163276</v>
      </c>
      <c r="F24" s="42">
        <f t="shared" si="18"/>
        <v>175025</v>
      </c>
      <c r="G24" s="42">
        <f t="shared" si="18"/>
        <v>170514</v>
      </c>
      <c r="H24" s="42">
        <f t="shared" si="18"/>
        <v>155481</v>
      </c>
      <c r="I24" s="42">
        <f t="shared" si="18"/>
        <v>160107</v>
      </c>
      <c r="J24" s="42">
        <f t="shared" si="18"/>
        <v>159747</v>
      </c>
      <c r="K24" s="42">
        <f t="shared" si="18"/>
        <v>144377</v>
      </c>
      <c r="L24" s="42">
        <f t="shared" si="18"/>
        <v>153067</v>
      </c>
      <c r="M24" s="42">
        <f t="shared" si="18"/>
        <v>158667</v>
      </c>
      <c r="N24" s="42">
        <f t="shared" si="18"/>
        <v>158186</v>
      </c>
      <c r="O24" s="42">
        <f t="shared" si="18"/>
        <v>163499</v>
      </c>
      <c r="P24" s="42">
        <f t="shared" si="18"/>
        <v>165327</v>
      </c>
      <c r="Q24" s="42">
        <f t="shared" si="18"/>
        <v>174589</v>
      </c>
    </row>
    <row r="25" spans="1:17" ht="11.45" customHeight="1" x14ac:dyDescent="0.25">
      <c r="A25" s="116" t="s">
        <v>125</v>
      </c>
      <c r="B25" s="42">
        <f t="shared" si="18"/>
        <v>48525</v>
      </c>
      <c r="C25" s="42">
        <f t="shared" si="18"/>
        <v>48154</v>
      </c>
      <c r="D25" s="42">
        <f t="shared" si="18"/>
        <v>48060.000000000007</v>
      </c>
      <c r="E25" s="42">
        <f t="shared" si="18"/>
        <v>49608</v>
      </c>
      <c r="F25" s="42">
        <f t="shared" si="18"/>
        <v>52318</v>
      </c>
      <c r="G25" s="42">
        <f t="shared" si="18"/>
        <v>54638</v>
      </c>
      <c r="H25" s="42">
        <f t="shared" si="18"/>
        <v>46232</v>
      </c>
      <c r="I25" s="42">
        <f t="shared" si="18"/>
        <v>47325</v>
      </c>
      <c r="J25" s="42">
        <f t="shared" si="18"/>
        <v>51698</v>
      </c>
      <c r="K25" s="42">
        <f t="shared" si="18"/>
        <v>43722</v>
      </c>
      <c r="L25" s="42">
        <f t="shared" si="18"/>
        <v>48176</v>
      </c>
      <c r="M25" s="42">
        <f t="shared" si="18"/>
        <v>51805</v>
      </c>
      <c r="N25" s="42">
        <f t="shared" si="18"/>
        <v>53126</v>
      </c>
      <c r="O25" s="42">
        <f t="shared" si="18"/>
        <v>54504</v>
      </c>
      <c r="P25" s="42">
        <f t="shared" si="18"/>
        <v>56073</v>
      </c>
      <c r="Q25" s="42">
        <f t="shared" si="18"/>
        <v>55220</v>
      </c>
    </row>
    <row r="26" spans="1:17" ht="11.45" customHeight="1" x14ac:dyDescent="0.25">
      <c r="A26" s="128" t="s">
        <v>18</v>
      </c>
      <c r="B26" s="131">
        <f t="shared" ref="B26" si="19">SUM(B27:B28)</f>
        <v>3183</v>
      </c>
      <c r="C26" s="131">
        <f t="shared" ref="C26:Q26" si="20">SUM(C27:C28)</f>
        <v>3265</v>
      </c>
      <c r="D26" s="131">
        <f t="shared" si="20"/>
        <v>3012</v>
      </c>
      <c r="E26" s="131">
        <f t="shared" si="20"/>
        <v>2228</v>
      </c>
      <c r="F26" s="131">
        <f t="shared" si="20"/>
        <v>2310</v>
      </c>
      <c r="G26" s="131">
        <f t="shared" si="20"/>
        <v>2653</v>
      </c>
      <c r="H26" s="131">
        <f t="shared" si="20"/>
        <v>3107</v>
      </c>
      <c r="I26" s="131">
        <f t="shared" si="20"/>
        <v>2901</v>
      </c>
      <c r="J26" s="131">
        <f t="shared" si="20"/>
        <v>8196</v>
      </c>
      <c r="K26" s="131">
        <f t="shared" si="20"/>
        <v>5712</v>
      </c>
      <c r="L26" s="131">
        <f t="shared" si="20"/>
        <v>5165</v>
      </c>
      <c r="M26" s="131">
        <f t="shared" si="20"/>
        <v>5660</v>
      </c>
      <c r="N26" s="131">
        <f t="shared" si="20"/>
        <v>6200</v>
      </c>
      <c r="O26" s="131">
        <f t="shared" si="20"/>
        <v>6084</v>
      </c>
      <c r="P26" s="131">
        <f t="shared" si="20"/>
        <v>6940</v>
      </c>
      <c r="Q26" s="131">
        <f t="shared" si="20"/>
        <v>7423</v>
      </c>
    </row>
    <row r="27" spans="1:17" ht="11.45" customHeight="1" x14ac:dyDescent="0.25">
      <c r="A27" s="95" t="s">
        <v>126</v>
      </c>
      <c r="B27" s="37">
        <f t="shared" ref="B27:Q28" si="21">IF(B36=0,0,B36/B74)</f>
        <v>3137</v>
      </c>
      <c r="C27" s="37">
        <f t="shared" si="21"/>
        <v>3213</v>
      </c>
      <c r="D27" s="37">
        <f t="shared" si="21"/>
        <v>2953</v>
      </c>
      <c r="E27" s="37">
        <f t="shared" si="21"/>
        <v>2169</v>
      </c>
      <c r="F27" s="37">
        <f t="shared" si="21"/>
        <v>2253</v>
      </c>
      <c r="G27" s="37">
        <f t="shared" si="21"/>
        <v>2617</v>
      </c>
      <c r="H27" s="37">
        <f t="shared" si="21"/>
        <v>3089</v>
      </c>
      <c r="I27" s="37">
        <f t="shared" si="21"/>
        <v>2882</v>
      </c>
      <c r="J27" s="37">
        <f t="shared" si="21"/>
        <v>5787</v>
      </c>
      <c r="K27" s="37">
        <f t="shared" si="21"/>
        <v>3930</v>
      </c>
      <c r="L27" s="37">
        <f t="shared" si="21"/>
        <v>3426.9999999999995</v>
      </c>
      <c r="M27" s="37">
        <f t="shared" si="21"/>
        <v>3898</v>
      </c>
      <c r="N27" s="37">
        <f t="shared" si="21"/>
        <v>4185</v>
      </c>
      <c r="O27" s="37">
        <f t="shared" si="21"/>
        <v>4026</v>
      </c>
      <c r="P27" s="37">
        <f t="shared" si="21"/>
        <v>4096</v>
      </c>
      <c r="Q27" s="37">
        <f t="shared" si="21"/>
        <v>4435</v>
      </c>
    </row>
    <row r="28" spans="1:17" ht="11.45" customHeight="1" x14ac:dyDescent="0.25">
      <c r="A28" s="93" t="s">
        <v>125</v>
      </c>
      <c r="B28" s="36">
        <f t="shared" si="21"/>
        <v>46</v>
      </c>
      <c r="C28" s="36">
        <f t="shared" si="21"/>
        <v>52</v>
      </c>
      <c r="D28" s="36">
        <f t="shared" si="21"/>
        <v>59</v>
      </c>
      <c r="E28" s="36">
        <f t="shared" si="21"/>
        <v>59</v>
      </c>
      <c r="F28" s="36">
        <f t="shared" si="21"/>
        <v>57</v>
      </c>
      <c r="G28" s="36">
        <f t="shared" si="21"/>
        <v>36</v>
      </c>
      <c r="H28" s="36">
        <f t="shared" si="21"/>
        <v>18</v>
      </c>
      <c r="I28" s="36">
        <f t="shared" si="21"/>
        <v>19.000000000000004</v>
      </c>
      <c r="J28" s="36">
        <f t="shared" si="21"/>
        <v>2409</v>
      </c>
      <c r="K28" s="36">
        <f t="shared" si="21"/>
        <v>1782</v>
      </c>
      <c r="L28" s="36">
        <f t="shared" si="21"/>
        <v>1738</v>
      </c>
      <c r="M28" s="36">
        <f t="shared" si="21"/>
        <v>1762</v>
      </c>
      <c r="N28" s="36">
        <f t="shared" si="21"/>
        <v>2015</v>
      </c>
      <c r="O28" s="36">
        <f t="shared" si="21"/>
        <v>2058</v>
      </c>
      <c r="P28" s="36">
        <f t="shared" si="21"/>
        <v>2844</v>
      </c>
      <c r="Q28" s="36">
        <f t="shared" si="21"/>
        <v>2988</v>
      </c>
    </row>
    <row r="30" spans="1:17" ht="11.45" customHeight="1" x14ac:dyDescent="0.25">
      <c r="A30" s="27" t="s">
        <v>139</v>
      </c>
      <c r="B30" s="41"/>
      <c r="C30" s="41"/>
      <c r="D30" s="41"/>
      <c r="E30" s="41"/>
      <c r="F30" s="41"/>
      <c r="G30" s="41"/>
      <c r="H30" s="41"/>
      <c r="I30" s="41"/>
      <c r="J30" s="41"/>
      <c r="K30" s="41"/>
      <c r="L30" s="41"/>
      <c r="M30" s="41"/>
      <c r="N30" s="41"/>
      <c r="O30" s="41"/>
      <c r="P30" s="41"/>
      <c r="Q30" s="41"/>
    </row>
    <row r="31" spans="1:17" ht="11.45" customHeight="1" x14ac:dyDescent="0.25">
      <c r="A31" s="130" t="s">
        <v>138</v>
      </c>
      <c r="B31" s="132">
        <f t="shared" ref="B31:Q31" si="22">SUM(B32:B34)</f>
        <v>18865805</v>
      </c>
      <c r="C31" s="132">
        <f t="shared" si="22"/>
        <v>19622503</v>
      </c>
      <c r="D31" s="132">
        <f t="shared" si="22"/>
        <v>19519789</v>
      </c>
      <c r="E31" s="132">
        <f t="shared" si="22"/>
        <v>19123868</v>
      </c>
      <c r="F31" s="132">
        <f t="shared" si="22"/>
        <v>21143586</v>
      </c>
      <c r="G31" s="132">
        <f t="shared" si="22"/>
        <v>22331856</v>
      </c>
      <c r="H31" s="132">
        <f t="shared" si="22"/>
        <v>23183947</v>
      </c>
      <c r="I31" s="132">
        <f t="shared" si="22"/>
        <v>24191452</v>
      </c>
      <c r="J31" s="132">
        <f t="shared" si="22"/>
        <v>24247948</v>
      </c>
      <c r="K31" s="132">
        <f t="shared" si="22"/>
        <v>22180185</v>
      </c>
      <c r="L31" s="132">
        <f t="shared" si="22"/>
        <v>24460574</v>
      </c>
      <c r="M31" s="132">
        <f t="shared" si="22"/>
        <v>25948224</v>
      </c>
      <c r="N31" s="132">
        <f t="shared" si="22"/>
        <v>26660430</v>
      </c>
      <c r="O31" s="132">
        <f t="shared" si="22"/>
        <v>27575555</v>
      </c>
      <c r="P31" s="132">
        <f t="shared" si="22"/>
        <v>29274188</v>
      </c>
      <c r="Q31" s="132">
        <f t="shared" si="22"/>
        <v>30349112</v>
      </c>
    </row>
    <row r="32" spans="1:17" ht="11.45" customHeight="1" x14ac:dyDescent="0.25">
      <c r="A32" s="116" t="s">
        <v>23</v>
      </c>
      <c r="B32" s="42">
        <v>1580607</v>
      </c>
      <c r="C32" s="42">
        <v>1640679</v>
      </c>
      <c r="D32" s="42">
        <v>1496851</v>
      </c>
      <c r="E32" s="42">
        <v>1319983</v>
      </c>
      <c r="F32" s="42">
        <v>1634549</v>
      </c>
      <c r="G32" s="42">
        <v>1698357</v>
      </c>
      <c r="H32" s="42">
        <v>1847618.0000000002</v>
      </c>
      <c r="I32" s="42">
        <v>1991789.0000000002</v>
      </c>
      <c r="J32" s="42">
        <v>1995336.0000000002</v>
      </c>
      <c r="K32" s="42">
        <v>1995382</v>
      </c>
      <c r="L32" s="42">
        <v>2418005</v>
      </c>
      <c r="M32" s="42">
        <v>2400561</v>
      </c>
      <c r="N32" s="42">
        <v>1944894</v>
      </c>
      <c r="O32" s="42">
        <v>1926048.0000000002</v>
      </c>
      <c r="P32" s="42">
        <v>1998660</v>
      </c>
      <c r="Q32" s="42">
        <v>1963239</v>
      </c>
    </row>
    <row r="33" spans="1:17" ht="11.45" customHeight="1" x14ac:dyDescent="0.25">
      <c r="A33" s="116" t="s">
        <v>127</v>
      </c>
      <c r="B33" s="42">
        <v>12271325</v>
      </c>
      <c r="C33" s="42">
        <v>12987373</v>
      </c>
      <c r="D33" s="42">
        <v>12758633</v>
      </c>
      <c r="E33" s="42">
        <v>12676694</v>
      </c>
      <c r="F33" s="42">
        <v>13721091</v>
      </c>
      <c r="G33" s="42">
        <v>14528751</v>
      </c>
      <c r="H33" s="42">
        <v>15283843</v>
      </c>
      <c r="I33" s="42">
        <v>15919434</v>
      </c>
      <c r="J33" s="42">
        <v>15665855</v>
      </c>
      <c r="K33" s="42">
        <v>14302072</v>
      </c>
      <c r="L33" s="42">
        <v>15549730</v>
      </c>
      <c r="M33" s="42">
        <v>16581692</v>
      </c>
      <c r="N33" s="42">
        <v>17210360</v>
      </c>
      <c r="O33" s="42">
        <v>17972308</v>
      </c>
      <c r="P33" s="42">
        <v>19022442</v>
      </c>
      <c r="Q33" s="42">
        <v>20095151</v>
      </c>
    </row>
    <row r="34" spans="1:17" ht="11.45" customHeight="1" x14ac:dyDescent="0.25">
      <c r="A34" s="116" t="s">
        <v>125</v>
      </c>
      <c r="B34" s="42">
        <v>5013873</v>
      </c>
      <c r="C34" s="42">
        <v>4994451</v>
      </c>
      <c r="D34" s="42">
        <v>5264305</v>
      </c>
      <c r="E34" s="42">
        <v>5127191</v>
      </c>
      <c r="F34" s="42">
        <v>5787946</v>
      </c>
      <c r="G34" s="42">
        <v>6104748</v>
      </c>
      <c r="H34" s="42">
        <v>6052486</v>
      </c>
      <c r="I34" s="42">
        <v>6280229</v>
      </c>
      <c r="J34" s="42">
        <v>6586757</v>
      </c>
      <c r="K34" s="42">
        <v>5882731</v>
      </c>
      <c r="L34" s="42">
        <v>6492839</v>
      </c>
      <c r="M34" s="42">
        <v>6965971</v>
      </c>
      <c r="N34" s="42">
        <v>7505176</v>
      </c>
      <c r="O34" s="42">
        <v>7677199.0000000009</v>
      </c>
      <c r="P34" s="42">
        <v>8253086</v>
      </c>
      <c r="Q34" s="42">
        <v>8290722</v>
      </c>
    </row>
    <row r="35" spans="1:17" ht="11.45" customHeight="1" x14ac:dyDescent="0.25">
      <c r="A35" s="128" t="s">
        <v>137</v>
      </c>
      <c r="B35" s="131">
        <f t="shared" ref="B35:Q35" si="23">SUM(B36:B37)</f>
        <v>66600.611827365195</v>
      </c>
      <c r="C35" s="131">
        <f t="shared" si="23"/>
        <v>70139.425913197832</v>
      </c>
      <c r="D35" s="131">
        <f t="shared" si="23"/>
        <v>66057.877627322116</v>
      </c>
      <c r="E35" s="131">
        <f t="shared" si="23"/>
        <v>49997.337766754004</v>
      </c>
      <c r="F35" s="131">
        <f t="shared" si="23"/>
        <v>52372.196925174045</v>
      </c>
      <c r="G35" s="131">
        <f t="shared" si="23"/>
        <v>58613.473296841126</v>
      </c>
      <c r="H35" s="131">
        <f t="shared" si="23"/>
        <v>65171.816275773228</v>
      </c>
      <c r="I35" s="131">
        <f t="shared" si="23"/>
        <v>60256.444887276703</v>
      </c>
      <c r="J35" s="131">
        <f t="shared" si="23"/>
        <v>246835.51889336878</v>
      </c>
      <c r="K35" s="131">
        <f t="shared" si="23"/>
        <v>175702.08990487328</v>
      </c>
      <c r="L35" s="131">
        <f t="shared" si="23"/>
        <v>168166.83248450083</v>
      </c>
      <c r="M35" s="131">
        <f t="shared" si="23"/>
        <v>180848.32569735794</v>
      </c>
      <c r="N35" s="131">
        <f t="shared" si="23"/>
        <v>197436.05360952829</v>
      </c>
      <c r="O35" s="131">
        <f t="shared" si="23"/>
        <v>192446.27957732748</v>
      </c>
      <c r="P35" s="131">
        <f t="shared" si="23"/>
        <v>247863.00629429938</v>
      </c>
      <c r="Q35" s="131">
        <f t="shared" si="23"/>
        <v>255827.88454273963</v>
      </c>
    </row>
    <row r="36" spans="1:17" ht="11.45" customHeight="1" x14ac:dyDescent="0.25">
      <c r="A36" s="95" t="s">
        <v>126</v>
      </c>
      <c r="B36" s="37">
        <v>64131.142472286418</v>
      </c>
      <c r="C36" s="37">
        <v>67358.157057427394</v>
      </c>
      <c r="D36" s="37">
        <v>62865.737250595354</v>
      </c>
      <c r="E36" s="37">
        <v>46829.527957160557</v>
      </c>
      <c r="F36" s="37">
        <v>49268.42597396778</v>
      </c>
      <c r="G36" s="37">
        <v>56632.510037851287</v>
      </c>
      <c r="H36" s="37">
        <v>64190.445692104622</v>
      </c>
      <c r="I36" s="37">
        <v>59219.588472423449</v>
      </c>
      <c r="J36" s="37">
        <v>116181.33169389926</v>
      </c>
      <c r="K36" s="37">
        <v>80093.053930080336</v>
      </c>
      <c r="L36" s="37">
        <v>72514.019339758815</v>
      </c>
      <c r="M36" s="37">
        <v>85512.479647548214</v>
      </c>
      <c r="N36" s="37">
        <v>91018.827842013707</v>
      </c>
      <c r="O36" s="37">
        <v>88568.007469892109</v>
      </c>
      <c r="P36" s="37">
        <v>97293.453791312641</v>
      </c>
      <c r="Q36" s="37">
        <v>103970.82449652246</v>
      </c>
    </row>
    <row r="37" spans="1:17" ht="11.45" customHeight="1" x14ac:dyDescent="0.25">
      <c r="A37" s="93" t="s">
        <v>125</v>
      </c>
      <c r="B37" s="36">
        <v>2469.4693550787802</v>
      </c>
      <c r="C37" s="36">
        <v>2781.2688557704455</v>
      </c>
      <c r="D37" s="36">
        <v>3192.1403767267616</v>
      </c>
      <c r="E37" s="36">
        <v>3167.8098095934452</v>
      </c>
      <c r="F37" s="36">
        <v>3103.7709512062652</v>
      </c>
      <c r="G37" s="36">
        <v>1980.9632589898365</v>
      </c>
      <c r="H37" s="36">
        <v>981.37058366860674</v>
      </c>
      <c r="I37" s="36">
        <v>1036.8564148532555</v>
      </c>
      <c r="J37" s="36">
        <v>130654.18719946952</v>
      </c>
      <c r="K37" s="36">
        <v>95609.035974792932</v>
      </c>
      <c r="L37" s="36">
        <v>95652.813144742031</v>
      </c>
      <c r="M37" s="36">
        <v>95335.846049809741</v>
      </c>
      <c r="N37" s="36">
        <v>106417.22576751457</v>
      </c>
      <c r="O37" s="36">
        <v>103878.27210743538</v>
      </c>
      <c r="P37" s="36">
        <v>150569.55250298674</v>
      </c>
      <c r="Q37" s="36">
        <v>151857.06004621717</v>
      </c>
    </row>
    <row r="39" spans="1:17" ht="11.45" customHeight="1" x14ac:dyDescent="0.25">
      <c r="A39" s="27" t="s">
        <v>136</v>
      </c>
      <c r="B39" s="41">
        <f t="shared" ref="B39:Q39" si="24">SUM(B40,B44)</f>
        <v>155.37030163589699</v>
      </c>
      <c r="C39" s="41">
        <f t="shared" si="24"/>
        <v>159.99648492434596</v>
      </c>
      <c r="D39" s="41">
        <f t="shared" si="24"/>
        <v>154.85080820315</v>
      </c>
      <c r="E39" s="41">
        <f t="shared" si="24"/>
        <v>157.053730576779</v>
      </c>
      <c r="F39" s="41">
        <f t="shared" si="24"/>
        <v>171.64358981734199</v>
      </c>
      <c r="G39" s="41">
        <f t="shared" si="24"/>
        <v>173.78640782314301</v>
      </c>
      <c r="H39" s="41">
        <f t="shared" si="24"/>
        <v>168.64073110194701</v>
      </c>
      <c r="I39" s="41">
        <f t="shared" si="24"/>
        <v>164.21756810730099</v>
      </c>
      <c r="J39" s="41">
        <f t="shared" si="24"/>
        <v>169.087207259091</v>
      </c>
      <c r="K39" s="41">
        <f t="shared" si="24"/>
        <v>164.17039909658502</v>
      </c>
      <c r="L39" s="41">
        <f t="shared" si="24"/>
        <v>164.51772459323698</v>
      </c>
      <c r="M39" s="41">
        <f t="shared" si="24"/>
        <v>165.87469265099199</v>
      </c>
      <c r="N39" s="41">
        <f t="shared" si="24"/>
        <v>165.85811694045901</v>
      </c>
      <c r="O39" s="41">
        <f t="shared" si="24"/>
        <v>170.03966335191902</v>
      </c>
      <c r="P39" s="41">
        <f t="shared" si="24"/>
        <v>174.38589869353899</v>
      </c>
      <c r="Q39" s="41">
        <f t="shared" si="24"/>
        <v>178.30804022433497</v>
      </c>
    </row>
    <row r="40" spans="1:17" ht="11.45" customHeight="1" x14ac:dyDescent="0.25">
      <c r="A40" s="130" t="s">
        <v>39</v>
      </c>
      <c r="B40" s="132">
        <f t="shared" ref="B40:Q40" si="25">SUM(B41:B43)</f>
        <v>151.78375643617699</v>
      </c>
      <c r="C40" s="132">
        <f t="shared" si="25"/>
        <v>156.33355570220198</v>
      </c>
      <c r="D40" s="132">
        <f t="shared" si="25"/>
        <v>151.27409715433001</v>
      </c>
      <c r="E40" s="132">
        <f t="shared" si="25"/>
        <v>153.56323770128301</v>
      </c>
      <c r="F40" s="132">
        <f t="shared" si="25"/>
        <v>168.23931511517</v>
      </c>
      <c r="G40" s="132">
        <f t="shared" si="25"/>
        <v>170.46835129429502</v>
      </c>
      <c r="H40" s="132">
        <f t="shared" si="25"/>
        <v>165.40889274642302</v>
      </c>
      <c r="I40" s="132">
        <f t="shared" si="25"/>
        <v>161.071947925101</v>
      </c>
      <c r="J40" s="132">
        <f t="shared" si="25"/>
        <v>160.90948873934801</v>
      </c>
      <c r="K40" s="132">
        <f t="shared" si="25"/>
        <v>156.11223208349901</v>
      </c>
      <c r="L40" s="132">
        <f t="shared" si="25"/>
        <v>156.57910908680799</v>
      </c>
      <c r="M40" s="132">
        <f t="shared" si="25"/>
        <v>158.05562865121999</v>
      </c>
      <c r="N40" s="132">
        <f t="shared" si="25"/>
        <v>158.158604447344</v>
      </c>
      <c r="O40" s="132">
        <f t="shared" si="25"/>
        <v>162.35303315455602</v>
      </c>
      <c r="P40" s="132">
        <f t="shared" si="25"/>
        <v>164.54123379593699</v>
      </c>
      <c r="Q40" s="132">
        <f t="shared" si="25"/>
        <v>167.98197660550798</v>
      </c>
    </row>
    <row r="41" spans="1:17" ht="11.45" customHeight="1" x14ac:dyDescent="0.25">
      <c r="A41" s="116" t="s">
        <v>23</v>
      </c>
      <c r="B41" s="42">
        <v>10.34184823441</v>
      </c>
      <c r="C41" s="42">
        <v>10.83165360209</v>
      </c>
      <c r="D41" s="42">
        <v>10.486925327610001</v>
      </c>
      <c r="E41" s="42">
        <v>10.142197053129999</v>
      </c>
      <c r="F41" s="42">
        <v>11.295548073326</v>
      </c>
      <c r="G41" s="42">
        <v>11.019475655431</v>
      </c>
      <c r="H41" s="42">
        <v>10.674747380951001</v>
      </c>
      <c r="I41" s="42">
        <v>11.052532833021001</v>
      </c>
      <c r="J41" s="42">
        <v>11.198648141194001</v>
      </c>
      <c r="K41" s="42">
        <v>11.116121758737</v>
      </c>
      <c r="L41" s="42">
        <v>13.007148231753</v>
      </c>
      <c r="M41" s="42">
        <v>13</v>
      </c>
      <c r="N41" s="42">
        <v>12.65527172552</v>
      </c>
      <c r="O41" s="42">
        <v>12.310543451039999</v>
      </c>
      <c r="P41" s="42">
        <v>11.96581517656</v>
      </c>
      <c r="Q41" s="42">
        <v>11.62108690208</v>
      </c>
    </row>
    <row r="42" spans="1:17" ht="11.45" customHeight="1" x14ac:dyDescent="0.25">
      <c r="A42" s="116" t="s">
        <v>127</v>
      </c>
      <c r="B42" s="42">
        <v>82.480790340284997</v>
      </c>
      <c r="C42" s="42">
        <v>87.274574409664993</v>
      </c>
      <c r="D42" s="42">
        <v>84.525214731656007</v>
      </c>
      <c r="E42" s="42">
        <v>89.124454148471997</v>
      </c>
      <c r="F42" s="42">
        <v>95.537663755458993</v>
      </c>
      <c r="G42" s="42">
        <v>93.381161007667004</v>
      </c>
      <c r="H42" s="42">
        <v>90.631801329658003</v>
      </c>
      <c r="I42" s="42">
        <v>87.882441651649003</v>
      </c>
      <c r="J42" s="42">
        <v>87.198144104804001</v>
      </c>
      <c r="K42" s="42">
        <v>84.448784426795001</v>
      </c>
      <c r="L42" s="42">
        <v>84.990005552471004</v>
      </c>
      <c r="M42" s="42">
        <v>88.001663893510994</v>
      </c>
      <c r="N42" s="42">
        <v>87.058888277380007</v>
      </c>
      <c r="O42" s="42">
        <v>90.082093663912005</v>
      </c>
      <c r="P42" s="42">
        <v>90.888949972511995</v>
      </c>
      <c r="Q42" s="42">
        <v>95.612814895946997</v>
      </c>
    </row>
    <row r="43" spans="1:17" ht="11.45" customHeight="1" x14ac:dyDescent="0.25">
      <c r="A43" s="116" t="s">
        <v>125</v>
      </c>
      <c r="B43" s="42">
        <v>58.961117861482002</v>
      </c>
      <c r="C43" s="42">
        <v>58.227327690446998</v>
      </c>
      <c r="D43" s="42">
        <v>56.261957095063998</v>
      </c>
      <c r="E43" s="42">
        <v>54.296586499680998</v>
      </c>
      <c r="F43" s="42">
        <v>61.406103286384997</v>
      </c>
      <c r="G43" s="42">
        <v>66.067714631197006</v>
      </c>
      <c r="H43" s="42">
        <v>64.102344035813999</v>
      </c>
      <c r="I43" s="42">
        <v>62.136973440430999</v>
      </c>
      <c r="J43" s="42">
        <v>62.512696493349999</v>
      </c>
      <c r="K43" s="42">
        <v>60.547325897966999</v>
      </c>
      <c r="L43" s="42">
        <v>58.581955302583999</v>
      </c>
      <c r="M43" s="42">
        <v>57.053964757708997</v>
      </c>
      <c r="N43" s="42">
        <v>58.444444444444002</v>
      </c>
      <c r="O43" s="42">
        <v>59.960396039603999</v>
      </c>
      <c r="P43" s="42">
        <v>61.686468646865002</v>
      </c>
      <c r="Q43" s="42">
        <v>60.748074807480997</v>
      </c>
    </row>
    <row r="44" spans="1:17" ht="11.45" customHeight="1" x14ac:dyDescent="0.25">
      <c r="A44" s="128" t="s">
        <v>18</v>
      </c>
      <c r="B44" s="131">
        <f t="shared" ref="B44:Q44" si="26">SUM(B45:B46)</f>
        <v>3.5865451997200002</v>
      </c>
      <c r="C44" s="131">
        <f t="shared" si="26"/>
        <v>3.6629292221440002</v>
      </c>
      <c r="D44" s="131">
        <f t="shared" si="26"/>
        <v>3.57671104882</v>
      </c>
      <c r="E44" s="131">
        <f t="shared" si="26"/>
        <v>3.4904928754959998</v>
      </c>
      <c r="F44" s="131">
        <f t="shared" si="26"/>
        <v>3.4042747021720001</v>
      </c>
      <c r="G44" s="131">
        <f t="shared" si="26"/>
        <v>3.318056528848</v>
      </c>
      <c r="H44" s="131">
        <f t="shared" si="26"/>
        <v>3.2318383555239998</v>
      </c>
      <c r="I44" s="131">
        <f t="shared" si="26"/>
        <v>3.1456201822000001</v>
      </c>
      <c r="J44" s="131">
        <f t="shared" si="26"/>
        <v>8.1777185197429993</v>
      </c>
      <c r="K44" s="131">
        <f t="shared" si="26"/>
        <v>8.0581670130860008</v>
      </c>
      <c r="L44" s="131">
        <f t="shared" si="26"/>
        <v>7.9386155064290005</v>
      </c>
      <c r="M44" s="131">
        <f t="shared" si="26"/>
        <v>7.8190639997720002</v>
      </c>
      <c r="N44" s="131">
        <f t="shared" si="26"/>
        <v>7.6995124931149999</v>
      </c>
      <c r="O44" s="131">
        <f t="shared" si="26"/>
        <v>7.6866301973629998</v>
      </c>
      <c r="P44" s="131">
        <f t="shared" si="26"/>
        <v>9.8446648976019997</v>
      </c>
      <c r="Q44" s="131">
        <f t="shared" si="26"/>
        <v>10.326063618827</v>
      </c>
    </row>
    <row r="45" spans="1:17" ht="11.45" customHeight="1" x14ac:dyDescent="0.25">
      <c r="A45" s="95" t="s">
        <v>126</v>
      </c>
      <c r="B45" s="37">
        <v>2.5865451997200002</v>
      </c>
      <c r="C45" s="37">
        <v>2.6629292221440002</v>
      </c>
      <c r="D45" s="37">
        <v>2.57671104882</v>
      </c>
      <c r="E45" s="37">
        <v>2.4904928754959998</v>
      </c>
      <c r="F45" s="37">
        <v>2.4042747021720001</v>
      </c>
      <c r="G45" s="37">
        <v>2.318056528848</v>
      </c>
      <c r="H45" s="37">
        <v>2.2318383555239998</v>
      </c>
      <c r="I45" s="37">
        <v>2.1456201822000001</v>
      </c>
      <c r="J45" s="37">
        <v>3.8677210639830002</v>
      </c>
      <c r="K45" s="37">
        <v>3.781502890659</v>
      </c>
      <c r="L45" s="37">
        <v>3.6952847173349999</v>
      </c>
      <c r="M45" s="37">
        <v>3.6090665440110001</v>
      </c>
      <c r="N45" s="37">
        <v>3.522848370687</v>
      </c>
      <c r="O45" s="37">
        <v>3.4366301973629998</v>
      </c>
      <c r="P45" s="37">
        <v>3.3504120240390001</v>
      </c>
      <c r="Q45" s="37">
        <v>3.2853067047079998</v>
      </c>
    </row>
    <row r="46" spans="1:17" ht="11.45" customHeight="1" x14ac:dyDescent="0.25">
      <c r="A46" s="93" t="s">
        <v>125</v>
      </c>
      <c r="B46" s="36">
        <v>1</v>
      </c>
      <c r="C46" s="36">
        <v>1</v>
      </c>
      <c r="D46" s="36">
        <v>1</v>
      </c>
      <c r="E46" s="36">
        <v>1</v>
      </c>
      <c r="F46" s="36">
        <v>1</v>
      </c>
      <c r="G46" s="36">
        <v>1</v>
      </c>
      <c r="H46" s="36">
        <v>1</v>
      </c>
      <c r="I46" s="36">
        <v>1</v>
      </c>
      <c r="J46" s="36">
        <v>4.3099974557599996</v>
      </c>
      <c r="K46" s="36">
        <v>4.2766641224270003</v>
      </c>
      <c r="L46" s="36">
        <v>4.2433307890940002</v>
      </c>
      <c r="M46" s="36">
        <v>4.209997455761</v>
      </c>
      <c r="N46" s="36">
        <v>4.1766641224279999</v>
      </c>
      <c r="O46" s="36">
        <v>4.25</v>
      </c>
      <c r="P46" s="36">
        <v>6.4942528735630001</v>
      </c>
      <c r="Q46" s="36">
        <v>7.0407569141190001</v>
      </c>
    </row>
    <row r="48" spans="1:17" ht="11.45" customHeight="1" x14ac:dyDescent="0.25">
      <c r="A48" s="27" t="s">
        <v>135</v>
      </c>
      <c r="B48" s="41">
        <f t="shared" ref="B48:Q48" si="27">SUM(B49,B53)</f>
        <v>155.37030163589699</v>
      </c>
      <c r="C48" s="41">
        <f t="shared" si="27"/>
        <v>159.99648492434596</v>
      </c>
      <c r="D48" s="41">
        <f t="shared" si="27"/>
        <v>145.785419836264</v>
      </c>
      <c r="E48" s="41">
        <f t="shared" si="27"/>
        <v>154.67266761645899</v>
      </c>
      <c r="F48" s="41">
        <f t="shared" si="27"/>
        <v>171.08584629947299</v>
      </c>
      <c r="G48" s="41">
        <f t="shared" si="27"/>
        <v>173.48376825295003</v>
      </c>
      <c r="H48" s="41">
        <f t="shared" si="27"/>
        <v>154.40728649095098</v>
      </c>
      <c r="I48" s="41">
        <f t="shared" si="27"/>
        <v>159.10221118073699</v>
      </c>
      <c r="J48" s="41">
        <f t="shared" si="27"/>
        <v>169.087207259091</v>
      </c>
      <c r="K48" s="41">
        <f t="shared" si="27"/>
        <v>148.71208342071199</v>
      </c>
      <c r="L48" s="41">
        <f t="shared" si="27"/>
        <v>156.632577031978</v>
      </c>
      <c r="M48" s="41">
        <f t="shared" si="27"/>
        <v>164.34831775047999</v>
      </c>
      <c r="N48" s="41">
        <f t="shared" si="27"/>
        <v>161.48136017167903</v>
      </c>
      <c r="O48" s="41">
        <f t="shared" si="27"/>
        <v>166.64418353575101</v>
      </c>
      <c r="P48" s="41">
        <f t="shared" si="27"/>
        <v>172.04131795833698</v>
      </c>
      <c r="Q48" s="41">
        <f t="shared" si="27"/>
        <v>176.058724194587</v>
      </c>
    </row>
    <row r="49" spans="1:17" ht="11.45" customHeight="1" x14ac:dyDescent="0.25">
      <c r="A49" s="130" t="s">
        <v>39</v>
      </c>
      <c r="B49" s="132">
        <f t="shared" ref="B49:Q49" si="28">SUM(B50:B52)</f>
        <v>151.78375643617699</v>
      </c>
      <c r="C49" s="132">
        <f t="shared" si="28"/>
        <v>156.33355570220198</v>
      </c>
      <c r="D49" s="132">
        <f t="shared" si="28"/>
        <v>142.42382207873101</v>
      </c>
      <c r="E49" s="132">
        <f t="shared" si="28"/>
        <v>151.89621351694998</v>
      </c>
      <c r="F49" s="132">
        <f t="shared" si="28"/>
        <v>168.23931511517</v>
      </c>
      <c r="G49" s="132">
        <f t="shared" si="28"/>
        <v>170.46835129429502</v>
      </c>
      <c r="H49" s="132">
        <f t="shared" si="28"/>
        <v>151.23699917490299</v>
      </c>
      <c r="I49" s="132">
        <f t="shared" si="28"/>
        <v>156.055402670099</v>
      </c>
      <c r="J49" s="132">
        <f t="shared" si="28"/>
        <v>160.90948873934801</v>
      </c>
      <c r="K49" s="132">
        <f t="shared" si="28"/>
        <v>142.79272617940799</v>
      </c>
      <c r="L49" s="132">
        <f t="shared" si="28"/>
        <v>151.11292004662801</v>
      </c>
      <c r="M49" s="132">
        <f t="shared" si="28"/>
        <v>158.05562865121999</v>
      </c>
      <c r="N49" s="132">
        <f t="shared" si="28"/>
        <v>155.68958882396402</v>
      </c>
      <c r="O49" s="132">
        <f t="shared" si="28"/>
        <v>160.09425264425101</v>
      </c>
      <c r="P49" s="132">
        <f t="shared" si="28"/>
        <v>162.20960152792298</v>
      </c>
      <c r="Q49" s="132">
        <f t="shared" si="28"/>
        <v>165.73266057576001</v>
      </c>
    </row>
    <row r="50" spans="1:17" ht="11.45" customHeight="1" x14ac:dyDescent="0.25">
      <c r="A50" s="116" t="s">
        <v>23</v>
      </c>
      <c r="B50" s="42">
        <v>10.34184823441</v>
      </c>
      <c r="C50" s="42">
        <v>10.83165360209</v>
      </c>
      <c r="D50" s="42">
        <v>9.3051923795290001</v>
      </c>
      <c r="E50" s="42">
        <v>9.2571962616819992</v>
      </c>
      <c r="F50" s="42">
        <v>11.295548073326</v>
      </c>
      <c r="G50" s="42">
        <v>11.019475655431</v>
      </c>
      <c r="H50" s="42">
        <v>10.371439280360001</v>
      </c>
      <c r="I50" s="42">
        <v>11.052532833021001</v>
      </c>
      <c r="J50" s="42">
        <v>11.198648141194001</v>
      </c>
      <c r="K50" s="42">
        <v>11.116121758737</v>
      </c>
      <c r="L50" s="42">
        <v>13.007148231753</v>
      </c>
      <c r="M50" s="42">
        <v>13</v>
      </c>
      <c r="N50" s="42">
        <v>10.18625610214</v>
      </c>
      <c r="O50" s="42">
        <v>10.051762940734999</v>
      </c>
      <c r="P50" s="42">
        <v>9.6341829085460002</v>
      </c>
      <c r="Q50" s="42">
        <v>9.3717708723320001</v>
      </c>
    </row>
    <row r="51" spans="1:17" ht="11.45" customHeight="1" x14ac:dyDescent="0.25">
      <c r="A51" s="116" t="s">
        <v>127</v>
      </c>
      <c r="B51" s="42">
        <v>82.480790340284997</v>
      </c>
      <c r="C51" s="42">
        <v>87.274574409664993</v>
      </c>
      <c r="D51" s="42">
        <v>79.420305676856003</v>
      </c>
      <c r="E51" s="42">
        <v>89.124454148471997</v>
      </c>
      <c r="F51" s="42">
        <v>95.537663755458993</v>
      </c>
      <c r="G51" s="42">
        <v>93.381161007667004</v>
      </c>
      <c r="H51" s="42">
        <v>84.962295081967</v>
      </c>
      <c r="I51" s="42">
        <v>87.777960526315994</v>
      </c>
      <c r="J51" s="42">
        <v>87.198144104804001</v>
      </c>
      <c r="K51" s="42">
        <v>78.808406113537004</v>
      </c>
      <c r="L51" s="42">
        <v>84.990005552471004</v>
      </c>
      <c r="M51" s="42">
        <v>88.001663893510994</v>
      </c>
      <c r="N51" s="42">
        <v>87.058888277380007</v>
      </c>
      <c r="O51" s="42">
        <v>90.082093663912005</v>
      </c>
      <c r="P51" s="42">
        <v>90.888949972511995</v>
      </c>
      <c r="Q51" s="42">
        <v>95.612814895946997</v>
      </c>
    </row>
    <row r="52" spans="1:17" ht="11.45" customHeight="1" x14ac:dyDescent="0.25">
      <c r="A52" s="116" t="s">
        <v>125</v>
      </c>
      <c r="B52" s="42">
        <v>58.961117861482002</v>
      </c>
      <c r="C52" s="42">
        <v>58.227327690446998</v>
      </c>
      <c r="D52" s="42">
        <v>53.698324022346</v>
      </c>
      <c r="E52" s="42">
        <v>53.514563106795997</v>
      </c>
      <c r="F52" s="42">
        <v>61.406103286384997</v>
      </c>
      <c r="G52" s="42">
        <v>66.067714631197006</v>
      </c>
      <c r="H52" s="42">
        <v>55.903264812575998</v>
      </c>
      <c r="I52" s="42">
        <v>57.224909310762001</v>
      </c>
      <c r="J52" s="42">
        <v>62.512696493349999</v>
      </c>
      <c r="K52" s="42">
        <v>52.868198307134001</v>
      </c>
      <c r="L52" s="42">
        <v>53.115766262404001</v>
      </c>
      <c r="M52" s="42">
        <v>57.053964757708997</v>
      </c>
      <c r="N52" s="42">
        <v>58.444444444444002</v>
      </c>
      <c r="O52" s="42">
        <v>59.960396039603999</v>
      </c>
      <c r="P52" s="42">
        <v>61.686468646865002</v>
      </c>
      <c r="Q52" s="42">
        <v>60.748074807480997</v>
      </c>
    </row>
    <row r="53" spans="1:17" ht="11.45" customHeight="1" x14ac:dyDescent="0.25">
      <c r="A53" s="128" t="s">
        <v>18</v>
      </c>
      <c r="B53" s="131">
        <f t="shared" ref="B53:Q53" si="29">SUM(B54:B55)</f>
        <v>3.5865451997200002</v>
      </c>
      <c r="C53" s="131">
        <f t="shared" si="29"/>
        <v>3.6629292221440002</v>
      </c>
      <c r="D53" s="131">
        <f t="shared" si="29"/>
        <v>3.3615977575330001</v>
      </c>
      <c r="E53" s="131">
        <f t="shared" si="29"/>
        <v>2.7764540995089999</v>
      </c>
      <c r="F53" s="131">
        <f t="shared" si="29"/>
        <v>2.8465311843030001</v>
      </c>
      <c r="G53" s="131">
        <f t="shared" si="29"/>
        <v>3.0154169586549999</v>
      </c>
      <c r="H53" s="131">
        <f t="shared" si="29"/>
        <v>3.1702873160479998</v>
      </c>
      <c r="I53" s="131">
        <f t="shared" si="29"/>
        <v>3.0468085106379998</v>
      </c>
      <c r="J53" s="131">
        <f t="shared" si="29"/>
        <v>8.1777185197429993</v>
      </c>
      <c r="K53" s="131">
        <f t="shared" si="29"/>
        <v>5.9193572413040005</v>
      </c>
      <c r="L53" s="131">
        <f t="shared" si="29"/>
        <v>5.5196569853500002</v>
      </c>
      <c r="M53" s="131">
        <f t="shared" si="29"/>
        <v>6.2926890992600004</v>
      </c>
      <c r="N53" s="131">
        <f t="shared" si="29"/>
        <v>5.7917713477150006</v>
      </c>
      <c r="O53" s="131">
        <f t="shared" si="29"/>
        <v>6.5499308914999999</v>
      </c>
      <c r="P53" s="131">
        <f t="shared" si="29"/>
        <v>9.8317164304139997</v>
      </c>
      <c r="Q53" s="131">
        <f t="shared" si="29"/>
        <v>10.326063618827</v>
      </c>
    </row>
    <row r="54" spans="1:17" ht="11.45" customHeight="1" x14ac:dyDescent="0.25">
      <c r="A54" s="95" t="s">
        <v>126</v>
      </c>
      <c r="B54" s="37">
        <v>2.5865451997200002</v>
      </c>
      <c r="C54" s="37">
        <v>2.6629292221440002</v>
      </c>
      <c r="D54" s="37">
        <v>2.3615977575330001</v>
      </c>
      <c r="E54" s="37">
        <v>1.7764540995089999</v>
      </c>
      <c r="F54" s="37">
        <v>1.8465311843029999</v>
      </c>
      <c r="G54" s="37">
        <v>2.0154169586549999</v>
      </c>
      <c r="H54" s="37">
        <v>2.1702873160479998</v>
      </c>
      <c r="I54" s="37">
        <v>2.0468085106379998</v>
      </c>
      <c r="J54" s="37">
        <v>3.8677210639830002</v>
      </c>
      <c r="K54" s="37">
        <v>2.7335766423360002</v>
      </c>
      <c r="L54" s="37">
        <v>2.3518248175180001</v>
      </c>
      <c r="M54" s="37">
        <v>2.5907801418440002</v>
      </c>
      <c r="N54" s="37">
        <v>2.3396358543420002</v>
      </c>
      <c r="O54" s="37">
        <v>2.2999308914999999</v>
      </c>
      <c r="P54" s="37">
        <v>3.337463556851</v>
      </c>
      <c r="Q54" s="37">
        <v>3.2853067047079998</v>
      </c>
    </row>
    <row r="55" spans="1:17" ht="11.45" customHeight="1" x14ac:dyDescent="0.25">
      <c r="A55" s="93" t="s">
        <v>125</v>
      </c>
      <c r="B55" s="36">
        <v>1</v>
      </c>
      <c r="C55" s="36">
        <v>1</v>
      </c>
      <c r="D55" s="36">
        <v>1</v>
      </c>
      <c r="E55" s="36">
        <v>1</v>
      </c>
      <c r="F55" s="36">
        <v>1</v>
      </c>
      <c r="G55" s="36">
        <v>1</v>
      </c>
      <c r="H55" s="36">
        <v>1</v>
      </c>
      <c r="I55" s="36">
        <v>1</v>
      </c>
      <c r="J55" s="36">
        <v>4.3099974557599996</v>
      </c>
      <c r="K55" s="36">
        <v>3.1857805989679999</v>
      </c>
      <c r="L55" s="36">
        <v>3.1678321678320001</v>
      </c>
      <c r="M55" s="36">
        <v>3.7019089574159998</v>
      </c>
      <c r="N55" s="36">
        <v>3.452135493373</v>
      </c>
      <c r="O55" s="36">
        <v>4.25</v>
      </c>
      <c r="P55" s="36">
        <v>6.4942528735630001</v>
      </c>
      <c r="Q55" s="36">
        <v>7.0407569141190001</v>
      </c>
    </row>
    <row r="57" spans="1:17" ht="11.45" customHeight="1" x14ac:dyDescent="0.25">
      <c r="A57" s="27" t="s">
        <v>134</v>
      </c>
      <c r="B57" s="41"/>
      <c r="C57" s="41">
        <f t="shared" ref="C57:Q57" si="30">SUM(C58,C62)</f>
        <v>9.8051933429789866</v>
      </c>
      <c r="D57" s="41">
        <f t="shared" si="30"/>
        <v>3.3333333334008897E-2</v>
      </c>
      <c r="E57" s="41">
        <f t="shared" si="30"/>
        <v>7.3819324281589855</v>
      </c>
      <c r="F57" s="41">
        <f t="shared" si="30"/>
        <v>19.768869295092991</v>
      </c>
      <c r="G57" s="41">
        <f t="shared" si="30"/>
        <v>7.3218280603310211</v>
      </c>
      <c r="H57" s="41">
        <f t="shared" si="30"/>
        <v>3.3333333333994686E-2</v>
      </c>
      <c r="I57" s="41">
        <f t="shared" si="30"/>
        <v>0.75584705988399503</v>
      </c>
      <c r="J57" s="41">
        <f t="shared" si="30"/>
        <v>10.048649206319991</v>
      </c>
      <c r="K57" s="41">
        <f t="shared" si="30"/>
        <v>0.26220189202399435</v>
      </c>
      <c r="L57" s="41">
        <f t="shared" si="30"/>
        <v>5.5263355511819974</v>
      </c>
      <c r="M57" s="41">
        <f t="shared" si="30"/>
        <v>6.5359781122849814</v>
      </c>
      <c r="N57" s="41">
        <f t="shared" si="30"/>
        <v>5.1624343439970133</v>
      </c>
      <c r="O57" s="41">
        <f t="shared" si="30"/>
        <v>9.3605564659899905</v>
      </c>
      <c r="P57" s="41">
        <f t="shared" si="30"/>
        <v>9.5252453961499874</v>
      </c>
      <c r="Q57" s="41">
        <f t="shared" si="30"/>
        <v>9.1011515853259919</v>
      </c>
    </row>
    <row r="58" spans="1:17" ht="11.45" customHeight="1" x14ac:dyDescent="0.25">
      <c r="A58" s="130" t="s">
        <v>39</v>
      </c>
      <c r="B58" s="132"/>
      <c r="C58" s="132">
        <f t="shared" ref="C58:Q58" si="31">SUM(C59:C61)</f>
        <v>9.6092578138979867</v>
      </c>
      <c r="D58" s="132">
        <f t="shared" si="31"/>
        <v>1.0089706847793423E-12</v>
      </c>
      <c r="E58" s="132">
        <f t="shared" si="31"/>
        <v>7.3485990948259854</v>
      </c>
      <c r="F58" s="132">
        <f t="shared" si="31"/>
        <v>19.735535961759989</v>
      </c>
      <c r="G58" s="132">
        <f t="shared" si="31"/>
        <v>7.2884947269980209</v>
      </c>
      <c r="H58" s="132">
        <f t="shared" si="31"/>
        <v>9.9475983006414026E-13</v>
      </c>
      <c r="I58" s="132">
        <f t="shared" si="31"/>
        <v>0.72251372655099466</v>
      </c>
      <c r="J58" s="132">
        <f t="shared" si="31"/>
        <v>4.8969993621199919</v>
      </c>
      <c r="K58" s="132">
        <f t="shared" si="31"/>
        <v>0.26220189202399347</v>
      </c>
      <c r="L58" s="132">
        <f t="shared" si="31"/>
        <v>5.5263355511819974</v>
      </c>
      <c r="M58" s="132">
        <f t="shared" si="31"/>
        <v>6.5359781122849814</v>
      </c>
      <c r="N58" s="132">
        <f t="shared" si="31"/>
        <v>5.1624343439970133</v>
      </c>
      <c r="O58" s="132">
        <f t="shared" si="31"/>
        <v>9.2538872550849902</v>
      </c>
      <c r="P58" s="132">
        <f t="shared" si="31"/>
        <v>7.2476591892539872</v>
      </c>
      <c r="Q58" s="132">
        <f t="shared" si="31"/>
        <v>8.5002013574439914</v>
      </c>
    </row>
    <row r="59" spans="1:17" ht="11.45" customHeight="1" x14ac:dyDescent="0.25">
      <c r="A59" s="116" t="s">
        <v>23</v>
      </c>
      <c r="B59" s="42"/>
      <c r="C59" s="42">
        <v>0.83453364216000026</v>
      </c>
      <c r="D59" s="42">
        <v>0</v>
      </c>
      <c r="E59" s="42">
        <v>0</v>
      </c>
      <c r="F59" s="42">
        <v>1.4980792946759998</v>
      </c>
      <c r="G59" s="42">
        <v>6.8655856584999952E-2</v>
      </c>
      <c r="H59" s="42">
        <v>0</v>
      </c>
      <c r="I59" s="42">
        <v>0.7225137265499999</v>
      </c>
      <c r="J59" s="42">
        <v>0.49084358265299954</v>
      </c>
      <c r="K59" s="42">
        <v>0.26220189202299871</v>
      </c>
      <c r="L59" s="42">
        <v>2.2357547474959993</v>
      </c>
      <c r="M59" s="42">
        <v>0.33758004272699971</v>
      </c>
      <c r="N59" s="42">
        <v>0</v>
      </c>
      <c r="O59" s="42">
        <v>0</v>
      </c>
      <c r="P59" s="42">
        <v>0</v>
      </c>
      <c r="Q59" s="42">
        <v>0</v>
      </c>
    </row>
    <row r="60" spans="1:17" ht="11.45" customHeight="1" x14ac:dyDescent="0.25">
      <c r="A60" s="116" t="s">
        <v>127</v>
      </c>
      <c r="B60" s="42"/>
      <c r="C60" s="42">
        <v>7.5431437473899905</v>
      </c>
      <c r="D60" s="42">
        <v>1.0089706847793423E-12</v>
      </c>
      <c r="E60" s="42">
        <v>7.3485990948259854</v>
      </c>
      <c r="F60" s="42">
        <v>9.1625692849969909</v>
      </c>
      <c r="G60" s="42">
        <v>0.59285693021800512</v>
      </c>
      <c r="H60" s="42">
        <v>9.9475983006414026E-13</v>
      </c>
      <c r="I60" s="42">
        <v>9.9475983006414026E-13</v>
      </c>
      <c r="J60" s="42">
        <v>2.0650621311649928</v>
      </c>
      <c r="K60" s="42">
        <v>9.9475983006414026E-13</v>
      </c>
      <c r="L60" s="42">
        <v>3.290580803685998</v>
      </c>
      <c r="M60" s="42">
        <v>5.7610180190499847</v>
      </c>
      <c r="N60" s="42">
        <v>1.8065840618790077</v>
      </c>
      <c r="O60" s="42">
        <v>5.7725650645419933</v>
      </c>
      <c r="P60" s="42">
        <v>3.5562159866099847</v>
      </c>
      <c r="Q60" s="42">
        <v>7.473224601444997</v>
      </c>
    </row>
    <row r="61" spans="1:17" ht="11.45" customHeight="1" x14ac:dyDescent="0.25">
      <c r="A61" s="116" t="s">
        <v>125</v>
      </c>
      <c r="B61" s="42"/>
      <c r="C61" s="42">
        <v>1.231580424347996</v>
      </c>
      <c r="D61" s="42">
        <v>0</v>
      </c>
      <c r="E61" s="42">
        <v>0</v>
      </c>
      <c r="F61" s="42">
        <v>9.0748873820869989</v>
      </c>
      <c r="G61" s="42">
        <v>6.6269819401950159</v>
      </c>
      <c r="H61" s="42">
        <v>0</v>
      </c>
      <c r="I61" s="42">
        <v>0</v>
      </c>
      <c r="J61" s="42">
        <v>2.3410936483019995</v>
      </c>
      <c r="K61" s="42">
        <v>0</v>
      </c>
      <c r="L61" s="42">
        <v>0</v>
      </c>
      <c r="M61" s="42">
        <v>0.437380050507997</v>
      </c>
      <c r="N61" s="42">
        <v>3.3558502821180056</v>
      </c>
      <c r="O61" s="42">
        <v>3.481322190542997</v>
      </c>
      <c r="P61" s="42">
        <v>3.6914432026440025</v>
      </c>
      <c r="Q61" s="42">
        <v>1.0269767559989944</v>
      </c>
    </row>
    <row r="62" spans="1:17" ht="11.45" customHeight="1" x14ac:dyDescent="0.25">
      <c r="A62" s="128" t="s">
        <v>18</v>
      </c>
      <c r="B62" s="131"/>
      <c r="C62" s="131">
        <f t="shared" ref="C62:Q62" si="32">SUM(C63:C64)</f>
        <v>0.19593552908100009</v>
      </c>
      <c r="D62" s="131">
        <f t="shared" si="32"/>
        <v>3.3333333332999926E-2</v>
      </c>
      <c r="E62" s="131">
        <f t="shared" si="32"/>
        <v>3.3333333332999926E-2</v>
      </c>
      <c r="F62" s="131">
        <f t="shared" si="32"/>
        <v>3.333333333300037E-2</v>
      </c>
      <c r="G62" s="131">
        <f t="shared" si="32"/>
        <v>3.3333333332999926E-2</v>
      </c>
      <c r="H62" s="131">
        <f t="shared" si="32"/>
        <v>3.3333333332999926E-2</v>
      </c>
      <c r="I62" s="131">
        <f t="shared" si="32"/>
        <v>3.333333333300037E-2</v>
      </c>
      <c r="J62" s="131">
        <f t="shared" si="32"/>
        <v>5.1516498441999996</v>
      </c>
      <c r="K62" s="131">
        <f t="shared" si="32"/>
        <v>8.8817841970012523E-16</v>
      </c>
      <c r="L62" s="131">
        <f t="shared" si="32"/>
        <v>0</v>
      </c>
      <c r="M62" s="131">
        <f t="shared" si="32"/>
        <v>4.4408920985006262E-16</v>
      </c>
      <c r="N62" s="131">
        <f t="shared" si="32"/>
        <v>0</v>
      </c>
      <c r="O62" s="131">
        <f t="shared" si="32"/>
        <v>0.10666921090500026</v>
      </c>
      <c r="P62" s="131">
        <f t="shared" si="32"/>
        <v>2.2775862068960007</v>
      </c>
      <c r="Q62" s="131">
        <f t="shared" si="32"/>
        <v>0.60095022788200003</v>
      </c>
    </row>
    <row r="63" spans="1:17" ht="11.45" customHeight="1" x14ac:dyDescent="0.25">
      <c r="A63" s="95" t="s">
        <v>126</v>
      </c>
      <c r="B63" s="37"/>
      <c r="C63" s="37">
        <v>0.16260219574800017</v>
      </c>
      <c r="D63" s="37">
        <v>0</v>
      </c>
      <c r="E63" s="37">
        <v>0</v>
      </c>
      <c r="F63" s="37">
        <v>4.4408920985006262E-16</v>
      </c>
      <c r="G63" s="37">
        <v>0</v>
      </c>
      <c r="H63" s="37">
        <v>0</v>
      </c>
      <c r="I63" s="37">
        <v>4.4408920985006262E-16</v>
      </c>
      <c r="J63" s="37">
        <v>1.8083190551070003</v>
      </c>
      <c r="K63" s="37">
        <v>0</v>
      </c>
      <c r="L63" s="37">
        <v>0</v>
      </c>
      <c r="M63" s="37">
        <v>4.4408920985006262E-16</v>
      </c>
      <c r="N63" s="37">
        <v>0</v>
      </c>
      <c r="O63" s="37">
        <v>0</v>
      </c>
      <c r="P63" s="37">
        <v>4.4408920985006262E-16</v>
      </c>
      <c r="Q63" s="37">
        <v>2.1112853992999892E-2</v>
      </c>
    </row>
    <row r="64" spans="1:17" ht="11.45" customHeight="1" x14ac:dyDescent="0.25">
      <c r="A64" s="93" t="s">
        <v>125</v>
      </c>
      <c r="B64" s="36"/>
      <c r="C64" s="36">
        <v>3.3333333332999926E-2</v>
      </c>
      <c r="D64" s="36">
        <v>3.3333333332999926E-2</v>
      </c>
      <c r="E64" s="36">
        <v>3.3333333332999926E-2</v>
      </c>
      <c r="F64" s="36">
        <v>3.3333333332999926E-2</v>
      </c>
      <c r="G64" s="36">
        <v>3.3333333332999926E-2</v>
      </c>
      <c r="H64" s="36">
        <v>3.3333333332999926E-2</v>
      </c>
      <c r="I64" s="36">
        <v>3.3333333332999926E-2</v>
      </c>
      <c r="J64" s="36">
        <v>3.3433307890929997</v>
      </c>
      <c r="K64" s="36">
        <v>8.8817841970012523E-16</v>
      </c>
      <c r="L64" s="36">
        <v>0</v>
      </c>
      <c r="M64" s="36">
        <v>0</v>
      </c>
      <c r="N64" s="36">
        <v>0</v>
      </c>
      <c r="O64" s="36">
        <v>0.10666921090500026</v>
      </c>
      <c r="P64" s="36">
        <v>2.2775862068960002</v>
      </c>
      <c r="Q64" s="36">
        <v>0.57983737388900014</v>
      </c>
    </row>
    <row r="66" spans="1:17" ht="11.45" customHeight="1" x14ac:dyDescent="0.25">
      <c r="A66" s="35" t="s">
        <v>45</v>
      </c>
      <c r="B66" s="34"/>
      <c r="C66" s="34"/>
      <c r="D66" s="34"/>
      <c r="E66" s="34"/>
      <c r="F66" s="34"/>
      <c r="G66" s="34"/>
      <c r="H66" s="34"/>
      <c r="I66" s="34"/>
      <c r="J66" s="34"/>
      <c r="K66" s="34"/>
      <c r="L66" s="34"/>
      <c r="M66" s="34"/>
      <c r="N66" s="34"/>
      <c r="O66" s="34"/>
      <c r="P66" s="34"/>
      <c r="Q66" s="34"/>
    </row>
    <row r="68" spans="1:17" ht="11.45" customHeight="1" x14ac:dyDescent="0.25">
      <c r="A68" s="27" t="s">
        <v>15</v>
      </c>
      <c r="B68" s="68"/>
      <c r="C68" s="68"/>
      <c r="D68" s="68"/>
      <c r="E68" s="68"/>
      <c r="F68" s="68"/>
      <c r="G68" s="68"/>
      <c r="H68" s="68"/>
      <c r="I68" s="68"/>
      <c r="J68" s="68"/>
      <c r="K68" s="68"/>
      <c r="L68" s="68"/>
      <c r="M68" s="68"/>
      <c r="N68" s="68"/>
      <c r="O68" s="68"/>
      <c r="P68" s="68"/>
      <c r="Q68" s="68"/>
    </row>
    <row r="69" spans="1:17" ht="11.45" customHeight="1" x14ac:dyDescent="0.25">
      <c r="A69" s="130" t="s">
        <v>133</v>
      </c>
      <c r="B69" s="134">
        <f t="shared" ref="B69:Q69" si="33">IF(B31=0,"",B31/B22)</f>
        <v>83.353458369231447</v>
      </c>
      <c r="C69" s="134">
        <f t="shared" si="33"/>
        <v>83.11133465198921</v>
      </c>
      <c r="D69" s="134">
        <f t="shared" si="33"/>
        <v>89.348504128751117</v>
      </c>
      <c r="E69" s="134">
        <f t="shared" si="33"/>
        <v>80.47174170092616</v>
      </c>
      <c r="F69" s="134">
        <f t="shared" si="33"/>
        <v>82.099535598906556</v>
      </c>
      <c r="G69" s="134">
        <f t="shared" si="33"/>
        <v>87.722453981946316</v>
      </c>
      <c r="H69" s="134">
        <f t="shared" si="33"/>
        <v>101.07046263034911</v>
      </c>
      <c r="I69" s="134">
        <f t="shared" si="33"/>
        <v>102.12232836753388</v>
      </c>
      <c r="J69" s="134">
        <f t="shared" si="33"/>
        <v>100.5025469707834</v>
      </c>
      <c r="K69" s="134">
        <f t="shared" si="33"/>
        <v>101.89400447447848</v>
      </c>
      <c r="L69" s="134">
        <f t="shared" si="33"/>
        <v>103.72737218848594</v>
      </c>
      <c r="M69" s="134">
        <f t="shared" si="33"/>
        <v>105.88302695203313</v>
      </c>
      <c r="N69" s="134">
        <f t="shared" si="33"/>
        <v>111.81284023519741</v>
      </c>
      <c r="O69" s="134">
        <f t="shared" si="33"/>
        <v>112.64478086282327</v>
      </c>
      <c r="P69" s="134">
        <f t="shared" si="33"/>
        <v>118.46909803159804</v>
      </c>
      <c r="Q69" s="134">
        <f t="shared" si="33"/>
        <v>119.09038184593531</v>
      </c>
    </row>
    <row r="70" spans="1:17" ht="11.45" customHeight="1" x14ac:dyDescent="0.25">
      <c r="A70" s="116" t="s">
        <v>23</v>
      </c>
      <c r="B70" s="77">
        <f>TrAvia_png!B13*TrAvia_png!B19</f>
        <v>57.413984743915726</v>
      </c>
      <c r="C70" s="77">
        <f>TrAvia_png!C13*TrAvia_png!C19</f>
        <v>56.540044110552074</v>
      </c>
      <c r="D70" s="77">
        <f>TrAvia_png!D13*TrAvia_png!D19</f>
        <v>60.090365315134491</v>
      </c>
      <c r="E70" s="77">
        <f>TrAvia_png!E13*TrAvia_png!E19</f>
        <v>53.304648063643342</v>
      </c>
      <c r="F70" s="77">
        <f>TrAvia_png!F13*TrAvia_png!F19</f>
        <v>54.136687311628521</v>
      </c>
      <c r="G70" s="77">
        <f>TrAvia_png!G13*TrAvia_png!G19</f>
        <v>57.724050030589353</v>
      </c>
      <c r="H70" s="77">
        <f>TrAvia_png!H13*TrAvia_png!H19</f>
        <v>66.770915398792965</v>
      </c>
      <c r="I70" s="77">
        <f>TrAvia_png!I13*TrAvia_png!I19</f>
        <v>67.621422508911905</v>
      </c>
      <c r="J70" s="77">
        <f>TrAvia_png!J13*TrAvia_png!J19</f>
        <v>66.908188585607945</v>
      </c>
      <c r="K70" s="77">
        <f>TrAvia_png!K13*TrAvia_png!K19</f>
        <v>67.457133198106831</v>
      </c>
      <c r="L70" s="77">
        <f>TrAvia_png!L13*TrAvia_png!L19</f>
        <v>69.939114337778037</v>
      </c>
      <c r="M70" s="77">
        <f>TrAvia_png!M13*TrAvia_png!M19</f>
        <v>69.394415055068947</v>
      </c>
      <c r="N70" s="77">
        <f>TrAvia_png!N13*TrAvia_png!N19</f>
        <v>71.698518026985184</v>
      </c>
      <c r="O70" s="77">
        <f>TrAvia_png!O13*TrAvia_png!O19</f>
        <v>71.872826330323164</v>
      </c>
      <c r="P70" s="77">
        <f>TrAvia_png!P13*TrAvia_png!P19</f>
        <v>77.756769374416436</v>
      </c>
      <c r="Q70" s="77">
        <f>TrAvia_png!Q13*TrAvia_png!Q19</f>
        <v>78.429170661553215</v>
      </c>
    </row>
    <row r="71" spans="1:17" ht="11.45" customHeight="1" x14ac:dyDescent="0.25">
      <c r="A71" s="116" t="s">
        <v>127</v>
      </c>
      <c r="B71" s="77">
        <f>TrAvia_png!B14*TrAvia_png!B20</f>
        <v>81.656408038328451</v>
      </c>
      <c r="C71" s="77">
        <f>TrAvia_png!C14*TrAvia_png!C20</f>
        <v>81.719110031649748</v>
      </c>
      <c r="D71" s="77">
        <f>TrAvia_png!D14*TrAvia_png!D20</f>
        <v>87.689404665356221</v>
      </c>
      <c r="E71" s="77">
        <f>TrAvia_png!E14*TrAvia_png!E20</f>
        <v>77.639665351919447</v>
      </c>
      <c r="F71" s="77">
        <f>TrAvia_png!F14*TrAvia_png!F20</f>
        <v>78.395034995000714</v>
      </c>
      <c r="G71" s="77">
        <f>TrAvia_png!G14*TrAvia_png!G20</f>
        <v>85.205619479925403</v>
      </c>
      <c r="H71" s="77">
        <f>TrAvia_png!H14*TrAvia_png!H20</f>
        <v>98.300390401399525</v>
      </c>
      <c r="I71" s="77">
        <f>TrAvia_png!I14*TrAvia_png!I20</f>
        <v>99.429968708426244</v>
      </c>
      <c r="J71" s="77">
        <f>TrAvia_png!J14*TrAvia_png!J20</f>
        <v>98.06666165874789</v>
      </c>
      <c r="K71" s="77">
        <f>TrAvia_png!K14*TrAvia_png!K20</f>
        <v>99.060598294742235</v>
      </c>
      <c r="L71" s="77">
        <f>TrAvia_png!L14*TrAvia_png!L20</f>
        <v>101.58773608942489</v>
      </c>
      <c r="M71" s="77">
        <f>TrAvia_png!M14*TrAvia_png!M20</f>
        <v>104.50624263394404</v>
      </c>
      <c r="N71" s="77">
        <f>TrAvia_png!N14*TrAvia_png!N20</f>
        <v>108.79825016120263</v>
      </c>
      <c r="O71" s="77">
        <f>TrAvia_png!O14*TrAvia_png!O20</f>
        <v>109.92304540088931</v>
      </c>
      <c r="P71" s="77">
        <f>TrAvia_png!P14*TrAvia_png!P20</f>
        <v>115.05950026311491</v>
      </c>
      <c r="Q71" s="77">
        <f>TrAvia_png!Q14*TrAvia_png!Q20</f>
        <v>115.09975428005201</v>
      </c>
    </row>
    <row r="72" spans="1:17" ht="11.45" customHeight="1" x14ac:dyDescent="0.25">
      <c r="A72" s="116" t="s">
        <v>125</v>
      </c>
      <c r="B72" s="135">
        <f>TrAvia_png!B15*TrAvia_png!B21</f>
        <v>103.32556414219475</v>
      </c>
      <c r="C72" s="135">
        <f>TrAvia_png!C15*TrAvia_png!C21</f>
        <v>103.71829962204593</v>
      </c>
      <c r="D72" s="135">
        <f>TrAvia_png!D15*TrAvia_png!D21</f>
        <v>109.53610070744901</v>
      </c>
      <c r="E72" s="135">
        <f>TrAvia_png!E15*TrAvia_png!E21</f>
        <v>103.3541162715691</v>
      </c>
      <c r="F72" s="135">
        <f>TrAvia_png!F15*TrAvia_png!F21</f>
        <v>110.63010818456362</v>
      </c>
      <c r="G72" s="135">
        <f>TrAvia_png!G15*TrAvia_png!G21</f>
        <v>111.73081005893334</v>
      </c>
      <c r="H72" s="135">
        <f>TrAvia_png!H15*TrAvia_png!H21</f>
        <v>130.91551306454403</v>
      </c>
      <c r="I72" s="135">
        <f>TrAvia_png!I15*TrAvia_png!I21</f>
        <v>132.70425779186476</v>
      </c>
      <c r="J72" s="135">
        <f>TrAvia_png!J15*TrAvia_png!J21</f>
        <v>127.40835235405625</v>
      </c>
      <c r="K72" s="135">
        <f>TrAvia_png!K15*TrAvia_png!K21</f>
        <v>134.54853391885092</v>
      </c>
      <c r="L72" s="135">
        <f>TrAvia_png!L15*TrAvia_png!L21</f>
        <v>134.77331036200599</v>
      </c>
      <c r="M72" s="135">
        <f>TrAvia_png!M15*TrAvia_png!M21</f>
        <v>134.46522536434708</v>
      </c>
      <c r="N72" s="135">
        <f>TrAvia_png!N15*TrAvia_png!N21</f>
        <v>141.27124195309264</v>
      </c>
      <c r="O72" s="135">
        <f>TrAvia_png!O15*TrAvia_png!O21</f>
        <v>140.85569866431823</v>
      </c>
      <c r="P72" s="135">
        <f>TrAvia_png!P15*TrAvia_png!P21</f>
        <v>147.18466998377116</v>
      </c>
      <c r="Q72" s="135">
        <f>TrAvia_png!Q15*TrAvia_png!Q21</f>
        <v>150.13984063745019</v>
      </c>
    </row>
    <row r="73" spans="1:17" ht="11.45" customHeight="1" x14ac:dyDescent="0.25">
      <c r="A73" s="128" t="s">
        <v>132</v>
      </c>
      <c r="B73" s="133">
        <f t="shared" ref="B73:Q73" si="34">IF(B35=0,"",B35/B26)</f>
        <v>20.923849144632484</v>
      </c>
      <c r="C73" s="133">
        <f t="shared" si="34"/>
        <v>21.482213143399029</v>
      </c>
      <c r="D73" s="133">
        <f t="shared" si="34"/>
        <v>21.931566277331381</v>
      </c>
      <c r="E73" s="133">
        <f t="shared" si="34"/>
        <v>22.440456807340219</v>
      </c>
      <c r="F73" s="133">
        <f t="shared" si="34"/>
        <v>22.671946720854564</v>
      </c>
      <c r="G73" s="133">
        <f t="shared" si="34"/>
        <v>22.093280549129712</v>
      </c>
      <c r="H73" s="133">
        <f t="shared" si="34"/>
        <v>20.975801826769626</v>
      </c>
      <c r="I73" s="133">
        <f t="shared" si="34"/>
        <v>20.770922056972321</v>
      </c>
      <c r="J73" s="133">
        <f t="shared" si="34"/>
        <v>30.116583564344651</v>
      </c>
      <c r="K73" s="133">
        <f t="shared" si="34"/>
        <v>30.760169801273335</v>
      </c>
      <c r="L73" s="133">
        <f t="shared" si="34"/>
        <v>32.558922068635205</v>
      </c>
      <c r="M73" s="133">
        <f t="shared" si="34"/>
        <v>31.952001006600344</v>
      </c>
      <c r="N73" s="133">
        <f t="shared" si="34"/>
        <v>31.84452477573037</v>
      </c>
      <c r="O73" s="133">
        <f t="shared" si="34"/>
        <v>31.631538392065661</v>
      </c>
      <c r="P73" s="133">
        <f t="shared" si="34"/>
        <v>35.715130589956686</v>
      </c>
      <c r="Q73" s="133">
        <f t="shared" si="34"/>
        <v>34.464217235988095</v>
      </c>
    </row>
    <row r="74" spans="1:17" ht="11.45" customHeight="1" x14ac:dyDescent="0.25">
      <c r="A74" s="95" t="s">
        <v>126</v>
      </c>
      <c r="B74" s="75">
        <v>20.443462694385214</v>
      </c>
      <c r="C74" s="75">
        <v>20.964256787247866</v>
      </c>
      <c r="D74" s="75">
        <v>21.288769810563952</v>
      </c>
      <c r="E74" s="75">
        <v>21.590377112568259</v>
      </c>
      <c r="F74" s="75">
        <v>21.867920982675447</v>
      </c>
      <c r="G74" s="75">
        <v>21.640240748128118</v>
      </c>
      <c r="H74" s="75">
        <v>20.780332046650898</v>
      </c>
      <c r="I74" s="75">
        <v>20.548087603200365</v>
      </c>
      <c r="J74" s="75">
        <v>20.076262604786464</v>
      </c>
      <c r="K74" s="75">
        <v>20.379911941496268</v>
      </c>
      <c r="L74" s="75">
        <v>21.159620466810278</v>
      </c>
      <c r="M74" s="75">
        <v>21.937526846472093</v>
      </c>
      <c r="N74" s="75">
        <v>21.748823857111997</v>
      </c>
      <c r="O74" s="75">
        <v>21.999008313435695</v>
      </c>
      <c r="P74" s="75">
        <v>23.753284617019688</v>
      </c>
      <c r="Q74" s="75">
        <v>23.443252423116675</v>
      </c>
    </row>
    <row r="75" spans="1:17" ht="11.45" customHeight="1" x14ac:dyDescent="0.25">
      <c r="A75" s="93" t="s">
        <v>125</v>
      </c>
      <c r="B75" s="74">
        <v>53.68411641475609</v>
      </c>
      <c r="C75" s="74">
        <v>53.485939534047027</v>
      </c>
      <c r="D75" s="74">
        <v>54.104074181809516</v>
      </c>
      <c r="E75" s="74">
        <v>53.691691688024491</v>
      </c>
      <c r="F75" s="74">
        <v>54.452121950987106</v>
      </c>
      <c r="G75" s="74">
        <v>55.026757194162123</v>
      </c>
      <c r="H75" s="74">
        <v>54.520587981589266</v>
      </c>
      <c r="I75" s="74">
        <v>54.571390255434494</v>
      </c>
      <c r="J75" s="74">
        <v>54.235860190730399</v>
      </c>
      <c r="K75" s="74">
        <v>53.652657673845638</v>
      </c>
      <c r="L75" s="74">
        <v>55.036141049909112</v>
      </c>
      <c r="M75" s="74">
        <v>54.106609562888615</v>
      </c>
      <c r="N75" s="74">
        <v>52.812518991322364</v>
      </c>
      <c r="O75" s="74">
        <v>50.475350878248484</v>
      </c>
      <c r="P75" s="74">
        <v>52.942880626929231</v>
      </c>
      <c r="Q75" s="74">
        <v>50.822309252415387</v>
      </c>
    </row>
    <row r="77" spans="1:17" ht="11.45" customHeight="1" x14ac:dyDescent="0.25">
      <c r="A77" s="27" t="s">
        <v>131</v>
      </c>
      <c r="B77" s="68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</row>
    <row r="78" spans="1:17" ht="11.45" customHeight="1" x14ac:dyDescent="0.25">
      <c r="A78" s="130" t="s">
        <v>39</v>
      </c>
      <c r="B78" s="134">
        <f>IF(B13=0,0,B13*1000000/B22)</f>
        <v>870.32132311911562</v>
      </c>
      <c r="C78" s="134">
        <f t="shared" ref="C78:Q78" si="35">IF(C13=0,0,C13*1000000/C22)</f>
        <v>852.63691238943318</v>
      </c>
      <c r="D78" s="134">
        <f t="shared" si="35"/>
        <v>821.85193375925076</v>
      </c>
      <c r="E78" s="134">
        <f t="shared" si="35"/>
        <v>793.04796361202364</v>
      </c>
      <c r="F78" s="134">
        <f t="shared" si="35"/>
        <v>828.71695578213337</v>
      </c>
      <c r="G78" s="134">
        <f t="shared" si="35"/>
        <v>867.42658885942865</v>
      </c>
      <c r="H78" s="134">
        <f t="shared" si="35"/>
        <v>844.44925755058694</v>
      </c>
      <c r="I78" s="134">
        <f t="shared" si="35"/>
        <v>844.53346975362638</v>
      </c>
      <c r="J78" s="134">
        <f t="shared" si="35"/>
        <v>859.84326358314263</v>
      </c>
      <c r="K78" s="134">
        <f t="shared" si="35"/>
        <v>836.28665650520111</v>
      </c>
      <c r="L78" s="134">
        <f t="shared" si="35"/>
        <v>804.40307617403528</v>
      </c>
      <c r="M78" s="134">
        <f t="shared" si="35"/>
        <v>812.70028929418697</v>
      </c>
      <c r="N78" s="134">
        <f t="shared" si="35"/>
        <v>826.31544819718533</v>
      </c>
      <c r="O78" s="134">
        <f t="shared" si="35"/>
        <v>829.37624746843505</v>
      </c>
      <c r="P78" s="134">
        <f t="shared" si="35"/>
        <v>833.72589500413881</v>
      </c>
      <c r="Q78" s="134">
        <f t="shared" si="35"/>
        <v>819.82722647118794</v>
      </c>
    </row>
    <row r="79" spans="1:17" ht="11.45" customHeight="1" x14ac:dyDescent="0.25">
      <c r="A79" s="116" t="s">
        <v>23</v>
      </c>
      <c r="B79" s="77">
        <v>203.51311644990511</v>
      </c>
      <c r="C79" s="77">
        <v>196.33663751095889</v>
      </c>
      <c r="D79" s="77">
        <v>197.23213604808836</v>
      </c>
      <c r="E79" s="77">
        <v>198.22051446211421</v>
      </c>
      <c r="F79" s="77">
        <v>199.19303935711139</v>
      </c>
      <c r="G79" s="77">
        <v>200.1803836661764</v>
      </c>
      <c r="H79" s="77">
        <v>201.12499794628832</v>
      </c>
      <c r="I79" s="77">
        <v>202.10090979859885</v>
      </c>
      <c r="J79" s="77">
        <v>203.05119681413302</v>
      </c>
      <c r="K79" s="77">
        <v>203.9935041672328</v>
      </c>
      <c r="L79" s="77">
        <v>205.00000656739749</v>
      </c>
      <c r="M79" s="77">
        <v>203.99350986853329</v>
      </c>
      <c r="N79" s="77">
        <v>202.98744043666471</v>
      </c>
      <c r="O79" s="77">
        <v>201.96754177433311</v>
      </c>
      <c r="P79" s="77">
        <v>200.94901459164004</v>
      </c>
      <c r="Q79" s="77">
        <v>199.94201458688894</v>
      </c>
    </row>
    <row r="80" spans="1:17" ht="11.45" customHeight="1" x14ac:dyDescent="0.25">
      <c r="A80" s="116" t="s">
        <v>127</v>
      </c>
      <c r="B80" s="77">
        <v>623.06723569159726</v>
      </c>
      <c r="C80" s="77">
        <v>624.07512795040634</v>
      </c>
      <c r="D80" s="77">
        <v>612.67258494737757</v>
      </c>
      <c r="E80" s="77">
        <v>612.67259472587068</v>
      </c>
      <c r="F80" s="77">
        <v>612.67261844890425</v>
      </c>
      <c r="G80" s="77">
        <v>618.85524116570139</v>
      </c>
      <c r="H80" s="77">
        <v>614.60584855938839</v>
      </c>
      <c r="I80" s="77">
        <v>620.4546277822609</v>
      </c>
      <c r="J80" s="77">
        <v>612.67262014260041</v>
      </c>
      <c r="K80" s="77">
        <v>612.67260920412116</v>
      </c>
      <c r="L80" s="77">
        <v>644.91852710052285</v>
      </c>
      <c r="M80" s="77">
        <v>643.05720189934232</v>
      </c>
      <c r="N80" s="77">
        <v>627.59376106373463</v>
      </c>
      <c r="O80" s="77">
        <v>630.02162858157294</v>
      </c>
      <c r="P80" s="77">
        <v>625.95091620234552</v>
      </c>
      <c r="Q80" s="77">
        <v>619.34190412210273</v>
      </c>
    </row>
    <row r="81" spans="1:17" ht="11.45" customHeight="1" x14ac:dyDescent="0.25">
      <c r="A81" s="116" t="s">
        <v>125</v>
      </c>
      <c r="B81" s="77">
        <v>2014.3620070595755</v>
      </c>
      <c r="C81" s="77">
        <v>2002.4720266471231</v>
      </c>
      <c r="D81" s="77">
        <v>1778.8734912793288</v>
      </c>
      <c r="E81" s="77">
        <v>1683.6438524516204</v>
      </c>
      <c r="F81" s="77">
        <v>1914.7748278408726</v>
      </c>
      <c r="G81" s="77">
        <v>2002.4720266471234</v>
      </c>
      <c r="H81" s="77">
        <v>2002.4720266471236</v>
      </c>
      <c r="I81" s="77">
        <v>2002.4720266471234</v>
      </c>
      <c r="J81" s="77">
        <v>2002.4720266471234</v>
      </c>
      <c r="K81" s="77">
        <v>2002.4720266471231</v>
      </c>
      <c r="L81" s="77">
        <v>1741.2800231714118</v>
      </c>
      <c r="M81" s="77">
        <v>1738.7451376360355</v>
      </c>
      <c r="N81" s="77">
        <v>1736.2914362144261</v>
      </c>
      <c r="O81" s="77">
        <v>1735.8708043555182</v>
      </c>
      <c r="P81" s="77">
        <v>1736.4011728470743</v>
      </c>
      <c r="Q81" s="77">
        <v>1734.7040567408769</v>
      </c>
    </row>
    <row r="82" spans="1:17" ht="11.45" customHeight="1" x14ac:dyDescent="0.25">
      <c r="A82" s="128" t="s">
        <v>18</v>
      </c>
      <c r="B82" s="133">
        <f>IF(B17=0,0,B17*1000000/B26)</f>
        <v>355.60234678314691</v>
      </c>
      <c r="C82" s="133">
        <f t="shared" ref="C82:Q82" si="36">IF(C17=0,0,C17*1000000/C26)</f>
        <v>357.88171594088993</v>
      </c>
      <c r="D82" s="133">
        <f t="shared" si="36"/>
        <v>363.87320629899062</v>
      </c>
      <c r="E82" s="133">
        <f t="shared" si="36"/>
        <v>374.20839897589735</v>
      </c>
      <c r="F82" s="133">
        <f t="shared" si="36"/>
        <v>371.34986236266201</v>
      </c>
      <c r="G82" s="133">
        <f t="shared" si="36"/>
        <v>354.29360245218936</v>
      </c>
      <c r="H82" s="133">
        <f t="shared" si="36"/>
        <v>342.61485373022697</v>
      </c>
      <c r="I82" s="133">
        <f t="shared" si="36"/>
        <v>367.88929862383645</v>
      </c>
      <c r="J82" s="133">
        <f t="shared" si="36"/>
        <v>804.56097282615053</v>
      </c>
      <c r="K82" s="133">
        <f t="shared" si="36"/>
        <v>845.42422690266687</v>
      </c>
      <c r="L82" s="133">
        <f t="shared" si="36"/>
        <v>873.52206388046511</v>
      </c>
      <c r="M82" s="133">
        <f t="shared" si="36"/>
        <v>847.54777354792384</v>
      </c>
      <c r="N82" s="133">
        <f t="shared" si="36"/>
        <v>854.86525060367001</v>
      </c>
      <c r="O82" s="133">
        <f t="shared" si="36"/>
        <v>883.91669899598162</v>
      </c>
      <c r="P82" s="133">
        <f t="shared" si="36"/>
        <v>1005.4832175302212</v>
      </c>
      <c r="Q82" s="133">
        <f t="shared" si="36"/>
        <v>986.99599652291897</v>
      </c>
    </row>
    <row r="83" spans="1:17" ht="11.45" customHeight="1" x14ac:dyDescent="0.25">
      <c r="A83" s="95" t="s">
        <v>126</v>
      </c>
      <c r="B83" s="75">
        <v>333.67164861430149</v>
      </c>
      <c r="C83" s="75">
        <v>333.69853539696572</v>
      </c>
      <c r="D83" s="75">
        <v>333.70870178032163</v>
      </c>
      <c r="E83" s="75">
        <v>333.68678530626289</v>
      </c>
      <c r="F83" s="75">
        <v>333.72555275508608</v>
      </c>
      <c r="G83" s="75">
        <v>333.6367268075727</v>
      </c>
      <c r="H83" s="75">
        <v>333.65076936989897</v>
      </c>
      <c r="I83" s="75">
        <v>358.06650219290862</v>
      </c>
      <c r="J83" s="75">
        <v>386.09681266877197</v>
      </c>
      <c r="K83" s="75">
        <v>416.19814263393943</v>
      </c>
      <c r="L83" s="75">
        <v>417.14732708837533</v>
      </c>
      <c r="M83" s="75">
        <v>358.03465665463762</v>
      </c>
      <c r="N83" s="75">
        <v>332.70400218010201</v>
      </c>
      <c r="O83" s="75">
        <v>306.17774822060625</v>
      </c>
      <c r="P83" s="75">
        <v>413.41030990802642</v>
      </c>
      <c r="Q83" s="75">
        <v>369.87834796947129</v>
      </c>
    </row>
    <row r="84" spans="1:17" ht="11.45" customHeight="1" x14ac:dyDescent="0.25">
      <c r="A84" s="93" t="s">
        <v>125</v>
      </c>
      <c r="B84" s="74">
        <v>1851.1806110368036</v>
      </c>
      <c r="C84" s="74">
        <v>1852.1232368568219</v>
      </c>
      <c r="D84" s="74">
        <v>1873.6322205978006</v>
      </c>
      <c r="E84" s="74">
        <v>1863.8928065934756</v>
      </c>
      <c r="F84" s="74">
        <v>1858.5002052726379</v>
      </c>
      <c r="G84" s="74">
        <v>1855.9337013955721</v>
      </c>
      <c r="H84" s="74">
        <v>1880.9513308998364</v>
      </c>
      <c r="I84" s="74">
        <v>1857.8524204098401</v>
      </c>
      <c r="J84" s="74">
        <v>1809.8129839638627</v>
      </c>
      <c r="K84" s="74">
        <v>1792.0339413673692</v>
      </c>
      <c r="L84" s="74">
        <v>1773.4048158865021</v>
      </c>
      <c r="M84" s="74">
        <v>1930.4774725547511</v>
      </c>
      <c r="N84" s="74">
        <v>1939.3539973295422</v>
      </c>
      <c r="O84" s="74">
        <v>2014.1290487635531</v>
      </c>
      <c r="P84" s="74">
        <v>1858.2014417287128</v>
      </c>
      <c r="Q84" s="74">
        <v>1902.9654648410381</v>
      </c>
    </row>
    <row r="86" spans="1:17" ht="11.45" customHeight="1" x14ac:dyDescent="0.25">
      <c r="A86" s="27" t="s">
        <v>130</v>
      </c>
      <c r="B86" s="68"/>
      <c r="C86" s="68"/>
      <c r="D86" s="68"/>
      <c r="E86" s="68"/>
      <c r="F86" s="68"/>
      <c r="G86" s="68"/>
      <c r="H86" s="68"/>
      <c r="I86" s="68"/>
      <c r="J86" s="68"/>
      <c r="K86" s="68"/>
      <c r="L86" s="68"/>
      <c r="M86" s="68"/>
      <c r="N86" s="68"/>
      <c r="O86" s="68"/>
      <c r="P86" s="68"/>
      <c r="Q86" s="68"/>
    </row>
    <row r="87" spans="1:17" ht="11.45" customHeight="1" x14ac:dyDescent="0.25">
      <c r="A87" s="130" t="s">
        <v>129</v>
      </c>
      <c r="B87" s="132">
        <f t="shared" ref="B87:Q87" si="37">IF(B4=0,"",B4*1000000/B22)</f>
        <v>79825.436109737959</v>
      </c>
      <c r="C87" s="132">
        <f t="shared" si="37"/>
        <v>78053.995488203014</v>
      </c>
      <c r="D87" s="132">
        <f t="shared" si="37"/>
        <v>79996.266707663613</v>
      </c>
      <c r="E87" s="132">
        <f t="shared" si="37"/>
        <v>70106.815244300989</v>
      </c>
      <c r="F87" s="132">
        <f t="shared" si="37"/>
        <v>76939.693246521201</v>
      </c>
      <c r="G87" s="132">
        <f t="shared" si="37"/>
        <v>84673.841631641626</v>
      </c>
      <c r="H87" s="132">
        <f t="shared" si="37"/>
        <v>95408.02919729508</v>
      </c>
      <c r="I87" s="132">
        <f t="shared" si="37"/>
        <v>96484.027234247333</v>
      </c>
      <c r="J87" s="132">
        <f t="shared" si="37"/>
        <v>96129.982265674567</v>
      </c>
      <c r="K87" s="132">
        <f t="shared" si="37"/>
        <v>96240.505530562354</v>
      </c>
      <c r="L87" s="132">
        <f t="shared" si="37"/>
        <v>92571.542446903783</v>
      </c>
      <c r="M87" s="132">
        <f t="shared" si="37"/>
        <v>94932.868951028722</v>
      </c>
      <c r="N87" s="132">
        <f t="shared" si="37"/>
        <v>101607.44693682854</v>
      </c>
      <c r="O87" s="132">
        <f t="shared" si="37"/>
        <v>102281.31232616036</v>
      </c>
      <c r="P87" s="132">
        <f t="shared" si="37"/>
        <v>107806.4781056457</v>
      </c>
      <c r="Q87" s="132">
        <f t="shared" si="37"/>
        <v>106812.68764228503</v>
      </c>
    </row>
    <row r="88" spans="1:17" ht="11.45" customHeight="1" x14ac:dyDescent="0.25">
      <c r="A88" s="116" t="s">
        <v>23</v>
      </c>
      <c r="B88" s="42">
        <f t="shared" ref="B88:Q88" si="38">IF(B5=0,"",B5*1000000/B23)</f>
        <v>11684.498963041597</v>
      </c>
      <c r="C88" s="42">
        <f t="shared" si="38"/>
        <v>11100.88214538709</v>
      </c>
      <c r="D88" s="42">
        <f t="shared" si="38"/>
        <v>11851.751107013937</v>
      </c>
      <c r="E88" s="42">
        <f t="shared" si="38"/>
        <v>10566.074762397324</v>
      </c>
      <c r="F88" s="42">
        <f t="shared" si="38"/>
        <v>10783.651286328854</v>
      </c>
      <c r="G88" s="42">
        <f t="shared" si="38"/>
        <v>11555.222481888939</v>
      </c>
      <c r="H88" s="42">
        <f t="shared" si="38"/>
        <v>13429.300222454027</v>
      </c>
      <c r="I88" s="42">
        <f t="shared" si="38"/>
        <v>13666.351010926546</v>
      </c>
      <c r="J88" s="42">
        <f t="shared" si="38"/>
        <v>13585.787768973407</v>
      </c>
      <c r="K88" s="42">
        <f t="shared" si="38"/>
        <v>13760.816982157583</v>
      </c>
      <c r="L88" s="42">
        <f t="shared" si="38"/>
        <v>14337.518898562463</v>
      </c>
      <c r="M88" s="42">
        <f t="shared" si="38"/>
        <v>14156.010292357303</v>
      </c>
      <c r="N88" s="42">
        <f t="shared" si="38"/>
        <v>14553.898657399788</v>
      </c>
      <c r="O88" s="42">
        <f t="shared" si="38"/>
        <v>14515.978054308931</v>
      </c>
      <c r="P88" s="42">
        <f t="shared" si="38"/>
        <v>15625.146183618397</v>
      </c>
      <c r="Q88" s="42">
        <f t="shared" si="38"/>
        <v>15681.286384449875</v>
      </c>
    </row>
    <row r="89" spans="1:17" ht="11.45" customHeight="1" x14ac:dyDescent="0.25">
      <c r="A89" s="116" t="s">
        <v>127</v>
      </c>
      <c r="B89" s="42">
        <f t="shared" ref="B89:Q89" si="39">IF(B6=0,"",B6*1000000/B24)</f>
        <v>50877.432432946422</v>
      </c>
      <c r="C89" s="42">
        <f t="shared" si="39"/>
        <v>50998.864048995158</v>
      </c>
      <c r="D89" s="42">
        <f t="shared" si="39"/>
        <v>53724.894228820427</v>
      </c>
      <c r="E89" s="42">
        <f t="shared" si="39"/>
        <v>47567.695224808769</v>
      </c>
      <c r="F89" s="42">
        <f t="shared" si="39"/>
        <v>48030.491363780566</v>
      </c>
      <c r="G89" s="42">
        <f t="shared" si="39"/>
        <v>52729.944191922223</v>
      </c>
      <c r="H89" s="42">
        <f t="shared" si="39"/>
        <v>60415.994856371311</v>
      </c>
      <c r="I89" s="42">
        <f t="shared" si="39"/>
        <v>61691.784225388459</v>
      </c>
      <c r="J89" s="42">
        <f t="shared" si="39"/>
        <v>60082.758547102967</v>
      </c>
      <c r="K89" s="42">
        <f t="shared" si="39"/>
        <v>60691.715226561042</v>
      </c>
      <c r="L89" s="42">
        <f t="shared" si="39"/>
        <v>65515.813130268529</v>
      </c>
      <c r="M89" s="42">
        <f t="shared" si="39"/>
        <v>67203.491969197814</v>
      </c>
      <c r="N89" s="42">
        <f t="shared" si="39"/>
        <v>68281.103015822242</v>
      </c>
      <c r="O89" s="42">
        <f t="shared" si="39"/>
        <v>69253.896082114457</v>
      </c>
      <c r="P89" s="42">
        <f t="shared" si="39"/>
        <v>72021.599607480792</v>
      </c>
      <c r="Q89" s="42">
        <f t="shared" si="39"/>
        <v>71286.100979793555</v>
      </c>
    </row>
    <row r="90" spans="1:17" ht="11.45" customHeight="1" x14ac:dyDescent="0.25">
      <c r="A90" s="116" t="s">
        <v>125</v>
      </c>
      <c r="B90" s="42">
        <f t="shared" ref="B90:Q90" si="40">IF(B7=0,"",B7*1000000/B25)</f>
        <v>208135.09076603432</v>
      </c>
      <c r="C90" s="42">
        <f t="shared" si="40"/>
        <v>207692.99364455187</v>
      </c>
      <c r="D90" s="42">
        <f t="shared" si="40"/>
        <v>194850.86588658398</v>
      </c>
      <c r="E90" s="42">
        <f t="shared" si="40"/>
        <v>174011.5224861973</v>
      </c>
      <c r="F90" s="42">
        <f t="shared" si="40"/>
        <v>211831.74635311493</v>
      </c>
      <c r="G90" s="42">
        <f t="shared" si="40"/>
        <v>223737.82165763705</v>
      </c>
      <c r="H90" s="42">
        <f t="shared" si="40"/>
        <v>262154.65276590548</v>
      </c>
      <c r="I90" s="42">
        <f t="shared" si="40"/>
        <v>265736.56404517771</v>
      </c>
      <c r="J90" s="42">
        <f t="shared" si="40"/>
        <v>255131.66155019781</v>
      </c>
      <c r="K90" s="42">
        <f t="shared" si="40"/>
        <v>269429.67539888062</v>
      </c>
      <c r="L90" s="42">
        <f t="shared" si="40"/>
        <v>234678.07299004163</v>
      </c>
      <c r="M90" s="42">
        <f t="shared" si="40"/>
        <v>233800.75678339216</v>
      </c>
      <c r="N90" s="42">
        <f t="shared" si="40"/>
        <v>245288.04758653091</v>
      </c>
      <c r="O90" s="42">
        <f t="shared" si="40"/>
        <v>244507.29493848857</v>
      </c>
      <c r="P90" s="42">
        <f t="shared" si="40"/>
        <v>255571.63358492983</v>
      </c>
      <c r="Q90" s="42">
        <f t="shared" si="40"/>
        <v>260448.19063221361</v>
      </c>
    </row>
    <row r="91" spans="1:17" ht="11.45" customHeight="1" x14ac:dyDescent="0.25">
      <c r="A91" s="128" t="s">
        <v>128</v>
      </c>
      <c r="B91" s="131">
        <f t="shared" ref="B91:Q91" si="41">IF(B8=0,"",B8*1000000/B26)</f>
        <v>8159.0253929996416</v>
      </c>
      <c r="C91" s="131">
        <f t="shared" si="41"/>
        <v>8462.043195350976</v>
      </c>
      <c r="D91" s="131">
        <f t="shared" si="41"/>
        <v>8950.7771005529339</v>
      </c>
      <c r="E91" s="131">
        <f t="shared" si="41"/>
        <v>9663.7578806966503</v>
      </c>
      <c r="F91" s="131">
        <f t="shared" si="41"/>
        <v>9614.9314465244734</v>
      </c>
      <c r="G91" s="131">
        <f t="shared" si="41"/>
        <v>8507.8106873393699</v>
      </c>
      <c r="H91" s="131">
        <f t="shared" si="41"/>
        <v>7487.3195676938658</v>
      </c>
      <c r="I91" s="131">
        <f t="shared" si="41"/>
        <v>7973.4150656934662</v>
      </c>
      <c r="J91" s="131">
        <f t="shared" si="41"/>
        <v>34323.680607793191</v>
      </c>
      <c r="K91" s="131">
        <f t="shared" si="41"/>
        <v>35831.445702349811</v>
      </c>
      <c r="L91" s="131">
        <f t="shared" si="41"/>
        <v>38698.971699514499</v>
      </c>
      <c r="M91" s="131">
        <f t="shared" si="41"/>
        <v>37925.818801484478</v>
      </c>
      <c r="N91" s="131">
        <f t="shared" si="41"/>
        <v>38171.451689311187</v>
      </c>
      <c r="O91" s="131">
        <f t="shared" si="41"/>
        <v>38846.449454054527</v>
      </c>
      <c r="P91" s="131">
        <f t="shared" si="41"/>
        <v>46111.04847628039</v>
      </c>
      <c r="Q91" s="131">
        <f t="shared" si="41"/>
        <v>44110.911715214963</v>
      </c>
    </row>
    <row r="92" spans="1:17" ht="11.45" customHeight="1" x14ac:dyDescent="0.25">
      <c r="A92" s="95" t="s">
        <v>126</v>
      </c>
      <c r="B92" s="37">
        <f t="shared" ref="B92:Q92" si="42">IF(B9=0,"",B9*1000000/B27)</f>
        <v>6821.4039006204848</v>
      </c>
      <c r="C92" s="37">
        <f t="shared" si="42"/>
        <v>6995.7417855905096</v>
      </c>
      <c r="D92" s="37">
        <f t="shared" si="42"/>
        <v>7104.2477359834002</v>
      </c>
      <c r="E92" s="37">
        <f t="shared" si="42"/>
        <v>7204.4235322428158</v>
      </c>
      <c r="F92" s="37">
        <f t="shared" si="42"/>
        <v>7297.8840175479099</v>
      </c>
      <c r="G92" s="37">
        <f t="shared" si="42"/>
        <v>7219.9790905333239</v>
      </c>
      <c r="H92" s="37">
        <f t="shared" si="42"/>
        <v>6933.3737751270392</v>
      </c>
      <c r="I92" s="37">
        <f t="shared" si="42"/>
        <v>7357.581854831421</v>
      </c>
      <c r="J92" s="37">
        <f t="shared" si="42"/>
        <v>7751.3810020093115</v>
      </c>
      <c r="K92" s="37">
        <f t="shared" si="42"/>
        <v>8482.08149709399</v>
      </c>
      <c r="L92" s="37">
        <f t="shared" si="42"/>
        <v>8826.6791199343897</v>
      </c>
      <c r="M92" s="37">
        <f t="shared" si="42"/>
        <v>7854.3948923285297</v>
      </c>
      <c r="N92" s="37">
        <f t="shared" si="42"/>
        <v>7235.9207399712441</v>
      </c>
      <c r="O92" s="37">
        <f t="shared" si="42"/>
        <v>6735.6068284941393</v>
      </c>
      <c r="P92" s="37">
        <f t="shared" si="42"/>
        <v>9819.8527548556667</v>
      </c>
      <c r="Q92" s="37">
        <f t="shared" si="42"/>
        <v>8671.1514772937007</v>
      </c>
    </row>
    <row r="93" spans="1:17" ht="11.45" customHeight="1" x14ac:dyDescent="0.25">
      <c r="A93" s="93" t="s">
        <v>125</v>
      </c>
      <c r="B93" s="36">
        <f t="shared" ref="B93:Q93" si="43">IF(B10=0,"",B10*1000000/B28)</f>
        <v>99378.995427639078</v>
      </c>
      <c r="C93" s="36">
        <f t="shared" si="43"/>
        <v>99062.551456127447</v>
      </c>
      <c r="D93" s="36">
        <f t="shared" si="43"/>
        <v>101371.13665265188</v>
      </c>
      <c r="E93" s="36">
        <f t="shared" si="43"/>
        <v>100075.55791114357</v>
      </c>
      <c r="F93" s="36">
        <f t="shared" si="43"/>
        <v>101199.27982344026</v>
      </c>
      <c r="G93" s="36">
        <f t="shared" si="43"/>
        <v>102126.01315515675</v>
      </c>
      <c r="H93" s="36">
        <f t="shared" si="43"/>
        <v>102550.57252541196</v>
      </c>
      <c r="I93" s="36">
        <f t="shared" si="43"/>
        <v>101385.58947118891</v>
      </c>
      <c r="J93" s="36">
        <f t="shared" si="43"/>
        <v>98156.763969632666</v>
      </c>
      <c r="K93" s="36">
        <f t="shared" si="43"/>
        <v>96147.383596095824</v>
      </c>
      <c r="L93" s="36">
        <f t="shared" si="43"/>
        <v>97601.357585717618</v>
      </c>
      <c r="M93" s="36">
        <f t="shared" si="43"/>
        <v>104451.59087747193</v>
      </c>
      <c r="N93" s="36">
        <f t="shared" si="43"/>
        <v>102422.16981486337</v>
      </c>
      <c r="O93" s="36">
        <f t="shared" si="43"/>
        <v>101663.87045041319</v>
      </c>
      <c r="P93" s="36">
        <f t="shared" si="43"/>
        <v>98378.537110231031</v>
      </c>
      <c r="Q93" s="36">
        <f t="shared" si="43"/>
        <v>96713.099350817633</v>
      </c>
    </row>
    <row r="95" spans="1:17" ht="11.45" customHeight="1" x14ac:dyDescent="0.25">
      <c r="A95" s="27" t="s">
        <v>14</v>
      </c>
      <c r="B95" s="68"/>
      <c r="C95" s="68"/>
      <c r="D95" s="68"/>
      <c r="E95" s="68"/>
      <c r="F95" s="68"/>
      <c r="G95" s="68"/>
      <c r="H95" s="68"/>
      <c r="I95" s="68"/>
      <c r="J95" s="68"/>
      <c r="K95" s="68"/>
      <c r="L95" s="68"/>
      <c r="M95" s="68"/>
      <c r="N95" s="68"/>
      <c r="O95" s="68"/>
      <c r="P95" s="68"/>
      <c r="Q95" s="68"/>
    </row>
    <row r="96" spans="1:17" ht="11.45" customHeight="1" x14ac:dyDescent="0.25">
      <c r="A96" s="130" t="s">
        <v>39</v>
      </c>
      <c r="B96" s="132">
        <f t="shared" ref="B96:Q96" si="44">IF(B22=0,0,B22/B49)</f>
        <v>1491.1674695254417</v>
      </c>
      <c r="C96" s="132">
        <f t="shared" si="44"/>
        <v>1510.225996840642</v>
      </c>
      <c r="D96" s="132">
        <f t="shared" si="44"/>
        <v>1533.928782498424</v>
      </c>
      <c r="E96" s="132">
        <f t="shared" si="44"/>
        <v>1564.5353791092439</v>
      </c>
      <c r="F96" s="132">
        <f t="shared" si="44"/>
        <v>1530.7718045790962</v>
      </c>
      <c r="G96" s="132">
        <f t="shared" si="44"/>
        <v>1493.3798448047742</v>
      </c>
      <c r="H96" s="132">
        <f t="shared" si="44"/>
        <v>1516.7188006337083</v>
      </c>
      <c r="I96" s="132">
        <f t="shared" si="44"/>
        <v>1517.9673112681587</v>
      </c>
      <c r="J96" s="132">
        <f t="shared" si="44"/>
        <v>1499.3957279351032</v>
      </c>
      <c r="K96" s="132">
        <f t="shared" si="44"/>
        <v>1524.4403956998706</v>
      </c>
      <c r="L96" s="132">
        <f t="shared" si="44"/>
        <v>1560.5283778993594</v>
      </c>
      <c r="M96" s="132">
        <f t="shared" si="44"/>
        <v>1550.4984042092094</v>
      </c>
      <c r="N96" s="132">
        <f t="shared" si="44"/>
        <v>1531.4961122390685</v>
      </c>
      <c r="O96" s="132">
        <f t="shared" si="44"/>
        <v>1529.1054860287691</v>
      </c>
      <c r="P96" s="132">
        <f t="shared" si="44"/>
        <v>1523.3623513800642</v>
      </c>
      <c r="Q96" s="132">
        <f t="shared" si="44"/>
        <v>1537.6631203208533</v>
      </c>
    </row>
    <row r="97" spans="1:17" ht="11.45" customHeight="1" x14ac:dyDescent="0.25">
      <c r="A97" s="116" t="s">
        <v>23</v>
      </c>
      <c r="B97" s="42">
        <f t="shared" ref="B97:Q97" si="45">IF(B23=0,0,B23/B50)</f>
        <v>2662.0000000000564</v>
      </c>
      <c r="C97" s="42">
        <f t="shared" si="45"/>
        <v>2679.0000000000823</v>
      </c>
      <c r="D97" s="42">
        <f t="shared" si="45"/>
        <v>2677.0000000000928</v>
      </c>
      <c r="E97" s="42">
        <f t="shared" si="45"/>
        <v>2675.0000000000705</v>
      </c>
      <c r="F97" s="42">
        <f t="shared" si="45"/>
        <v>2672.999999999965</v>
      </c>
      <c r="G97" s="42">
        <f t="shared" si="45"/>
        <v>2669.99999999993</v>
      </c>
      <c r="H97" s="42">
        <f t="shared" si="45"/>
        <v>2667.9999999999536</v>
      </c>
      <c r="I97" s="42">
        <f t="shared" si="45"/>
        <v>2664.9999999999127</v>
      </c>
      <c r="J97" s="42">
        <f t="shared" si="45"/>
        <v>2663.0000000000337</v>
      </c>
      <c r="K97" s="42">
        <f t="shared" si="45"/>
        <v>2661.0000000000759</v>
      </c>
      <c r="L97" s="42">
        <f t="shared" si="45"/>
        <v>2658.0000000000405</v>
      </c>
      <c r="M97" s="42">
        <f t="shared" si="45"/>
        <v>2661</v>
      </c>
      <c r="N97" s="42">
        <f t="shared" si="45"/>
        <v>2663.000000000116</v>
      </c>
      <c r="O97" s="42">
        <f t="shared" si="45"/>
        <v>2666.0000000000491</v>
      </c>
      <c r="P97" s="42">
        <f t="shared" si="45"/>
        <v>2667.9999999999245</v>
      </c>
      <c r="Q97" s="42">
        <f t="shared" si="45"/>
        <v>2671.000000000131</v>
      </c>
    </row>
    <row r="98" spans="1:17" ht="11.45" customHeight="1" x14ac:dyDescent="0.25">
      <c r="A98" s="116" t="s">
        <v>127</v>
      </c>
      <c r="B98" s="42">
        <f t="shared" ref="B98:Q98" si="46">IF(B24=0,0,B24/B51)</f>
        <v>1822.0000000000089</v>
      </c>
      <c r="C98" s="42">
        <f t="shared" si="46"/>
        <v>1821.0000000000005</v>
      </c>
      <c r="D98" s="42">
        <f t="shared" si="46"/>
        <v>1831.9999999999975</v>
      </c>
      <c r="E98" s="42">
        <f t="shared" si="46"/>
        <v>1831.999999999992</v>
      </c>
      <c r="F98" s="42">
        <f t="shared" si="46"/>
        <v>1831.9999999999909</v>
      </c>
      <c r="G98" s="42">
        <f t="shared" si="46"/>
        <v>1826.0000000000005</v>
      </c>
      <c r="H98" s="42">
        <f t="shared" si="46"/>
        <v>1830.0000000000045</v>
      </c>
      <c r="I98" s="42">
        <f t="shared" si="46"/>
        <v>1823.9999999999957</v>
      </c>
      <c r="J98" s="42">
        <f t="shared" si="46"/>
        <v>1831.9999999999893</v>
      </c>
      <c r="K98" s="42">
        <f t="shared" si="46"/>
        <v>1832.0000000000027</v>
      </c>
      <c r="L98" s="42">
        <f t="shared" si="46"/>
        <v>1800.9999999999968</v>
      </c>
      <c r="M98" s="42">
        <f t="shared" si="46"/>
        <v>1802.9999999999964</v>
      </c>
      <c r="N98" s="42">
        <f t="shared" si="46"/>
        <v>1817.0000000000061</v>
      </c>
      <c r="O98" s="42">
        <f t="shared" si="46"/>
        <v>1814.9999999999968</v>
      </c>
      <c r="P98" s="42">
        <f t="shared" si="46"/>
        <v>1819.0000000000075</v>
      </c>
      <c r="Q98" s="42">
        <f t="shared" si="46"/>
        <v>1826.0000000000082</v>
      </c>
    </row>
    <row r="99" spans="1:17" ht="11.45" customHeight="1" x14ac:dyDescent="0.25">
      <c r="A99" s="116" t="s">
        <v>125</v>
      </c>
      <c r="B99" s="42">
        <f t="shared" ref="B99:Q99" si="47">IF(B25=0,0,B25/B52)</f>
        <v>823.00000000000534</v>
      </c>
      <c r="C99" s="42">
        <f t="shared" si="47"/>
        <v>827.00000000000568</v>
      </c>
      <c r="D99" s="42">
        <f t="shared" si="47"/>
        <v>895.00000000000625</v>
      </c>
      <c r="E99" s="42">
        <f t="shared" si="47"/>
        <v>927.00000000000205</v>
      </c>
      <c r="F99" s="42">
        <f t="shared" si="47"/>
        <v>851.99999999999966</v>
      </c>
      <c r="G99" s="42">
        <f t="shared" si="47"/>
        <v>827.00000000000114</v>
      </c>
      <c r="H99" s="42">
        <f t="shared" si="47"/>
        <v>826.99999999999375</v>
      </c>
      <c r="I99" s="42">
        <f t="shared" si="47"/>
        <v>826.99999999999693</v>
      </c>
      <c r="J99" s="42">
        <f t="shared" si="47"/>
        <v>826.99999999999284</v>
      </c>
      <c r="K99" s="42">
        <f t="shared" si="47"/>
        <v>827.00000000000341</v>
      </c>
      <c r="L99" s="42">
        <f t="shared" si="47"/>
        <v>906.99999999999193</v>
      </c>
      <c r="M99" s="42">
        <f t="shared" si="47"/>
        <v>908.00000000000409</v>
      </c>
      <c r="N99" s="42">
        <f t="shared" si="47"/>
        <v>909.00000000000682</v>
      </c>
      <c r="O99" s="42">
        <f t="shared" si="47"/>
        <v>908.99999999999943</v>
      </c>
      <c r="P99" s="42">
        <f t="shared" si="47"/>
        <v>908.99999999999534</v>
      </c>
      <c r="Q99" s="42">
        <f t="shared" si="47"/>
        <v>908.99999999999625</v>
      </c>
    </row>
    <row r="100" spans="1:17" ht="11.45" customHeight="1" x14ac:dyDescent="0.25">
      <c r="A100" s="128" t="s">
        <v>18</v>
      </c>
      <c r="B100" s="131">
        <f t="shared" ref="B100:Q100" si="48">IF(B26=0,0,B26/B53)</f>
        <v>887.48358733872783</v>
      </c>
      <c r="C100" s="131">
        <f t="shared" si="48"/>
        <v>891.36311459737055</v>
      </c>
      <c r="D100" s="131">
        <f t="shared" si="48"/>
        <v>896.00250156355355</v>
      </c>
      <c r="E100" s="131">
        <f t="shared" si="48"/>
        <v>802.4623927310771</v>
      </c>
      <c r="F100" s="131">
        <f t="shared" si="48"/>
        <v>811.51403249623104</v>
      </c>
      <c r="G100" s="131">
        <f t="shared" si="48"/>
        <v>879.81199163360384</v>
      </c>
      <c r="H100" s="131">
        <f t="shared" si="48"/>
        <v>980.03735632173164</v>
      </c>
      <c r="I100" s="131">
        <f t="shared" si="48"/>
        <v>952.14385474869653</v>
      </c>
      <c r="J100" s="131">
        <f t="shared" si="48"/>
        <v>1002.2355232957535</v>
      </c>
      <c r="K100" s="131">
        <f t="shared" si="48"/>
        <v>964.9696355784871</v>
      </c>
      <c r="L100" s="131">
        <f t="shared" si="48"/>
        <v>935.7465534015405</v>
      </c>
      <c r="M100" s="131">
        <f t="shared" si="48"/>
        <v>899.45648207307704</v>
      </c>
      <c r="N100" s="131">
        <f t="shared" si="48"/>
        <v>1070.4842487343801</v>
      </c>
      <c r="O100" s="131">
        <f t="shared" si="48"/>
        <v>928.86476220617089</v>
      </c>
      <c r="P100" s="131">
        <f t="shared" si="48"/>
        <v>705.87878008069913</v>
      </c>
      <c r="Q100" s="131">
        <f t="shared" si="48"/>
        <v>718.86057204470558</v>
      </c>
    </row>
    <row r="101" spans="1:17" ht="11.45" customHeight="1" x14ac:dyDescent="0.25">
      <c r="A101" s="95" t="s">
        <v>126</v>
      </c>
      <c r="B101" s="37">
        <f t="shared" ref="B101:Q101" si="49">IF(B27=0,0,B27/B54)</f>
        <v>1212.8146843672355</v>
      </c>
      <c r="C101" s="37">
        <f t="shared" si="49"/>
        <v>1206.5660526317415</v>
      </c>
      <c r="D101" s="37">
        <f t="shared" si="49"/>
        <v>1250.4246290802705</v>
      </c>
      <c r="E101" s="37">
        <f t="shared" si="49"/>
        <v>1220.9715976334526</v>
      </c>
      <c r="F101" s="37">
        <f t="shared" si="49"/>
        <v>1220.1256166981159</v>
      </c>
      <c r="G101" s="37">
        <f t="shared" si="49"/>
        <v>1298.4906119607479</v>
      </c>
      <c r="H101" s="37">
        <f t="shared" si="49"/>
        <v>1423.3138521147221</v>
      </c>
      <c r="I101" s="37">
        <f t="shared" si="49"/>
        <v>1408.0457380459432</v>
      </c>
      <c r="J101" s="37">
        <f t="shared" si="49"/>
        <v>1496.2299256504593</v>
      </c>
      <c r="K101" s="37">
        <f t="shared" si="49"/>
        <v>1437.6769025365927</v>
      </c>
      <c r="L101" s="37">
        <f t="shared" si="49"/>
        <v>1457.1663563005879</v>
      </c>
      <c r="M101" s="37">
        <f t="shared" si="49"/>
        <v>1504.5661100465204</v>
      </c>
      <c r="N101" s="37">
        <f t="shared" si="49"/>
        <v>1788.7398982338602</v>
      </c>
      <c r="O101" s="37">
        <f t="shared" si="49"/>
        <v>1750.4873798074295</v>
      </c>
      <c r="P101" s="37">
        <f t="shared" si="49"/>
        <v>1227.2793186286362</v>
      </c>
      <c r="Q101" s="37">
        <f t="shared" si="49"/>
        <v>1349.9500651322555</v>
      </c>
    </row>
    <row r="102" spans="1:17" ht="11.45" customHeight="1" x14ac:dyDescent="0.25">
      <c r="A102" s="93" t="s">
        <v>125</v>
      </c>
      <c r="B102" s="36">
        <f t="shared" ref="B102:Q102" si="50">IF(B28=0,0,B28/B55)</f>
        <v>46</v>
      </c>
      <c r="C102" s="36">
        <f t="shared" si="50"/>
        <v>52</v>
      </c>
      <c r="D102" s="36">
        <f t="shared" si="50"/>
        <v>59</v>
      </c>
      <c r="E102" s="36">
        <f t="shared" si="50"/>
        <v>59</v>
      </c>
      <c r="F102" s="36">
        <f t="shared" si="50"/>
        <v>57</v>
      </c>
      <c r="G102" s="36">
        <f t="shared" si="50"/>
        <v>36</v>
      </c>
      <c r="H102" s="36">
        <f t="shared" si="50"/>
        <v>18</v>
      </c>
      <c r="I102" s="36">
        <f t="shared" si="50"/>
        <v>19.000000000000004</v>
      </c>
      <c r="J102" s="36">
        <f t="shared" si="50"/>
        <v>558.93304456144074</v>
      </c>
      <c r="K102" s="36">
        <f t="shared" si="50"/>
        <v>559.36055376106572</v>
      </c>
      <c r="L102" s="36">
        <f t="shared" si="50"/>
        <v>548.64017660047057</v>
      </c>
      <c r="M102" s="36">
        <f t="shared" si="50"/>
        <v>475.97064656876603</v>
      </c>
      <c r="N102" s="36">
        <f t="shared" si="50"/>
        <v>583.69667235488237</v>
      </c>
      <c r="O102" s="36">
        <f t="shared" si="50"/>
        <v>484.23529411764707</v>
      </c>
      <c r="P102" s="36">
        <f t="shared" si="50"/>
        <v>437.92566371682886</v>
      </c>
      <c r="Q102" s="36">
        <f t="shared" si="50"/>
        <v>424.38618978707979</v>
      </c>
    </row>
    <row r="104" spans="1:17" ht="11.45" customHeight="1" x14ac:dyDescent="0.25">
      <c r="A104" s="27" t="s">
        <v>44</v>
      </c>
      <c r="B104" s="57"/>
      <c r="C104" s="57"/>
      <c r="D104" s="57"/>
      <c r="E104" s="57"/>
      <c r="F104" s="57"/>
      <c r="G104" s="57"/>
      <c r="H104" s="57"/>
      <c r="I104" s="57"/>
      <c r="J104" s="57"/>
      <c r="K104" s="57"/>
      <c r="L104" s="57"/>
      <c r="M104" s="57"/>
      <c r="N104" s="57"/>
      <c r="O104" s="57"/>
      <c r="P104" s="57"/>
      <c r="Q104" s="57"/>
    </row>
    <row r="105" spans="1:17" ht="11.45" customHeight="1" x14ac:dyDescent="0.25">
      <c r="A105" s="130" t="s">
        <v>43</v>
      </c>
      <c r="B105" s="129">
        <f t="shared" ref="B105:Q105" si="51">IF(B4=0,0,B4/B$4)</f>
        <v>1</v>
      </c>
      <c r="C105" s="129">
        <f t="shared" si="51"/>
        <v>1</v>
      </c>
      <c r="D105" s="129">
        <f t="shared" si="51"/>
        <v>1</v>
      </c>
      <c r="E105" s="129">
        <f t="shared" si="51"/>
        <v>1</v>
      </c>
      <c r="F105" s="129">
        <f t="shared" si="51"/>
        <v>1</v>
      </c>
      <c r="G105" s="129">
        <f t="shared" si="51"/>
        <v>1</v>
      </c>
      <c r="H105" s="129">
        <f t="shared" si="51"/>
        <v>1</v>
      </c>
      <c r="I105" s="129">
        <f t="shared" si="51"/>
        <v>1</v>
      </c>
      <c r="J105" s="129">
        <f t="shared" si="51"/>
        <v>1</v>
      </c>
      <c r="K105" s="129">
        <f t="shared" si="51"/>
        <v>1</v>
      </c>
      <c r="L105" s="129">
        <f t="shared" si="51"/>
        <v>1</v>
      </c>
      <c r="M105" s="129">
        <f t="shared" si="51"/>
        <v>1</v>
      </c>
      <c r="N105" s="129">
        <f t="shared" si="51"/>
        <v>1</v>
      </c>
      <c r="O105" s="129">
        <f t="shared" si="51"/>
        <v>1</v>
      </c>
      <c r="P105" s="129">
        <f t="shared" si="51"/>
        <v>1</v>
      </c>
      <c r="Q105" s="129">
        <f t="shared" si="51"/>
        <v>1</v>
      </c>
    </row>
    <row r="106" spans="1:17" ht="11.45" customHeight="1" x14ac:dyDescent="0.25">
      <c r="A106" s="116" t="s">
        <v>23</v>
      </c>
      <c r="B106" s="52">
        <f t="shared" ref="B106:Q106" si="52">IF(B5=0,0,B5/B$4)</f>
        <v>1.7804233783506668E-2</v>
      </c>
      <c r="C106" s="52">
        <f t="shared" si="52"/>
        <v>1.7479768705001612E-2</v>
      </c>
      <c r="D106" s="52">
        <f t="shared" si="52"/>
        <v>1.6892685532491198E-2</v>
      </c>
      <c r="E106" s="52">
        <f t="shared" si="52"/>
        <v>1.5704508969967348E-2</v>
      </c>
      <c r="F106" s="52">
        <f t="shared" si="52"/>
        <v>1.6431745735069492E-2</v>
      </c>
      <c r="G106" s="52">
        <f t="shared" si="52"/>
        <v>1.5772015395476457E-2</v>
      </c>
      <c r="H106" s="52">
        <f t="shared" si="52"/>
        <v>1.6979706954778625E-2</v>
      </c>
      <c r="I106" s="52">
        <f t="shared" si="52"/>
        <v>1.7612254303791978E-2</v>
      </c>
      <c r="J106" s="52">
        <f t="shared" si="52"/>
        <v>1.7468869704785492E-2</v>
      </c>
      <c r="K106" s="52">
        <f t="shared" si="52"/>
        <v>1.9429783401246872E-2</v>
      </c>
      <c r="L106" s="52">
        <f t="shared" si="52"/>
        <v>2.2707028289060145E-2</v>
      </c>
      <c r="M106" s="52">
        <f t="shared" si="52"/>
        <v>2.1048987039236074E-2</v>
      </c>
      <c r="N106" s="52">
        <f t="shared" si="52"/>
        <v>1.6295365067135584E-2</v>
      </c>
      <c r="O106" s="52">
        <f t="shared" si="52"/>
        <v>1.5535999785021711E-2</v>
      </c>
      <c r="P106" s="52">
        <f t="shared" si="52"/>
        <v>1.5076487349611159E-2</v>
      </c>
      <c r="Q106" s="52">
        <f t="shared" si="52"/>
        <v>1.442065851851735E-2</v>
      </c>
    </row>
    <row r="107" spans="1:17" ht="11.45" customHeight="1" x14ac:dyDescent="0.25">
      <c r="A107" s="116" t="s">
        <v>127</v>
      </c>
      <c r="B107" s="52">
        <f t="shared" ref="B107:Q107" si="53">IF(B6=0,0,B6/B$4)</f>
        <v>0.42318801056301925</v>
      </c>
      <c r="C107" s="52">
        <f t="shared" si="53"/>
        <v>0.43981385015839353</v>
      </c>
      <c r="D107" s="52">
        <f t="shared" si="53"/>
        <v>0.44727542824008398</v>
      </c>
      <c r="E107" s="52">
        <f t="shared" si="53"/>
        <v>0.46616738646053818</v>
      </c>
      <c r="F107" s="52">
        <f t="shared" si="53"/>
        <v>0.42425670963117224</v>
      </c>
      <c r="G107" s="52">
        <f t="shared" si="53"/>
        <v>0.41711330543572361</v>
      </c>
      <c r="H107" s="52">
        <f t="shared" si="53"/>
        <v>0.42922124496774311</v>
      </c>
      <c r="I107" s="52">
        <f t="shared" si="53"/>
        <v>0.43215645110023626</v>
      </c>
      <c r="J107" s="52">
        <f t="shared" si="53"/>
        <v>0.41383363781355637</v>
      </c>
      <c r="K107" s="52">
        <f t="shared" si="53"/>
        <v>0.41826641647729101</v>
      </c>
      <c r="L107" s="52">
        <f t="shared" si="53"/>
        <v>0.45938513440323825</v>
      </c>
      <c r="M107" s="52">
        <f t="shared" si="53"/>
        <v>0.45833239525770864</v>
      </c>
      <c r="N107" s="52">
        <f t="shared" si="53"/>
        <v>0.44582822824927343</v>
      </c>
      <c r="O107" s="52">
        <f t="shared" si="53"/>
        <v>0.45222006961872796</v>
      </c>
      <c r="P107" s="52">
        <f t="shared" si="53"/>
        <v>0.44697364242066095</v>
      </c>
      <c r="Q107" s="52">
        <f t="shared" si="53"/>
        <v>0.45722460702641987</v>
      </c>
    </row>
    <row r="108" spans="1:17" ht="11.45" customHeight="1" x14ac:dyDescent="0.25">
      <c r="A108" s="116" t="s">
        <v>125</v>
      </c>
      <c r="B108" s="52">
        <f t="shared" ref="B108:Q108" si="54">IF(B7=0,0,B7/B$4)</f>
        <v>0.55900775565347405</v>
      </c>
      <c r="C108" s="52">
        <f t="shared" si="54"/>
        <v>0.54270638113660497</v>
      </c>
      <c r="D108" s="52">
        <f t="shared" si="54"/>
        <v>0.53583188622742495</v>
      </c>
      <c r="E108" s="52">
        <f t="shared" si="54"/>
        <v>0.51812810456949454</v>
      </c>
      <c r="F108" s="52">
        <f t="shared" si="54"/>
        <v>0.55931154463375832</v>
      </c>
      <c r="G108" s="52">
        <f t="shared" si="54"/>
        <v>0.56711467916879987</v>
      </c>
      <c r="H108" s="52">
        <f t="shared" si="54"/>
        <v>0.55379904807747837</v>
      </c>
      <c r="I108" s="52">
        <f t="shared" si="54"/>
        <v>0.55023129459597175</v>
      </c>
      <c r="J108" s="52">
        <f t="shared" si="54"/>
        <v>0.56869749248165824</v>
      </c>
      <c r="K108" s="52">
        <f t="shared" si="54"/>
        <v>0.56230380012146219</v>
      </c>
      <c r="L108" s="52">
        <f t="shared" si="54"/>
        <v>0.51790783730770151</v>
      </c>
      <c r="M108" s="52">
        <f t="shared" si="54"/>
        <v>0.5206186177030554</v>
      </c>
      <c r="N108" s="52">
        <f t="shared" si="54"/>
        <v>0.53787640668359094</v>
      </c>
      <c r="O108" s="52">
        <f t="shared" si="54"/>
        <v>0.53224393059625041</v>
      </c>
      <c r="P108" s="52">
        <f t="shared" si="54"/>
        <v>0.53794987022972784</v>
      </c>
      <c r="Q108" s="52">
        <f t="shared" si="54"/>
        <v>0.52835473445506287</v>
      </c>
    </row>
    <row r="109" spans="1:17" ht="11.45" customHeight="1" x14ac:dyDescent="0.25">
      <c r="A109" s="128" t="s">
        <v>42</v>
      </c>
      <c r="B109" s="127">
        <f t="shared" ref="B109:Q109" si="55">IF(B8=0,0,B8/B$8)</f>
        <v>1</v>
      </c>
      <c r="C109" s="127">
        <f t="shared" si="55"/>
        <v>1</v>
      </c>
      <c r="D109" s="127">
        <f t="shared" si="55"/>
        <v>1</v>
      </c>
      <c r="E109" s="127">
        <f t="shared" si="55"/>
        <v>1</v>
      </c>
      <c r="F109" s="127">
        <f t="shared" si="55"/>
        <v>1</v>
      </c>
      <c r="G109" s="127">
        <f t="shared" si="55"/>
        <v>1</v>
      </c>
      <c r="H109" s="127">
        <f t="shared" si="55"/>
        <v>1</v>
      </c>
      <c r="I109" s="127">
        <f t="shared" si="55"/>
        <v>1</v>
      </c>
      <c r="J109" s="127">
        <f t="shared" si="55"/>
        <v>1</v>
      </c>
      <c r="K109" s="127">
        <f t="shared" si="55"/>
        <v>1</v>
      </c>
      <c r="L109" s="127">
        <f t="shared" si="55"/>
        <v>1</v>
      </c>
      <c r="M109" s="127">
        <f t="shared" si="55"/>
        <v>1</v>
      </c>
      <c r="N109" s="127">
        <f t="shared" si="55"/>
        <v>1</v>
      </c>
      <c r="O109" s="127">
        <f t="shared" si="55"/>
        <v>1</v>
      </c>
      <c r="P109" s="127">
        <f t="shared" si="55"/>
        <v>1</v>
      </c>
      <c r="Q109" s="127">
        <f t="shared" si="55"/>
        <v>1</v>
      </c>
    </row>
    <row r="110" spans="1:17" ht="11.45" customHeight="1" x14ac:dyDescent="0.25">
      <c r="A110" s="95" t="s">
        <v>126</v>
      </c>
      <c r="B110" s="48">
        <f t="shared" ref="B110:Q110" si="56">IF(B9=0,0,B9/B$8)</f>
        <v>0.82397372015261383</v>
      </c>
      <c r="C110" s="48">
        <f t="shared" si="56"/>
        <v>0.81355341651223023</v>
      </c>
      <c r="D110" s="48">
        <f t="shared" si="56"/>
        <v>0.77815450284612586</v>
      </c>
      <c r="E110" s="48">
        <f t="shared" si="56"/>
        <v>0.72576757465598274</v>
      </c>
      <c r="F110" s="48">
        <f t="shared" si="56"/>
        <v>0.74028675082701068</v>
      </c>
      <c r="G110" s="48">
        <f t="shared" si="56"/>
        <v>0.83711398019410743</v>
      </c>
      <c r="H110" s="48">
        <f t="shared" si="56"/>
        <v>0.92065072346567156</v>
      </c>
      <c r="I110" s="48">
        <f t="shared" si="56"/>
        <v>0.91672057262851647</v>
      </c>
      <c r="J110" s="48">
        <f t="shared" si="56"/>
        <v>0.1594544943773295</v>
      </c>
      <c r="K110" s="48">
        <f t="shared" si="56"/>
        <v>0.16287051190918794</v>
      </c>
      <c r="L110" s="48">
        <f t="shared" si="56"/>
        <v>0.15133580532108692</v>
      </c>
      <c r="M110" s="48">
        <f t="shared" si="56"/>
        <v>0.14262746724506481</v>
      </c>
      <c r="N110" s="48">
        <f t="shared" si="56"/>
        <v>0.12795548199829879</v>
      </c>
      <c r="O110" s="48">
        <f t="shared" si="56"/>
        <v>0.11473871006354379</v>
      </c>
      <c r="P110" s="48">
        <f t="shared" si="56"/>
        <v>0.12568992176505414</v>
      </c>
      <c r="Q110" s="48">
        <f t="shared" si="56"/>
        <v>0.11744780442544148</v>
      </c>
    </row>
    <row r="111" spans="1:17" ht="11.45" customHeight="1" x14ac:dyDescent="0.25">
      <c r="A111" s="93" t="s">
        <v>125</v>
      </c>
      <c r="B111" s="46">
        <f t="shared" ref="B111:Q111" si="57">IF(B10=0,0,B10/B$8)</f>
        <v>0.17602627984738609</v>
      </c>
      <c r="C111" s="46">
        <f t="shared" si="57"/>
        <v>0.1864465834877698</v>
      </c>
      <c r="D111" s="46">
        <f t="shared" si="57"/>
        <v>0.22184549715387414</v>
      </c>
      <c r="E111" s="46">
        <f t="shared" si="57"/>
        <v>0.27423242534401732</v>
      </c>
      <c r="F111" s="46">
        <f t="shared" si="57"/>
        <v>0.25971324917298938</v>
      </c>
      <c r="G111" s="46">
        <f t="shared" si="57"/>
        <v>0.16288601980589257</v>
      </c>
      <c r="H111" s="46">
        <f t="shared" si="57"/>
        <v>7.9349276534328467E-2</v>
      </c>
      <c r="I111" s="46">
        <f t="shared" si="57"/>
        <v>8.3279427371483528E-2</v>
      </c>
      <c r="J111" s="46">
        <f t="shared" si="57"/>
        <v>0.84054550562267039</v>
      </c>
      <c r="K111" s="46">
        <f t="shared" si="57"/>
        <v>0.837129488090812</v>
      </c>
      <c r="L111" s="46">
        <f t="shared" si="57"/>
        <v>0.84866419467891308</v>
      </c>
      <c r="M111" s="46">
        <f t="shared" si="57"/>
        <v>0.85737253275493519</v>
      </c>
      <c r="N111" s="46">
        <f t="shared" si="57"/>
        <v>0.87204451800170113</v>
      </c>
      <c r="O111" s="46">
        <f t="shared" si="57"/>
        <v>0.88526128993645625</v>
      </c>
      <c r="P111" s="46">
        <f t="shared" si="57"/>
        <v>0.87431007823494589</v>
      </c>
      <c r="Q111" s="46">
        <f t="shared" si="57"/>
        <v>0.88255219557455855</v>
      </c>
    </row>
    <row r="113" spans="1:17" ht="11.45" customHeight="1" x14ac:dyDescent="0.25">
      <c r="A113" s="27" t="s">
        <v>61</v>
      </c>
      <c r="B113" s="57"/>
      <c r="C113" s="57"/>
      <c r="D113" s="57"/>
      <c r="E113" s="57"/>
      <c r="F113" s="57"/>
      <c r="G113" s="57"/>
      <c r="H113" s="57"/>
      <c r="I113" s="57"/>
      <c r="J113" s="57"/>
      <c r="K113" s="57"/>
      <c r="L113" s="57"/>
      <c r="M113" s="57"/>
      <c r="N113" s="57"/>
      <c r="O113" s="57"/>
      <c r="P113" s="57"/>
      <c r="Q113" s="57"/>
    </row>
    <row r="114" spans="1:17" ht="11.45" customHeight="1" x14ac:dyDescent="0.25">
      <c r="A114" s="130" t="s">
        <v>39</v>
      </c>
      <c r="B114" s="129">
        <f t="shared" ref="B114:Q114" si="58">IF(B13=0,0,B13/B$13)</f>
        <v>1</v>
      </c>
      <c r="C114" s="129">
        <f t="shared" si="58"/>
        <v>1</v>
      </c>
      <c r="D114" s="129">
        <f t="shared" si="58"/>
        <v>1</v>
      </c>
      <c r="E114" s="129">
        <f t="shared" si="58"/>
        <v>1</v>
      </c>
      <c r="F114" s="129">
        <f t="shared" si="58"/>
        <v>1</v>
      </c>
      <c r="G114" s="129">
        <f t="shared" si="58"/>
        <v>1</v>
      </c>
      <c r="H114" s="129">
        <f t="shared" si="58"/>
        <v>1</v>
      </c>
      <c r="I114" s="129">
        <f t="shared" si="58"/>
        <v>1</v>
      </c>
      <c r="J114" s="129">
        <f t="shared" si="58"/>
        <v>1</v>
      </c>
      <c r="K114" s="129">
        <f t="shared" si="58"/>
        <v>1</v>
      </c>
      <c r="L114" s="129">
        <f t="shared" si="58"/>
        <v>1</v>
      </c>
      <c r="M114" s="129">
        <f t="shared" si="58"/>
        <v>1</v>
      </c>
      <c r="N114" s="129">
        <f t="shared" si="58"/>
        <v>1</v>
      </c>
      <c r="O114" s="129">
        <f t="shared" si="58"/>
        <v>1</v>
      </c>
      <c r="P114" s="129">
        <f t="shared" si="58"/>
        <v>1</v>
      </c>
      <c r="Q114" s="129">
        <f t="shared" si="58"/>
        <v>1</v>
      </c>
    </row>
    <row r="115" spans="1:17" ht="11.45" customHeight="1" x14ac:dyDescent="0.25">
      <c r="A115" s="116" t="s">
        <v>23</v>
      </c>
      <c r="B115" s="52">
        <f t="shared" ref="B115:Q115" si="59">IF(B14=0,0,B14/B$13)</f>
        <v>2.8442467768891373E-2</v>
      </c>
      <c r="C115" s="52">
        <f t="shared" si="59"/>
        <v>2.8301571253981389E-2</v>
      </c>
      <c r="D115" s="52">
        <f t="shared" si="59"/>
        <v>2.7363395745194075E-2</v>
      </c>
      <c r="E115" s="52">
        <f t="shared" si="59"/>
        <v>2.6044742387189693E-2</v>
      </c>
      <c r="F115" s="52">
        <f t="shared" si="59"/>
        <v>2.8179692811401202E-2</v>
      </c>
      <c r="G115" s="52">
        <f t="shared" si="59"/>
        <v>2.6671468720791982E-2</v>
      </c>
      <c r="H115" s="52">
        <f t="shared" si="59"/>
        <v>2.8731230552737224E-2</v>
      </c>
      <c r="I115" s="52">
        <f t="shared" si="59"/>
        <v>2.9755633571316522E-2</v>
      </c>
      <c r="J115" s="52">
        <f t="shared" si="59"/>
        <v>2.9189395584579933E-2</v>
      </c>
      <c r="K115" s="52">
        <f t="shared" si="59"/>
        <v>3.314689151179101E-2</v>
      </c>
      <c r="L115" s="52">
        <f t="shared" si="59"/>
        <v>3.736319013545248E-2</v>
      </c>
      <c r="M115" s="52">
        <f t="shared" si="59"/>
        <v>3.5431772016397176E-2</v>
      </c>
      <c r="N115" s="52">
        <f t="shared" si="59"/>
        <v>2.7946896231406681E-2</v>
      </c>
      <c r="O115" s="52">
        <f t="shared" si="59"/>
        <v>2.6657485481099499E-2</v>
      </c>
      <c r="P115" s="52">
        <f t="shared" si="59"/>
        <v>2.5071685258162248E-2</v>
      </c>
      <c r="Q115" s="52">
        <f t="shared" si="59"/>
        <v>2.3955650927401262E-2</v>
      </c>
    </row>
    <row r="116" spans="1:17" ht="11.45" customHeight="1" x14ac:dyDescent="0.25">
      <c r="A116" s="116" t="s">
        <v>127</v>
      </c>
      <c r="B116" s="52">
        <f t="shared" ref="B116:Q116" si="60">IF(B15=0,0,B15/B$13)</f>
        <v>0.47534043476734583</v>
      </c>
      <c r="C116" s="52">
        <f t="shared" si="60"/>
        <v>0.4926928752703133</v>
      </c>
      <c r="D116" s="52">
        <f t="shared" si="60"/>
        <v>0.49648262780644437</v>
      </c>
      <c r="E116" s="52">
        <f t="shared" si="60"/>
        <v>0.53078545842067182</v>
      </c>
      <c r="F116" s="52">
        <f t="shared" si="60"/>
        <v>0.50244020814883394</v>
      </c>
      <c r="G116" s="52">
        <f t="shared" si="60"/>
        <v>0.47786182685270162</v>
      </c>
      <c r="H116" s="52">
        <f t="shared" si="60"/>
        <v>0.49332978159015428</v>
      </c>
      <c r="I116" s="52">
        <f t="shared" si="60"/>
        <v>0.49654916332552745</v>
      </c>
      <c r="J116" s="52">
        <f t="shared" si="60"/>
        <v>0.47178482348365491</v>
      </c>
      <c r="K116" s="52">
        <f t="shared" si="60"/>
        <v>0.48590881420614657</v>
      </c>
      <c r="L116" s="52">
        <f t="shared" si="60"/>
        <v>0.52040257007092794</v>
      </c>
      <c r="M116" s="52">
        <f t="shared" si="60"/>
        <v>0.51230018467233263</v>
      </c>
      <c r="N116" s="52">
        <f t="shared" si="60"/>
        <v>0.50387791020431472</v>
      </c>
      <c r="O116" s="52">
        <f t="shared" si="60"/>
        <v>0.50734779681545228</v>
      </c>
      <c r="P116" s="52">
        <f t="shared" si="60"/>
        <v>0.50232061109119408</v>
      </c>
      <c r="Q116" s="52">
        <f t="shared" si="60"/>
        <v>0.51755404201237298</v>
      </c>
    </row>
    <row r="117" spans="1:17" ht="11.45" customHeight="1" x14ac:dyDescent="0.25">
      <c r="A117" s="116" t="s">
        <v>125</v>
      </c>
      <c r="B117" s="52">
        <f t="shared" ref="B117:Q117" si="61">IF(B16=0,0,B16/B$13)</f>
        <v>0.4962170974637628</v>
      </c>
      <c r="C117" s="52">
        <f t="shared" si="61"/>
        <v>0.47900555347570534</v>
      </c>
      <c r="D117" s="52">
        <f t="shared" si="61"/>
        <v>0.47615397644836155</v>
      </c>
      <c r="E117" s="52">
        <f t="shared" si="61"/>
        <v>0.4431697991921385</v>
      </c>
      <c r="F117" s="52">
        <f t="shared" si="61"/>
        <v>0.46938009903976474</v>
      </c>
      <c r="G117" s="52">
        <f t="shared" si="61"/>
        <v>0.49546670442650637</v>
      </c>
      <c r="H117" s="52">
        <f t="shared" si="61"/>
        <v>0.47793898785710848</v>
      </c>
      <c r="I117" s="52">
        <f t="shared" si="61"/>
        <v>0.47369520310315594</v>
      </c>
      <c r="J117" s="52">
        <f t="shared" si="61"/>
        <v>0.49902578093176508</v>
      </c>
      <c r="K117" s="52">
        <f t="shared" si="61"/>
        <v>0.48094429428206237</v>
      </c>
      <c r="L117" s="52">
        <f t="shared" si="61"/>
        <v>0.44223423979361959</v>
      </c>
      <c r="M117" s="52">
        <f t="shared" si="61"/>
        <v>0.4522680433112703</v>
      </c>
      <c r="N117" s="52">
        <f t="shared" si="61"/>
        <v>0.46817519356427861</v>
      </c>
      <c r="O117" s="52">
        <f t="shared" si="61"/>
        <v>0.46599471770344825</v>
      </c>
      <c r="P117" s="52">
        <f t="shared" si="61"/>
        <v>0.47260770365064364</v>
      </c>
      <c r="Q117" s="52">
        <f t="shared" si="61"/>
        <v>0.45849030706022575</v>
      </c>
    </row>
    <row r="118" spans="1:17" ht="11.45" customHeight="1" x14ac:dyDescent="0.25">
      <c r="A118" s="128" t="s">
        <v>18</v>
      </c>
      <c r="B118" s="127">
        <f t="shared" ref="B118:Q118" si="62">IF(B17=0,0,B17/B$17)</f>
        <v>1</v>
      </c>
      <c r="C118" s="127">
        <f t="shared" si="62"/>
        <v>1</v>
      </c>
      <c r="D118" s="127">
        <f t="shared" si="62"/>
        <v>1</v>
      </c>
      <c r="E118" s="127">
        <f t="shared" si="62"/>
        <v>1</v>
      </c>
      <c r="F118" s="127">
        <f t="shared" si="62"/>
        <v>1</v>
      </c>
      <c r="G118" s="127">
        <f t="shared" si="62"/>
        <v>1</v>
      </c>
      <c r="H118" s="127">
        <f t="shared" si="62"/>
        <v>1</v>
      </c>
      <c r="I118" s="127">
        <f t="shared" si="62"/>
        <v>1</v>
      </c>
      <c r="J118" s="127">
        <f t="shared" si="62"/>
        <v>1</v>
      </c>
      <c r="K118" s="127">
        <f t="shared" si="62"/>
        <v>1</v>
      </c>
      <c r="L118" s="127">
        <f t="shared" si="62"/>
        <v>1</v>
      </c>
      <c r="M118" s="127">
        <f t="shared" si="62"/>
        <v>1</v>
      </c>
      <c r="N118" s="127">
        <f t="shared" si="62"/>
        <v>1</v>
      </c>
      <c r="O118" s="127">
        <f t="shared" si="62"/>
        <v>1</v>
      </c>
      <c r="P118" s="127">
        <f t="shared" si="62"/>
        <v>1</v>
      </c>
      <c r="Q118" s="127">
        <f t="shared" si="62"/>
        <v>1</v>
      </c>
    </row>
    <row r="119" spans="1:17" ht="11.45" customHeight="1" x14ac:dyDescent="0.25">
      <c r="A119" s="95" t="s">
        <v>126</v>
      </c>
      <c r="B119" s="48">
        <f t="shared" ref="B119:Q119" si="63">IF(B18=0,0,B18/B$17)</f>
        <v>0.92476752187139555</v>
      </c>
      <c r="C119" s="48">
        <f t="shared" si="63"/>
        <v>0.91757659960144777</v>
      </c>
      <c r="D119" s="48">
        <f t="shared" si="63"/>
        <v>0.89913713204913703</v>
      </c>
      <c r="E119" s="48">
        <f t="shared" si="63"/>
        <v>0.86810017281831964</v>
      </c>
      <c r="F119" s="48">
        <f t="shared" si="63"/>
        <v>0.87650703387234952</v>
      </c>
      <c r="G119" s="48">
        <f t="shared" si="63"/>
        <v>0.92891722095582974</v>
      </c>
      <c r="H119" s="48">
        <f t="shared" si="63"/>
        <v>0.96819447103337064</v>
      </c>
      <c r="I119" s="48">
        <f t="shared" si="63"/>
        <v>0.9669249941452317</v>
      </c>
      <c r="J119" s="48">
        <f t="shared" si="63"/>
        <v>0.33883540752853097</v>
      </c>
      <c r="K119" s="48">
        <f t="shared" si="63"/>
        <v>0.33871138939488732</v>
      </c>
      <c r="L119" s="48">
        <f t="shared" si="63"/>
        <v>0.31685412442716709</v>
      </c>
      <c r="M119" s="48">
        <f t="shared" si="63"/>
        <v>0.29092851039131956</v>
      </c>
      <c r="N119" s="48">
        <f t="shared" si="63"/>
        <v>0.26270245668891473</v>
      </c>
      <c r="O119" s="48">
        <f t="shared" si="63"/>
        <v>0.22921701426584065</v>
      </c>
      <c r="P119" s="48">
        <f t="shared" si="63"/>
        <v>0.24266489533018049</v>
      </c>
      <c r="Q119" s="48">
        <f t="shared" si="63"/>
        <v>0.22390184988950693</v>
      </c>
    </row>
    <row r="120" spans="1:17" ht="11.45" customHeight="1" x14ac:dyDescent="0.25">
      <c r="A120" s="93" t="s">
        <v>125</v>
      </c>
      <c r="B120" s="46">
        <f t="shared" ref="B120:Q120" si="64">IF(B19=0,0,B19/B$17)</f>
        <v>7.5232478128604494E-2</v>
      </c>
      <c r="C120" s="46">
        <f t="shared" si="64"/>
        <v>8.2423400398552268E-2</v>
      </c>
      <c r="D120" s="46">
        <f t="shared" si="64"/>
        <v>0.10086286795086304</v>
      </c>
      <c r="E120" s="46">
        <f t="shared" si="64"/>
        <v>0.13189982718168036</v>
      </c>
      <c r="F120" s="46">
        <f t="shared" si="64"/>
        <v>0.1234929661276505</v>
      </c>
      <c r="G120" s="46">
        <f t="shared" si="64"/>
        <v>7.108277904417025E-2</v>
      </c>
      <c r="H120" s="46">
        <f t="shared" si="64"/>
        <v>3.1805528966629353E-2</v>
      </c>
      <c r="I120" s="46">
        <f t="shared" si="64"/>
        <v>3.3075005854768393E-2</v>
      </c>
      <c r="J120" s="46">
        <f t="shared" si="64"/>
        <v>0.66116459247146908</v>
      </c>
      <c r="K120" s="46">
        <f t="shared" si="64"/>
        <v>0.66128861060511279</v>
      </c>
      <c r="L120" s="46">
        <f t="shared" si="64"/>
        <v>0.68314587557283291</v>
      </c>
      <c r="M120" s="46">
        <f t="shared" si="64"/>
        <v>0.70907148960868038</v>
      </c>
      <c r="N120" s="46">
        <f t="shared" si="64"/>
        <v>0.73729754331108532</v>
      </c>
      <c r="O120" s="46">
        <f t="shared" si="64"/>
        <v>0.77078298573415938</v>
      </c>
      <c r="P120" s="46">
        <f t="shared" si="64"/>
        <v>0.75733510466981946</v>
      </c>
      <c r="Q120" s="46">
        <f t="shared" si="64"/>
        <v>0.77609815011049299</v>
      </c>
    </row>
    <row r="122" spans="1:17" ht="11.45" customHeight="1" x14ac:dyDescent="0.25">
      <c r="A122" s="126" t="s">
        <v>124</v>
      </c>
    </row>
  </sheetData>
  <pageMargins left="0.39370078740157483" right="0.39370078740157483" top="0.39370078740157483" bottom="0.39370078740157483" header="0.31496062992125984" footer="0.31496062992125984"/>
  <pageSetup paperSize="9" scale="43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Q81"/>
  <sheetViews>
    <sheetView showGridLines="0" zoomScaleNormal="100" workbookViewId="0">
      <pane xSplit="1" ySplit="1" topLeftCell="B2" activePane="bottomRight" state="frozen"/>
      <selection activeCell="D1" sqref="D1"/>
      <selection pane="topRight" activeCell="D1" sqref="D1"/>
      <selection pane="bottomLeft" activeCell="D1" sqref="D1"/>
      <selection pane="bottomRight" activeCell="B2" sqref="B2"/>
    </sheetView>
  </sheetViews>
  <sheetFormatPr defaultColWidth="9.140625" defaultRowHeight="11.45" customHeight="1" x14ac:dyDescent="0.25"/>
  <cols>
    <col min="1" max="1" width="50.7109375" style="13" customWidth="1"/>
    <col min="2" max="17" width="10.7109375" style="10" customWidth="1"/>
    <col min="18" max="16384" width="9.140625" style="13"/>
  </cols>
  <sheetData>
    <row r="1" spans="1:17" ht="13.5" customHeight="1" x14ac:dyDescent="0.25">
      <c r="A1" s="11" t="s">
        <v>180</v>
      </c>
      <c r="B1" s="12">
        <v>2000</v>
      </c>
      <c r="C1" s="12">
        <v>2001</v>
      </c>
      <c r="D1" s="12">
        <v>2002</v>
      </c>
      <c r="E1" s="12">
        <v>2003</v>
      </c>
      <c r="F1" s="12">
        <v>2004</v>
      </c>
      <c r="G1" s="12">
        <v>2005</v>
      </c>
      <c r="H1" s="12">
        <v>2006</v>
      </c>
      <c r="I1" s="12">
        <v>2007</v>
      </c>
      <c r="J1" s="12">
        <v>2008</v>
      </c>
      <c r="K1" s="12">
        <v>2009</v>
      </c>
      <c r="L1" s="12">
        <v>2010</v>
      </c>
      <c r="M1" s="12">
        <v>2011</v>
      </c>
      <c r="N1" s="12">
        <v>2012</v>
      </c>
      <c r="O1" s="12">
        <v>2013</v>
      </c>
      <c r="P1" s="12">
        <v>2014</v>
      </c>
      <c r="Q1" s="12">
        <v>2015</v>
      </c>
    </row>
    <row r="3" spans="1:17" ht="11.45" customHeight="1" x14ac:dyDescent="0.25">
      <c r="A3" s="27" t="s">
        <v>47</v>
      </c>
      <c r="B3" s="71"/>
      <c r="C3" s="71"/>
      <c r="D3" s="71"/>
      <c r="E3" s="71"/>
      <c r="F3" s="71"/>
      <c r="G3" s="71"/>
      <c r="H3" s="71"/>
      <c r="I3" s="71"/>
      <c r="J3" s="71"/>
      <c r="K3" s="71"/>
      <c r="L3" s="71"/>
      <c r="M3" s="71"/>
      <c r="N3" s="71"/>
      <c r="O3" s="71"/>
      <c r="P3" s="71"/>
      <c r="Q3" s="71"/>
    </row>
    <row r="4" spans="1:17" ht="11.45" customHeight="1" x14ac:dyDescent="0.25">
      <c r="A4" s="97" t="s">
        <v>92</v>
      </c>
      <c r="B4" s="100">
        <v>858.21694921999278</v>
      </c>
      <c r="C4" s="100">
        <v>856.03630999999984</v>
      </c>
      <c r="D4" s="100">
        <v>749.01330999999993</v>
      </c>
      <c r="E4" s="100">
        <v>772.00515000000007</v>
      </c>
      <c r="F4" s="100">
        <v>899.81592999999998</v>
      </c>
      <c r="G4" s="100">
        <v>957.98206614005858</v>
      </c>
      <c r="H4" s="100">
        <v>929.90629999999999</v>
      </c>
      <c r="I4" s="100">
        <v>972.49090999999999</v>
      </c>
      <c r="J4" s="100">
        <v>950.71135000000004</v>
      </c>
      <c r="K4" s="100">
        <v>845.72358999999983</v>
      </c>
      <c r="L4" s="100">
        <v>874.81320904984534</v>
      </c>
      <c r="M4" s="100">
        <v>912.2243569730997</v>
      </c>
      <c r="N4" s="100">
        <v>892.49099472742387</v>
      </c>
      <c r="O4" s="100">
        <v>891.44459559227676</v>
      </c>
      <c r="P4" s="100">
        <v>957.95957300532166</v>
      </c>
      <c r="Q4" s="100">
        <v>930.94497245692673</v>
      </c>
    </row>
    <row r="5" spans="1:17" ht="11.45" customHeight="1" x14ac:dyDescent="0.25">
      <c r="A5" s="141" t="s">
        <v>91</v>
      </c>
      <c r="B5" s="140">
        <f t="shared" ref="B5:Q5" si="0">B4</f>
        <v>858.21694921999278</v>
      </c>
      <c r="C5" s="140">
        <f t="shared" si="0"/>
        <v>856.03630999999984</v>
      </c>
      <c r="D5" s="140">
        <f t="shared" si="0"/>
        <v>749.01330999999993</v>
      </c>
      <c r="E5" s="140">
        <f t="shared" si="0"/>
        <v>772.00515000000007</v>
      </c>
      <c r="F5" s="140">
        <f t="shared" si="0"/>
        <v>899.81592999999998</v>
      </c>
      <c r="G5" s="140">
        <f t="shared" si="0"/>
        <v>957.98206614005858</v>
      </c>
      <c r="H5" s="140">
        <f t="shared" si="0"/>
        <v>929.90629999999999</v>
      </c>
      <c r="I5" s="140">
        <f t="shared" si="0"/>
        <v>972.49090999999999</v>
      </c>
      <c r="J5" s="140">
        <f t="shared" si="0"/>
        <v>950.71135000000004</v>
      </c>
      <c r="K5" s="140">
        <f t="shared" si="0"/>
        <v>845.72358999999983</v>
      </c>
      <c r="L5" s="140">
        <f t="shared" si="0"/>
        <v>874.81320904984534</v>
      </c>
      <c r="M5" s="140">
        <f t="shared" si="0"/>
        <v>912.2243569730997</v>
      </c>
      <c r="N5" s="140">
        <f t="shared" si="0"/>
        <v>892.49099472742387</v>
      </c>
      <c r="O5" s="140">
        <f t="shared" si="0"/>
        <v>891.44459559227676</v>
      </c>
      <c r="P5" s="140">
        <f t="shared" si="0"/>
        <v>957.95957300532166</v>
      </c>
      <c r="Q5" s="140">
        <f t="shared" si="0"/>
        <v>930.94497245692673</v>
      </c>
    </row>
    <row r="7" spans="1:17" ht="11.45" customHeight="1" x14ac:dyDescent="0.25">
      <c r="A7" s="27" t="s">
        <v>81</v>
      </c>
      <c r="B7" s="71">
        <f t="shared" ref="B7:Q7" si="1">SUM(B8,B12)</f>
        <v>858.2169492199929</v>
      </c>
      <c r="C7" s="71">
        <f t="shared" si="1"/>
        <v>856.03630999999996</v>
      </c>
      <c r="D7" s="71">
        <f t="shared" si="1"/>
        <v>749.01331000000005</v>
      </c>
      <c r="E7" s="71">
        <f t="shared" si="1"/>
        <v>772.00514999999996</v>
      </c>
      <c r="F7" s="71">
        <f t="shared" si="1"/>
        <v>899.81592999999975</v>
      </c>
      <c r="G7" s="71">
        <f t="shared" si="1"/>
        <v>957.98206614005858</v>
      </c>
      <c r="H7" s="71">
        <f t="shared" si="1"/>
        <v>929.90629999999987</v>
      </c>
      <c r="I7" s="71">
        <f t="shared" si="1"/>
        <v>972.49090999999999</v>
      </c>
      <c r="J7" s="71">
        <f t="shared" si="1"/>
        <v>950.71135000000015</v>
      </c>
      <c r="K7" s="71">
        <f t="shared" si="1"/>
        <v>845.72358999999972</v>
      </c>
      <c r="L7" s="71">
        <f t="shared" si="1"/>
        <v>874.81320904984534</v>
      </c>
      <c r="M7" s="71">
        <f t="shared" si="1"/>
        <v>912.2243569730997</v>
      </c>
      <c r="N7" s="71">
        <f t="shared" si="1"/>
        <v>892.49099472742387</v>
      </c>
      <c r="O7" s="71">
        <f t="shared" si="1"/>
        <v>891.44459559227687</v>
      </c>
      <c r="P7" s="71">
        <f t="shared" si="1"/>
        <v>957.95957300532177</v>
      </c>
      <c r="Q7" s="71">
        <f t="shared" si="1"/>
        <v>930.94497245692685</v>
      </c>
    </row>
    <row r="8" spans="1:17" ht="11.45" customHeight="1" x14ac:dyDescent="0.25">
      <c r="A8" s="130" t="s">
        <v>39</v>
      </c>
      <c r="B8" s="139">
        <f t="shared" ref="B8:Q8" si="2">SUM(B9:B11)</f>
        <v>849.66936374716761</v>
      </c>
      <c r="C8" s="139">
        <f t="shared" si="2"/>
        <v>846.91897443466223</v>
      </c>
      <c r="D8" s="139">
        <f t="shared" si="2"/>
        <v>741.03883119000875</v>
      </c>
      <c r="E8" s="139">
        <f t="shared" si="2"/>
        <v>766.2062672756017</v>
      </c>
      <c r="F8" s="139">
        <f t="shared" si="2"/>
        <v>893.56158025511752</v>
      </c>
      <c r="G8" s="139">
        <f t="shared" si="2"/>
        <v>950.71499318145288</v>
      </c>
      <c r="H8" s="139">
        <f t="shared" si="2"/>
        <v>920.74422787262256</v>
      </c>
      <c r="I8" s="139">
        <f t="shared" si="2"/>
        <v>963.43433165858846</v>
      </c>
      <c r="J8" s="139">
        <f t="shared" si="2"/>
        <v>912.29353057637888</v>
      </c>
      <c r="K8" s="139">
        <f t="shared" si="2"/>
        <v>817.90425052385717</v>
      </c>
      <c r="L8" s="139">
        <f t="shared" si="2"/>
        <v>850.26844229436961</v>
      </c>
      <c r="M8" s="139">
        <f t="shared" si="2"/>
        <v>886.41005484437983</v>
      </c>
      <c r="N8" s="139">
        <f t="shared" si="2"/>
        <v>864.87142115975917</v>
      </c>
      <c r="O8" s="139">
        <f t="shared" si="2"/>
        <v>865.1969419999532</v>
      </c>
      <c r="P8" s="139">
        <f t="shared" si="2"/>
        <v>922.79056308819702</v>
      </c>
      <c r="Q8" s="139">
        <f t="shared" si="2"/>
        <v>896.14559011712822</v>
      </c>
    </row>
    <row r="9" spans="1:17" ht="11.45" customHeight="1" x14ac:dyDescent="0.25">
      <c r="A9" s="116" t="s">
        <v>23</v>
      </c>
      <c r="B9" s="70">
        <v>55.333747675961639</v>
      </c>
      <c r="C9" s="70">
        <v>54.946119999999993</v>
      </c>
      <c r="D9" s="70">
        <v>47.09329000000001</v>
      </c>
      <c r="E9" s="70">
        <v>47.100880000000004</v>
      </c>
      <c r="F9" s="70">
        <v>57.301990000000004</v>
      </c>
      <c r="G9" s="70">
        <v>55.11203947256589</v>
      </c>
      <c r="H9" s="70">
        <v>51.806939999999983</v>
      </c>
      <c r="I9" s="70">
        <v>55.60311999999999</v>
      </c>
      <c r="J9" s="70">
        <v>56.603939999999994</v>
      </c>
      <c r="K9" s="70">
        <v>56.100989999999989</v>
      </c>
      <c r="L9" s="70">
        <v>67.368276134772231</v>
      </c>
      <c r="M9" s="70">
        <v>65.09793991832305</v>
      </c>
      <c r="N9" s="70">
        <v>51.476048039000574</v>
      </c>
      <c r="O9" s="70">
        <v>51.025993000132424</v>
      </c>
      <c r="P9" s="70">
        <v>51.048029352265452</v>
      </c>
      <c r="Q9" s="70">
        <v>50.642613725077226</v>
      </c>
    </row>
    <row r="10" spans="1:17" ht="11.45" customHeight="1" x14ac:dyDescent="0.25">
      <c r="A10" s="116" t="s">
        <v>127</v>
      </c>
      <c r="B10" s="70">
        <v>389.06481900295279</v>
      </c>
      <c r="C10" s="70">
        <v>432.23472436051281</v>
      </c>
      <c r="D10" s="70">
        <v>377.72982832486736</v>
      </c>
      <c r="E10" s="70">
        <v>413.574169423027</v>
      </c>
      <c r="F10" s="70">
        <v>461.47530347667805</v>
      </c>
      <c r="G10" s="70">
        <v>472.54396258615463</v>
      </c>
      <c r="H10" s="70">
        <v>472.12319106441271</v>
      </c>
      <c r="I10" s="70">
        <v>500.11098719315419</v>
      </c>
      <c r="J10" s="70">
        <v>444.67212177492848</v>
      </c>
      <c r="K10" s="70">
        <v>406.73805173771439</v>
      </c>
      <c r="L10" s="70">
        <v>435.32851328319413</v>
      </c>
      <c r="M10" s="70">
        <v>456.4137167307162</v>
      </c>
      <c r="N10" s="70">
        <v>441.49445013374265</v>
      </c>
      <c r="O10" s="70">
        <v>441.22890582731515</v>
      </c>
      <c r="P10" s="70">
        <v>466.71009000225297</v>
      </c>
      <c r="Q10" s="70">
        <v>463.02933033428269</v>
      </c>
    </row>
    <row r="11" spans="1:17" ht="11.45" customHeight="1" x14ac:dyDescent="0.25">
      <c r="A11" s="116" t="s">
        <v>125</v>
      </c>
      <c r="B11" s="70">
        <v>405.27079706825316</v>
      </c>
      <c r="C11" s="70">
        <v>359.73813007414935</v>
      </c>
      <c r="D11" s="70">
        <v>316.21571286514131</v>
      </c>
      <c r="E11" s="70">
        <v>305.53121785257474</v>
      </c>
      <c r="F11" s="70">
        <v>374.78428677843942</v>
      </c>
      <c r="G11" s="70">
        <v>423.05899112273238</v>
      </c>
      <c r="H11" s="70">
        <v>396.81409680820997</v>
      </c>
      <c r="I11" s="70">
        <v>407.72022446543434</v>
      </c>
      <c r="J11" s="70">
        <v>411.01746880145038</v>
      </c>
      <c r="K11" s="70">
        <v>355.06520878614288</v>
      </c>
      <c r="L11" s="70">
        <v>347.57165287640328</v>
      </c>
      <c r="M11" s="70">
        <v>364.89839819534069</v>
      </c>
      <c r="N11" s="70">
        <v>371.90092298701592</v>
      </c>
      <c r="O11" s="70">
        <v>372.94204317250569</v>
      </c>
      <c r="P11" s="70">
        <v>405.03244373367863</v>
      </c>
      <c r="Q11" s="70">
        <v>382.47364605776829</v>
      </c>
    </row>
    <row r="12" spans="1:17" ht="11.45" customHeight="1" x14ac:dyDescent="0.25">
      <c r="A12" s="128" t="s">
        <v>18</v>
      </c>
      <c r="B12" s="138">
        <f t="shared" ref="B12:Q12" si="3">SUM(B13:B14)</f>
        <v>8.547585472825256</v>
      </c>
      <c r="C12" s="138">
        <f t="shared" si="3"/>
        <v>9.1173355653377417</v>
      </c>
      <c r="D12" s="138">
        <f t="shared" si="3"/>
        <v>7.9744788099913233</v>
      </c>
      <c r="E12" s="138">
        <f t="shared" si="3"/>
        <v>5.7988827243982728</v>
      </c>
      <c r="F12" s="138">
        <f t="shared" si="3"/>
        <v>6.2543497448822558</v>
      </c>
      <c r="G12" s="138">
        <f t="shared" si="3"/>
        <v>7.267072958605695</v>
      </c>
      <c r="H12" s="138">
        <f t="shared" si="3"/>
        <v>9.1620721273773107</v>
      </c>
      <c r="I12" s="138">
        <f t="shared" si="3"/>
        <v>9.0565783414114822</v>
      </c>
      <c r="J12" s="138">
        <f t="shared" si="3"/>
        <v>38.417819423621282</v>
      </c>
      <c r="K12" s="138">
        <f t="shared" si="3"/>
        <v>27.819339476142495</v>
      </c>
      <c r="L12" s="138">
        <f t="shared" si="3"/>
        <v>24.544766755475688</v>
      </c>
      <c r="M12" s="138">
        <f t="shared" si="3"/>
        <v>25.814302128719863</v>
      </c>
      <c r="N12" s="138">
        <f t="shared" si="3"/>
        <v>27.619573567664748</v>
      </c>
      <c r="O12" s="138">
        <f t="shared" si="3"/>
        <v>26.247653592323694</v>
      </c>
      <c r="P12" s="138">
        <f t="shared" si="3"/>
        <v>35.169009917124725</v>
      </c>
      <c r="Q12" s="138">
        <f t="shared" si="3"/>
        <v>34.799382339798676</v>
      </c>
    </row>
    <row r="13" spans="1:17" ht="11.45" customHeight="1" x14ac:dyDescent="0.25">
      <c r="A13" s="95" t="s">
        <v>126</v>
      </c>
      <c r="B13" s="20">
        <v>8.1468762573396099</v>
      </c>
      <c r="C13" s="20">
        <v>8.6431628536634406</v>
      </c>
      <c r="D13" s="20">
        <v>7.4591831397345549</v>
      </c>
      <c r="E13" s="20">
        <v>5.3020354183462981</v>
      </c>
      <c r="F13" s="20">
        <v>5.7560207689110481</v>
      </c>
      <c r="G13" s="20">
        <v>6.9394813938712971</v>
      </c>
      <c r="H13" s="20">
        <v>8.9796553719928554</v>
      </c>
      <c r="I13" s="20">
        <v>8.8632673604663825</v>
      </c>
      <c r="J13" s="20">
        <v>16.77163356704612</v>
      </c>
      <c r="K13" s="20">
        <v>11.853424773285337</v>
      </c>
      <c r="L13" s="20">
        <v>9.8382048402510911</v>
      </c>
      <c r="M13" s="20">
        <v>10.17295118128396</v>
      </c>
      <c r="N13" s="20">
        <v>10.116858651749734</v>
      </c>
      <c r="O13" s="20">
        <v>8.776123015319433</v>
      </c>
      <c r="P13" s="20">
        <v>11.089971189830052</v>
      </c>
      <c r="Q13" s="20">
        <v>10.604622001078063</v>
      </c>
    </row>
    <row r="14" spans="1:17" ht="11.45" customHeight="1" x14ac:dyDescent="0.25">
      <c r="A14" s="93" t="s">
        <v>125</v>
      </c>
      <c r="B14" s="69">
        <v>0.40070921548564625</v>
      </c>
      <c r="C14" s="69">
        <v>0.4741727116743007</v>
      </c>
      <c r="D14" s="69">
        <v>0.51529567025676881</v>
      </c>
      <c r="E14" s="69">
        <v>0.49684730605197491</v>
      </c>
      <c r="F14" s="69">
        <v>0.49832897597120807</v>
      </c>
      <c r="G14" s="69">
        <v>0.32759156473439782</v>
      </c>
      <c r="H14" s="69">
        <v>0.18241675538445534</v>
      </c>
      <c r="I14" s="69">
        <v>0.19331098094510055</v>
      </c>
      <c r="J14" s="69">
        <v>21.646185856575158</v>
      </c>
      <c r="K14" s="69">
        <v>15.965914702857159</v>
      </c>
      <c r="L14" s="69">
        <v>14.706561915224597</v>
      </c>
      <c r="M14" s="69">
        <v>15.641350947435903</v>
      </c>
      <c r="N14" s="69">
        <v>17.502714915915014</v>
      </c>
      <c r="O14" s="69">
        <v>17.471530577004259</v>
      </c>
      <c r="P14" s="69">
        <v>24.079038727294677</v>
      </c>
      <c r="Q14" s="69">
        <v>24.194760338720613</v>
      </c>
    </row>
    <row r="16" spans="1:17" ht="11.45" customHeight="1" x14ac:dyDescent="0.25">
      <c r="A16" s="35" t="s">
        <v>45</v>
      </c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</row>
    <row r="18" spans="1:17" ht="11.45" customHeight="1" x14ac:dyDescent="0.25">
      <c r="A18" s="27" t="s">
        <v>74</v>
      </c>
      <c r="B18" s="68">
        <f>IF(B7=0,"",B7/TrAvia_act!B12*100)</f>
        <v>433.188987213134</v>
      </c>
      <c r="C18" s="68">
        <f>IF(C7=0,"",C7/TrAvia_act!C12*100)</f>
        <v>422.7857455473777</v>
      </c>
      <c r="D18" s="68">
        <f>IF(D7=0,"",D7/TrAvia_act!D12*100)</f>
        <v>414.63426608192765</v>
      </c>
      <c r="E18" s="68">
        <f>IF(E7=0,"",E7/TrAvia_act!E12*100)</f>
        <v>407.82270958711393</v>
      </c>
      <c r="F18" s="68">
        <f>IF(F7=0,"",F7/TrAvia_act!F12*100)</f>
        <v>419.92085390534965</v>
      </c>
      <c r="G18" s="68">
        <f>IF(G7=0,"",G7/TrAvia_act!G12*100)</f>
        <v>431.98229360108343</v>
      </c>
      <c r="H18" s="68">
        <f>IF(H7=0,"",H7/TrAvia_act!H12*100)</f>
        <v>477.44391146013976</v>
      </c>
      <c r="I18" s="68">
        <f>IF(I7=0,"",I7/TrAvia_act!I12*100)</f>
        <v>483.52262569695546</v>
      </c>
      <c r="J18" s="68">
        <f>IF(J7=0,"",J7/TrAvia_act!J12*100)</f>
        <v>444.16219428050499</v>
      </c>
      <c r="K18" s="68">
        <f>IF(K7=0,"",K7/TrAvia_act!K12*100)</f>
        <v>452.5705481231941</v>
      </c>
      <c r="L18" s="68">
        <f>IF(L7=0,"",L7/TrAvia_act!L12*100)</f>
        <v>450.46361384327821</v>
      </c>
      <c r="M18" s="68">
        <f>IF(M7=0,"",M7/TrAvia_act!M12*100)</f>
        <v>447.25317369242771</v>
      </c>
      <c r="N18" s="68">
        <f>IF(N7=0,"",N7/TrAvia_act!N12*100)</f>
        <v>441.11714139977937</v>
      </c>
      <c r="O18" s="68">
        <f>IF(O7=0,"",O7/TrAvia_act!O12*100)</f>
        <v>427.73623720859922</v>
      </c>
      <c r="P18" s="68">
        <f>IF(P7=0,"",P7/TrAvia_act!P12*100)</f>
        <v>449.75671553077723</v>
      </c>
      <c r="Q18" s="68">
        <f>IF(Q7=0,"",Q7/TrAvia_act!Q12*100)</f>
        <v>430.49068109927629</v>
      </c>
    </row>
    <row r="19" spans="1:17" ht="11.45" customHeight="1" x14ac:dyDescent="0.25">
      <c r="A19" s="130" t="s">
        <v>39</v>
      </c>
      <c r="B19" s="134">
        <f>IF(B8=0,"",B8/TrAvia_act!B13*100)</f>
        <v>431.33889133567357</v>
      </c>
      <c r="C19" s="134">
        <f>IF(C8=0,"",C8/TrAvia_act!C13*100)</f>
        <v>420.710726611204</v>
      </c>
      <c r="D19" s="134">
        <f>IF(D8=0,"",D8/TrAvia_act!D13*100)</f>
        <v>412.72383642220325</v>
      </c>
      <c r="E19" s="134">
        <f>IF(E8=0,"",E8/TrAvia_act!E13*100)</f>
        <v>406.54994768023977</v>
      </c>
      <c r="F19" s="134">
        <f>IF(F8=0,"",F8/TrAvia_act!F13*100)</f>
        <v>418.67816952182631</v>
      </c>
      <c r="G19" s="134">
        <f>IF(G8=0,"",G8/TrAvia_act!G13*100)</f>
        <v>430.53014580077206</v>
      </c>
      <c r="H19" s="134">
        <f>IF(H8=0,"",H8/TrAvia_act!H13*100)</f>
        <v>475.33777072354593</v>
      </c>
      <c r="I19" s="134">
        <f>IF(I8=0,"",I8/TrAvia_act!I13*100)</f>
        <v>481.57510105522732</v>
      </c>
      <c r="J19" s="134">
        <f>IF(J8=0,"",J8/TrAvia_act!J13*100)</f>
        <v>439.7616747687407</v>
      </c>
      <c r="K19" s="134">
        <f>IF(K8=0,"",K8/TrAvia_act!K13*100)</f>
        <v>449.2941501806219</v>
      </c>
      <c r="L19" s="134">
        <f>IF(L8=0,"",L8/TrAvia_act!L13*100)</f>
        <v>448.23841045950081</v>
      </c>
      <c r="M19" s="134">
        <f>IF(M8=0,"",M8/TrAvia_act!M13*100)</f>
        <v>445.06451498613177</v>
      </c>
      <c r="N19" s="134">
        <f>IF(N8=0,"",N8/TrAvia_act!N13*100)</f>
        <v>438.96531338929458</v>
      </c>
      <c r="O19" s="134">
        <f>IF(O8=0,"",O8/TrAvia_act!O13*100)</f>
        <v>426.13793281418839</v>
      </c>
      <c r="P19" s="134">
        <f>IF(P8=0,"",P8/TrAvia_act!P13*100)</f>
        <v>447.91961204477201</v>
      </c>
      <c r="Q19" s="134">
        <f>IF(Q8=0,"",Q8/TrAvia_act!Q13*100)</f>
        <v>428.93050543429075</v>
      </c>
    </row>
    <row r="20" spans="1:17" ht="11.45" customHeight="1" x14ac:dyDescent="0.25">
      <c r="A20" s="116" t="s">
        <v>23</v>
      </c>
      <c r="B20" s="77">
        <f>IF(B9=0,"",B9/TrAvia_act!B14*100)</f>
        <v>987.62362270669234</v>
      </c>
      <c r="C20" s="77">
        <f>IF(C9=0,"",C9/TrAvia_act!C14*100)</f>
        <v>964.42443435925611</v>
      </c>
      <c r="D20" s="77">
        <f>IF(D9=0,"",D9/TrAvia_act!D14*100)</f>
        <v>958.53422926247288</v>
      </c>
      <c r="E20" s="77">
        <f>IF(E9=0,"",E9/TrAvia_act!E14*100)</f>
        <v>959.57111117430429</v>
      </c>
      <c r="F20" s="77">
        <f>IF(F9=0,"",F9/TrAvia_act!F14*100)</f>
        <v>952.77264412576096</v>
      </c>
      <c r="G20" s="77">
        <f>IF(G9=0,"",G9/TrAvia_act!G14*100)</f>
        <v>935.73478527584814</v>
      </c>
      <c r="H20" s="77">
        <f>IF(H9=0,"",H9/TrAvia_act!H14*100)</f>
        <v>930.88714761956339</v>
      </c>
      <c r="I20" s="77">
        <f>IF(I9=0,"",I9/TrAvia_act!I14*100)</f>
        <v>934.05374431107793</v>
      </c>
      <c r="J20" s="77">
        <f>IF(J9=0,"",J9/TrAvia_act!J14*100)</f>
        <v>934.76908848049561</v>
      </c>
      <c r="K20" s="77">
        <f>IF(K9=0,"",K9/TrAvia_act!K14*100)</f>
        <v>929.72822857288531</v>
      </c>
      <c r="L20" s="77">
        <f>IF(L9=0,"",L9/TrAvia_act!L14*100)</f>
        <v>950.52707810982429</v>
      </c>
      <c r="M20" s="77">
        <f>IF(M9=0,"",M9/TrAvia_act!M14*100)</f>
        <v>922.49212600187229</v>
      </c>
      <c r="N20" s="77">
        <f>IF(N9=0,"",N9/TrAvia_act!N14*100)</f>
        <v>934.86795333354758</v>
      </c>
      <c r="O20" s="77">
        <f>IF(O9=0,"",O9/TrAvia_act!O14*100)</f>
        <v>942.77379561044563</v>
      </c>
      <c r="P20" s="77">
        <f>IF(P9=0,"",P9/TrAvia_act!P14*100)</f>
        <v>988.30817544874367</v>
      </c>
      <c r="Q20" s="77">
        <f>IF(Q9=0,"",Q9/TrAvia_act!Q14*100)</f>
        <v>1011.8508438719026</v>
      </c>
    </row>
    <row r="21" spans="1:17" ht="11.45" customHeight="1" x14ac:dyDescent="0.25">
      <c r="A21" s="116" t="s">
        <v>127</v>
      </c>
      <c r="B21" s="77">
        <f>IF(B10=0,"",B10/TrAvia_act!B15*100)</f>
        <v>415.51419127553578</v>
      </c>
      <c r="C21" s="77">
        <f>IF(C10=0,"",C10/TrAvia_act!C15*100)</f>
        <v>435.79786057542157</v>
      </c>
      <c r="D21" s="77">
        <f>IF(D10=0,"",D10/TrAvia_act!D15*100)</f>
        <v>423.73643664972087</v>
      </c>
      <c r="E21" s="77">
        <f>IF(E10=0,"",E10/TrAvia_act!E15*100)</f>
        <v>413.43058259842343</v>
      </c>
      <c r="F21" s="77">
        <f>IF(F10=0,"",F10/TrAvia_act!F15*100)</f>
        <v>430.34811643823457</v>
      </c>
      <c r="G21" s="77">
        <f>IF(G10=0,"",G10/TrAvia_act!G15*100)</f>
        <v>447.80929417638868</v>
      </c>
      <c r="H21" s="77">
        <f>IF(H10=0,"",H10/TrAvia_act!H15*100)</f>
        <v>494.0618496975585</v>
      </c>
      <c r="I21" s="77">
        <f>IF(I10=0,"",I10/TrAvia_act!I15*100)</f>
        <v>503.43806289903779</v>
      </c>
      <c r="J21" s="77">
        <f>IF(J10=0,"",J10/TrAvia_act!J15*100)</f>
        <v>454.33764146883783</v>
      </c>
      <c r="K21" s="77">
        <f>IF(K10=0,"",K10/TrAvia_act!K15*100)</f>
        <v>459.82049636292447</v>
      </c>
      <c r="L21" s="77">
        <f>IF(L10=0,"",L10/TrAvia_act!L15*100)</f>
        <v>440.99197839756039</v>
      </c>
      <c r="M21" s="77">
        <f>IF(M10=0,"",M10/TrAvia_act!M15*100)</f>
        <v>447.32427948061559</v>
      </c>
      <c r="N21" s="77">
        <f>IF(N10=0,"",N10/TrAvia_act!N15*100)</f>
        <v>444.71173188859791</v>
      </c>
      <c r="O21" s="77">
        <f>IF(O10=0,"",O10/TrAvia_act!O15*100)</f>
        <v>428.34469885273228</v>
      </c>
      <c r="P21" s="77">
        <f>IF(P10=0,"",P10/TrAvia_act!P15*100)</f>
        <v>450.9860678346721</v>
      </c>
      <c r="Q21" s="77">
        <f>IF(Q10=0,"",Q10/TrAvia_act!Q15*100)</f>
        <v>428.21429343899285</v>
      </c>
    </row>
    <row r="22" spans="1:17" ht="11.45" customHeight="1" x14ac:dyDescent="0.25">
      <c r="A22" s="116" t="s">
        <v>125</v>
      </c>
      <c r="B22" s="77">
        <f>IF(B11=0,"",B11/TrAvia_act!B16*100)</f>
        <v>414.61236019009169</v>
      </c>
      <c r="C22" s="77">
        <f>IF(C11=0,"",C11/TrAvia_act!C16*100)</f>
        <v>373.06769723832161</v>
      </c>
      <c r="D22" s="77">
        <f>IF(D11=0,"",D11/TrAvia_act!D16*100)</f>
        <v>369.87469204824953</v>
      </c>
      <c r="E22" s="77">
        <f>IF(E11=0,"",E11/TrAvia_act!E16*100)</f>
        <v>365.80837474351489</v>
      </c>
      <c r="F22" s="77">
        <f>IF(F11=0,"",F11/TrAvia_act!F16*100)</f>
        <v>374.12138318351208</v>
      </c>
      <c r="G22" s="77">
        <f>IF(G11=0,"",G11/TrAvia_act!G16*100)</f>
        <v>386.6692870297606</v>
      </c>
      <c r="H22" s="77">
        <f>IF(H11=0,"",H11/TrAvia_act!H16*100)</f>
        <v>428.62544857845154</v>
      </c>
      <c r="I22" s="77">
        <f>IF(I11=0,"",I11/TrAvia_act!I16*100)</f>
        <v>430.23444157712544</v>
      </c>
      <c r="J22" s="77">
        <f>IF(J11=0,"",J11/TrAvia_act!J16*100)</f>
        <v>397.02703478075756</v>
      </c>
      <c r="K22" s="77">
        <f>IF(K11=0,"",K11/TrAvia_act!K16*100)</f>
        <v>405.54741918382513</v>
      </c>
      <c r="L22" s="77">
        <f>IF(L11=0,"",L11/TrAvia_act!L16*100)</f>
        <v>414.32867716878536</v>
      </c>
      <c r="M22" s="77">
        <f>IF(M11=0,"",M11/TrAvia_act!M16*100)</f>
        <v>405.10196555779697</v>
      </c>
      <c r="N22" s="77">
        <f>IF(N11=0,"",N11/TrAvia_act!N16*100)</f>
        <v>403.17863952381811</v>
      </c>
      <c r="O22" s="77">
        <f>IF(O11=0,"",O11/TrAvia_act!O16*100)</f>
        <v>394.18089481890843</v>
      </c>
      <c r="P22" s="77">
        <f>IF(P11=0,"",P11/TrAvia_act!P16*100)</f>
        <v>415.99292991816139</v>
      </c>
      <c r="Q22" s="77">
        <f>IF(Q11=0,"",Q11/TrAvia_act!Q16*100)</f>
        <v>399.28198828209662</v>
      </c>
    </row>
    <row r="23" spans="1:17" ht="11.45" customHeight="1" x14ac:dyDescent="0.25">
      <c r="A23" s="128" t="s">
        <v>18</v>
      </c>
      <c r="B23" s="133">
        <f>IF(B12=0,"",B12/TrAvia_act!B17*100)</f>
        <v>755.16559458558856</v>
      </c>
      <c r="C23" s="133">
        <f>IF(C12=0,"",C12/TrAvia_act!C17*100)</f>
        <v>780.27059899882272</v>
      </c>
      <c r="D23" s="133">
        <f>IF(D12=0,"",D12/TrAvia_act!D17*100)</f>
        <v>727.60766118373022</v>
      </c>
      <c r="E23" s="133">
        <f>IF(E12=0,"",E12/TrAvia_act!E17*100)</f>
        <v>695.5295858591835</v>
      </c>
      <c r="F23" s="133">
        <f>IF(F12=0,"",F12/TrAvia_act!F17*100)</f>
        <v>729.09969451559209</v>
      </c>
      <c r="G23" s="133">
        <f>IF(G12=0,"",G12/TrAvia_act!G17*100)</f>
        <v>773.14145469085679</v>
      </c>
      <c r="H23" s="133">
        <f>IF(H12=0,"",H12/TrAvia_act!H17*100)</f>
        <v>860.68902609286488</v>
      </c>
      <c r="I23" s="133">
        <f>IF(I12=0,"",I12/TrAvia_act!I17*100)</f>
        <v>848.59264718095085</v>
      </c>
      <c r="J23" s="133">
        <f>IF(J12=0,"",J12/TrAvia_act!J17*100)</f>
        <v>582.60176891566675</v>
      </c>
      <c r="K23" s="133">
        <f>IF(K12=0,"",K12/TrAvia_act!K17*100)</f>
        <v>576.0814968817059</v>
      </c>
      <c r="L23" s="133">
        <f>IF(L12=0,"",L12/TrAvia_act!L17*100)</f>
        <v>544.01979753041837</v>
      </c>
      <c r="M23" s="133">
        <f>IF(M12=0,"",M12/TrAvia_act!M17*100)</f>
        <v>538.12078883758716</v>
      </c>
      <c r="N23" s="133">
        <f>IF(N12=0,"",N12/TrAvia_act!N17*100)</f>
        <v>521.10785028666623</v>
      </c>
      <c r="O23" s="133">
        <f>IF(O12=0,"",O12/TrAvia_act!O17*100)</f>
        <v>488.07879713824371</v>
      </c>
      <c r="P23" s="133">
        <f>IF(P12=0,"",P12/TrAvia_act!P17*100)</f>
        <v>503.99455618449008</v>
      </c>
      <c r="Q23" s="133">
        <f>IF(Q12=0,"",Q12/TrAvia_act!Q17*100)</f>
        <v>474.98148835162499</v>
      </c>
    </row>
    <row r="24" spans="1:17" ht="11.45" customHeight="1" x14ac:dyDescent="0.25">
      <c r="A24" s="95" t="s">
        <v>126</v>
      </c>
      <c r="B24" s="75">
        <f>IF(B13=0,"",B13/TrAvia_act!B18*100)</f>
        <v>778.31839364301982</v>
      </c>
      <c r="C24" s="75">
        <f>IF(C13=0,"",C13/TrAvia_act!C18*100)</f>
        <v>806.13480059977076</v>
      </c>
      <c r="D24" s="75">
        <f>IF(D13=0,"",D13/TrAvia_act!D18*100)</f>
        <v>756.93797110165326</v>
      </c>
      <c r="E24" s="75">
        <f>IF(E13=0,"",E13/TrAvia_act!E18*100)</f>
        <v>732.56145626039529</v>
      </c>
      <c r="F24" s="75">
        <f>IF(F13=0,"",F13/TrAvia_act!F18*100)</f>
        <v>765.54671897268986</v>
      </c>
      <c r="G24" s="75">
        <f>IF(G13=0,"",G13/TrAvia_act!G18*100)</f>
        <v>794.78459580418587</v>
      </c>
      <c r="H24" s="75">
        <f>IF(H13=0,"",H13/TrAvia_act!H18*100)</f>
        <v>871.26372054175624</v>
      </c>
      <c r="I24" s="75">
        <f>IF(I13=0,"",I13/TrAvia_act!I18*100)</f>
        <v>858.88729727892769</v>
      </c>
      <c r="J24" s="75">
        <f>IF(J13=0,"",J13/TrAvia_act!J18*100)</f>
        <v>750.62956582228185</v>
      </c>
      <c r="K24" s="75">
        <f>IF(K13=0,"",K13/TrAvia_act!K18*100)</f>
        <v>724.6881497521174</v>
      </c>
      <c r="L24" s="75">
        <f>IF(L13=0,"",L13/TrAvia_act!L18*100)</f>
        <v>688.19623309875385</v>
      </c>
      <c r="M24" s="75">
        <f>IF(M13=0,"",M13/TrAvia_act!M18*100)</f>
        <v>728.92032233030636</v>
      </c>
      <c r="N24" s="75">
        <f>IF(N13=0,"",N13/TrAvia_act!N18*100)</f>
        <v>726.59464836329425</v>
      </c>
      <c r="O24" s="75">
        <f>IF(O13=0,"",O13/TrAvia_act!O18*100)</f>
        <v>711.95952865724905</v>
      </c>
      <c r="P24" s="75">
        <f>IF(P13=0,"",P13/TrAvia_act!P18*100)</f>
        <v>654.92137777586083</v>
      </c>
      <c r="Q24" s="75">
        <f>IF(Q13=0,"",Q13/TrAvia_act!Q18*100)</f>
        <v>646.46149083058094</v>
      </c>
    </row>
    <row r="25" spans="1:17" ht="11.45" customHeight="1" x14ac:dyDescent="0.25">
      <c r="A25" s="93" t="s">
        <v>125</v>
      </c>
      <c r="B25" s="74">
        <f>IF(B14=0,"",B14/TrAvia_act!B19*100)</f>
        <v>470.5683416262126</v>
      </c>
      <c r="C25" s="74">
        <f>IF(C14=0,"",C14/TrAvia_act!C19*100)</f>
        <v>492.33797256448281</v>
      </c>
      <c r="D25" s="74">
        <f>IF(D14=0,"",D14/TrAvia_act!D19*100)</f>
        <v>466.14403956074364</v>
      </c>
      <c r="E25" s="74">
        <f>IF(E14=0,"",E14/TrAvia_act!E19*100)</f>
        <v>451.80392084525283</v>
      </c>
      <c r="F25" s="74">
        <f>IF(F14=0,"",F14/TrAvia_act!F19*100)</f>
        <v>470.4123028195977</v>
      </c>
      <c r="G25" s="74">
        <f>IF(G14=0,"",G14/TrAvia_act!G19*100)</f>
        <v>490.30661387440853</v>
      </c>
      <c r="H25" s="74">
        <f>IF(H14=0,"",H14/TrAvia_act!H19*100)</f>
        <v>538.7839664717493</v>
      </c>
      <c r="I25" s="74">
        <f>IF(I14=0,"",I14/TrAvia_act!I19*100)</f>
        <v>547.63564873257587</v>
      </c>
      <c r="J25" s="74">
        <f>IF(J14=0,"",J14/TrAvia_act!J19*100)</f>
        <v>496.49043190629556</v>
      </c>
      <c r="K25" s="74">
        <f>IF(K14=0,"",K14/TrAvia_act!K19*100)</f>
        <v>499.96531242027692</v>
      </c>
      <c r="L25" s="74">
        <f>IF(L14=0,"",L14/TrAvia_act!L19*100)</f>
        <v>477.14843097678329</v>
      </c>
      <c r="M25" s="74">
        <f>IF(M14=0,"",M14/TrAvia_act!M19*100)</f>
        <v>459.8366879029557</v>
      </c>
      <c r="N25" s="74">
        <f>IF(N14=0,"",N14/TrAvia_act!N19*100)</f>
        <v>447.89197270562198</v>
      </c>
      <c r="O25" s="74">
        <f>IF(O14=0,"",O14/TrAvia_act!O19*100)</f>
        <v>421.50068918797575</v>
      </c>
      <c r="P25" s="74">
        <f>IF(P14=0,"",P14/TrAvia_act!P19*100)</f>
        <v>455.63466749300494</v>
      </c>
      <c r="Q25" s="74">
        <f>IF(Q14=0,"",Q14/TrAvia_act!Q19*100)</f>
        <v>425.51005259491149</v>
      </c>
    </row>
    <row r="27" spans="1:17" ht="11.45" customHeight="1" x14ac:dyDescent="0.25">
      <c r="A27" s="27" t="s">
        <v>73</v>
      </c>
      <c r="B27" s="68"/>
      <c r="C27" s="68"/>
      <c r="D27" s="68"/>
      <c r="E27" s="68"/>
      <c r="F27" s="68"/>
      <c r="G27" s="68"/>
      <c r="H27" s="68"/>
      <c r="I27" s="68"/>
      <c r="J27" s="68"/>
      <c r="K27" s="68"/>
      <c r="L27" s="68"/>
      <c r="M27" s="68"/>
      <c r="N27" s="68"/>
      <c r="O27" s="68"/>
      <c r="P27" s="68"/>
      <c r="Q27" s="68"/>
    </row>
    <row r="28" spans="1:17" ht="11.45" customHeight="1" x14ac:dyDescent="0.25">
      <c r="A28" s="130" t="s">
        <v>37</v>
      </c>
      <c r="B28" s="134">
        <f>IF(B8=0,"",B8/TrAvia_act!B4*1000)</f>
        <v>47.028046812537255</v>
      </c>
      <c r="C28" s="134">
        <f>IF(C8=0,"",C8/TrAvia_act!C4*1000)</f>
        <v>45.957095815947994</v>
      </c>
      <c r="D28" s="134">
        <f>IF(D8=0,"",D8/TrAvia_act!D4*1000)</f>
        <v>42.401714108944702</v>
      </c>
      <c r="E28" s="134">
        <f>IF(E8=0,"",E8/TrAvia_act!E4*1000)</f>
        <v>45.988910919840713</v>
      </c>
      <c r="F28" s="134">
        <f>IF(F8=0,"",F8/TrAvia_act!F4*1000)</f>
        <v>45.095799509735087</v>
      </c>
      <c r="G28" s="134">
        <f>IF(G8=0,"",G8/TrAvia_act!G4*1000)</f>
        <v>44.104919367867808</v>
      </c>
      <c r="H28" s="134">
        <f>IF(H8=0,"",H8/TrAvia_act!H4*1000)</f>
        <v>42.071786929294369</v>
      </c>
      <c r="I28" s="134">
        <f>IF(I8=0,"",I8/TrAvia_act!I4*1000)</f>
        <v>42.152706795054122</v>
      </c>
      <c r="J28" s="134">
        <f>IF(J8=0,"",J8/TrAvia_act!J4*1000)</f>
        <v>39.334878122302662</v>
      </c>
      <c r="K28" s="134">
        <f>IF(K8=0,"",K8/TrAvia_act!K4*1000)</f>
        <v>39.04163850454605</v>
      </c>
      <c r="L28" s="134">
        <f>IF(L8=0,"",L8/TrAvia_act!L4*1000)</f>
        <v>38.949805383203064</v>
      </c>
      <c r="M28" s="134">
        <f>IF(M8=0,"",M8/TrAvia_act!M4*1000)</f>
        <v>38.101035403279752</v>
      </c>
      <c r="N28" s="134">
        <f>IF(N8=0,"",N8/TrAvia_act!N4*1000)</f>
        <v>35.698546771065494</v>
      </c>
      <c r="O28" s="134">
        <f>IF(O8=0,"",O8/TrAvia_act!O4*1000)</f>
        <v>34.554570290842037</v>
      </c>
      <c r="P28" s="134">
        <f>IF(P8=0,"",P8/TrAvia_act!P4*1000)</f>
        <v>34.640050023336897</v>
      </c>
      <c r="Q28" s="134">
        <f>IF(Q8=0,"",Q8/TrAvia_act!Q4*1000)</f>
        <v>32.922016511441903</v>
      </c>
    </row>
    <row r="29" spans="1:17" ht="11.45" customHeight="1" x14ac:dyDescent="0.25">
      <c r="A29" s="116" t="s">
        <v>23</v>
      </c>
      <c r="B29" s="77">
        <f>IF(B9=0,"",B9/TrAvia_act!B5*1000)</f>
        <v>172.01795470420694</v>
      </c>
      <c r="C29" s="77">
        <f>IF(C9=0,"",C9/TrAvia_act!C5*1000)</f>
        <v>170.57369684281258</v>
      </c>
      <c r="D29" s="77">
        <f>IF(D9=0,"",D9/TrAvia_act!D5*1000)</f>
        <v>159.51546046285299</v>
      </c>
      <c r="E29" s="77">
        <f>IF(E9=0,"",E9/TrAvia_act!E5*1000)</f>
        <v>180.01640495377055</v>
      </c>
      <c r="F29" s="77">
        <f>IF(F9=0,"",F9/TrAvia_act!F5*1000)</f>
        <v>175.99389461000621</v>
      </c>
      <c r="G29" s="77">
        <f>IF(G9=0,"",G9/TrAvia_act!G5*1000)</f>
        <v>162.10483927929172</v>
      </c>
      <c r="H29" s="77">
        <f>IF(H9=0,"",H9/TrAvia_act!H5*1000)</f>
        <v>139.41506448725298</v>
      </c>
      <c r="I29" s="77">
        <f>IF(I9=0,"",I9/TrAvia_act!I5*1000)</f>
        <v>138.12985732265216</v>
      </c>
      <c r="J29" s="77">
        <f>IF(J9=0,"",J9/TrAvia_act!J5*1000)</f>
        <v>139.70922068596639</v>
      </c>
      <c r="K29" s="77">
        <f>IF(K9=0,"",K9/TrAvia_act!K5*1000)</f>
        <v>137.82504303028665</v>
      </c>
      <c r="L29" s="77">
        <f>IF(L9=0,"",L9/TrAvia_act!L5*1000)</f>
        <v>135.90779453099125</v>
      </c>
      <c r="M29" s="77">
        <f>IF(M9=0,"",M9/TrAvia_act!M5*1000)</f>
        <v>132.93463534058404</v>
      </c>
      <c r="N29" s="77">
        <f>IF(N9=0,"",N9/TrAvia_act!N5*1000)</f>
        <v>130.38874150532527</v>
      </c>
      <c r="O29" s="77">
        <f>IF(O9=0,"",O9/TrAvia_act!O5*1000)</f>
        <v>131.17249505084357</v>
      </c>
      <c r="P29" s="77">
        <f>IF(P9=0,"",P9/TrAvia_act!P5*1000)</f>
        <v>127.10252540069098</v>
      </c>
      <c r="Q29" s="77">
        <f>IF(Q9=0,"",Q9/TrAvia_act!Q5*1000)</f>
        <v>129.01460455808726</v>
      </c>
    </row>
    <row r="30" spans="1:17" ht="11.45" customHeight="1" x14ac:dyDescent="0.25">
      <c r="A30" s="116" t="s">
        <v>127</v>
      </c>
      <c r="B30" s="77">
        <f>IF(B10=0,"",B10/TrAvia_act!B6*1000)</f>
        <v>50.885680776026646</v>
      </c>
      <c r="C30" s="77">
        <f>IF(C10=0,"",C10/TrAvia_act!C6*1000)</f>
        <v>53.328757546017989</v>
      </c>
      <c r="D30" s="77">
        <f>IF(D10=0,"",D10/TrAvia_act!D6*1000)</f>
        <v>48.322421422154783</v>
      </c>
      <c r="E30" s="77">
        <f>IF(E10=0,"",E10/TrAvia_act!E6*1000)</f>
        <v>53.2499181603186</v>
      </c>
      <c r="F30" s="77">
        <f>IF(F10=0,"",F10/TrAvia_act!F6*1000)</f>
        <v>54.894817824327518</v>
      </c>
      <c r="G30" s="77">
        <f>IF(G10=0,"",G10/TrAvia_act!G6*1000)</f>
        <v>52.556309890088102</v>
      </c>
      <c r="H30" s="77">
        <f>IF(H10=0,"",H10/TrAvia_act!H6*1000)</f>
        <v>50.260415821352062</v>
      </c>
      <c r="I30" s="77">
        <f>IF(I10=0,"",I10/TrAvia_act!I6*1000)</f>
        <v>50.63242696730061</v>
      </c>
      <c r="J30" s="77">
        <f>IF(J10=0,"",J10/TrAvia_act!J6*1000)</f>
        <v>46.329469544893932</v>
      </c>
      <c r="K30" s="77">
        <f>IF(K10=0,"",K10/TrAvia_act!K6*1000)</f>
        <v>46.41810207876869</v>
      </c>
      <c r="L30" s="77">
        <f>IF(L10=0,"",L10/TrAvia_act!L6*1000)</f>
        <v>43.40996220344622</v>
      </c>
      <c r="M30" s="77">
        <f>IF(M10=0,"",M10/TrAvia_act!M6*1000)</f>
        <v>42.803594140061726</v>
      </c>
      <c r="N30" s="77">
        <f>IF(N10=0,"",N10/TrAvia_act!N6*1000)</f>
        <v>40.87489745742085</v>
      </c>
      <c r="O30" s="77">
        <f>IF(O10=0,"",O10/TrAvia_act!O6*1000)</f>
        <v>38.967688467014298</v>
      </c>
      <c r="P30" s="77">
        <f>IF(P10=0,"",P10/TrAvia_act!P6*1000)</f>
        <v>39.195900104152159</v>
      </c>
      <c r="Q30" s="77">
        <f>IF(Q10=0,"",Q10/TrAvia_act!Q6*1000)</f>
        <v>37.203753919152092</v>
      </c>
    </row>
    <row r="31" spans="1:17" ht="11.45" customHeight="1" x14ac:dyDescent="0.25">
      <c r="A31" s="116" t="s">
        <v>125</v>
      </c>
      <c r="B31" s="77">
        <f>IF(B11=0,"",B11/TrAvia_act!B7*1000)</f>
        <v>40.126793754497172</v>
      </c>
      <c r="C31" s="77">
        <f>IF(C11=0,"",C11/TrAvia_act!C7*1000)</f>
        <v>35.969322539782922</v>
      </c>
      <c r="D31" s="77">
        <f>IF(D11=0,"",D11/TrAvia_act!D7*1000)</f>
        <v>33.767378029652299</v>
      </c>
      <c r="E31" s="77">
        <f>IF(E11=0,"",E11/TrAvia_act!E7*1000)</f>
        <v>35.393691895379533</v>
      </c>
      <c r="F31" s="77">
        <f>IF(F11=0,"",F11/TrAvia_act!F7*1000)</f>
        <v>33.817320557923289</v>
      </c>
      <c r="G31" s="77">
        <f>IF(G11=0,"",G11/TrAvia_act!G7*1000)</f>
        <v>34.607221305010562</v>
      </c>
      <c r="H31" s="77">
        <f>IF(H11=0,"",H11/TrAvia_act!H7*1000)</f>
        <v>32.74061557297113</v>
      </c>
      <c r="I31" s="77">
        <f>IF(I11=0,"",I11/TrAvia_act!I7*1000)</f>
        <v>32.420545409470684</v>
      </c>
      <c r="J31" s="77">
        <f>IF(J11=0,"",J11/TrAvia_act!J7*1000)</f>
        <v>31.161774518318502</v>
      </c>
      <c r="K31" s="77">
        <f>IF(K11=0,"",K11/TrAvia_act!K7*1000)</f>
        <v>30.141348060204017</v>
      </c>
      <c r="L31" s="77">
        <f>IF(L11=0,"",L11/TrAvia_act!L7*1000)</f>
        <v>30.742635619462312</v>
      </c>
      <c r="M31" s="77">
        <f>IF(M11=0,"",M11/TrAvia_act!M7*1000)</f>
        <v>30.126894478489319</v>
      </c>
      <c r="N31" s="77">
        <f>IF(N11=0,"",N11/TrAvia_act!N7*1000)</f>
        <v>28.539328595814897</v>
      </c>
      <c r="O31" s="77">
        <f>IF(O11=0,"",O11/TrAvia_act!O7*1000)</f>
        <v>27.984731789823062</v>
      </c>
      <c r="P31" s="77">
        <f>IF(P11=0,"",P11/TrAvia_act!P7*1000)</f>
        <v>28.263332720998015</v>
      </c>
      <c r="Q31" s="77">
        <f>IF(Q11=0,"",Q11/TrAvia_act!Q7*1000)</f>
        <v>26.594006400090823</v>
      </c>
    </row>
    <row r="32" spans="1:17" ht="11.45" customHeight="1" x14ac:dyDescent="0.25">
      <c r="A32" s="128" t="s">
        <v>36</v>
      </c>
      <c r="B32" s="133">
        <f>IF(B12=0,"",B12/TrAvia_act!B8*1000)</f>
        <v>329.13080265068072</v>
      </c>
      <c r="C32" s="133">
        <f>IF(C12=0,"",C12/TrAvia_act!C8*1000)</f>
        <v>329.99663842574205</v>
      </c>
      <c r="D32" s="133">
        <f>IF(D12=0,"",D12/TrAvia_act!D8*1000)</f>
        <v>295.79211908458564</v>
      </c>
      <c r="E32" s="133">
        <f>IF(E12=0,"",E12/TrAvia_act!E8*1000)</f>
        <v>269.3289877270509</v>
      </c>
      <c r="F32" s="133">
        <f>IF(F12=0,"",F12/TrAvia_act!F8*1000)</f>
        <v>281.59438547520062</v>
      </c>
      <c r="G32" s="133">
        <f>IF(G12=0,"",G12/TrAvia_act!G8*1000)</f>
        <v>321.96187862427848</v>
      </c>
      <c r="H32" s="133">
        <f>IF(H12=0,"",H12/TrAvia_act!H8*1000)</f>
        <v>393.84567750304336</v>
      </c>
      <c r="I32" s="133">
        <f>IF(I12=0,"",I12/TrAvia_act!I8*1000)</f>
        <v>391.53631313133315</v>
      </c>
      <c r="J32" s="133">
        <f>IF(J12=0,"",J12/TrAvia_act!J8*1000)</f>
        <v>136.5642138805469</v>
      </c>
      <c r="K32" s="133">
        <f>IF(K12=0,"",K12/TrAvia_act!K8*1000)</f>
        <v>135.92341715149044</v>
      </c>
      <c r="L32" s="133">
        <f>IF(L12=0,"",L12/TrAvia_act!L8*1000)</f>
        <v>122.79739627721573</v>
      </c>
      <c r="M32" s="133">
        <f>IF(M12=0,"",M12/TrAvia_act!M8*1000)</f>
        <v>120.25661960429385</v>
      </c>
      <c r="N32" s="133">
        <f>IF(N12=0,"",N12/TrAvia_act!N8*1000)</f>
        <v>116.70423138546595</v>
      </c>
      <c r="O32" s="133">
        <f>IF(O12=0,"",O12/TrAvia_act!O8*1000)</f>
        <v>111.0580259662153</v>
      </c>
      <c r="P32" s="133">
        <f>IF(P12=0,"",P12/TrAvia_act!P8*1000)</f>
        <v>109.89948932320944</v>
      </c>
      <c r="Q32" s="133">
        <f>IF(Q12=0,"",Q12/TrAvia_act!Q8*1000)</f>
        <v>106.27865287668693</v>
      </c>
    </row>
    <row r="33" spans="1:17" ht="11.45" customHeight="1" x14ac:dyDescent="0.25">
      <c r="A33" s="95" t="s">
        <v>126</v>
      </c>
      <c r="B33" s="75">
        <f>IF(B13=0,"",B13/TrAvia_act!B9*1000)</f>
        <v>380.71749648203411</v>
      </c>
      <c r="C33" s="75">
        <f>IF(C13=0,"",C13/TrAvia_act!C9*1000)</f>
        <v>384.52820378069714</v>
      </c>
      <c r="D33" s="75">
        <f>IF(D13=0,"",D13/TrAvia_act!D9*1000)</f>
        <v>355.55740319294739</v>
      </c>
      <c r="E33" s="75">
        <f>IF(E13=0,"",E13/TrAvia_act!E9*1000)</f>
        <v>339.2999818581003</v>
      </c>
      <c r="F33" s="75">
        <f>IF(F13=0,"",F13/TrAvia_act!F9*1000)</f>
        <v>350.07750374586743</v>
      </c>
      <c r="G33" s="75">
        <f>IF(G13=0,"",G13/TrAvia_act!G9*1000)</f>
        <v>367.27160527219871</v>
      </c>
      <c r="H33" s="75">
        <f>IF(H13=0,"",H13/TrAvia_act!H9*1000)</f>
        <v>419.2732428845743</v>
      </c>
      <c r="I33" s="75">
        <f>IF(I13=0,"",I13/TrAvia_act!I9*1000)</f>
        <v>417.98892133648292</v>
      </c>
      <c r="J33" s="75">
        <f>IF(J13=0,"",J13/TrAvia_act!J9*1000)</f>
        <v>373.88909509647544</v>
      </c>
      <c r="K33" s="75">
        <f>IF(K13=0,"",K13/TrAvia_act!K9*1000)</f>
        <v>355.58944112832694</v>
      </c>
      <c r="L33" s="75">
        <f>IF(L13=0,"",L13/TrAvia_act!L9*1000)</f>
        <v>325.24034832203984</v>
      </c>
      <c r="M33" s="75">
        <f>IF(M13=0,"",M13/TrAvia_act!M9*1000)</f>
        <v>332.27096537891128</v>
      </c>
      <c r="N33" s="75">
        <f>IF(N13=0,"",N13/TrAvia_act!N9*1000)</f>
        <v>334.08457079654607</v>
      </c>
      <c r="O33" s="75">
        <f>IF(O13=0,"",O13/TrAvia_act!O9*1000)</f>
        <v>323.63255584681337</v>
      </c>
      <c r="P33" s="75">
        <f>IF(P13=0,"",P13/TrAvia_act!P9*1000)</f>
        <v>275.71823785018643</v>
      </c>
      <c r="Q33" s="75">
        <f>IF(Q13=0,"",Q13/TrAvia_act!Q9*1000)</f>
        <v>275.755888800278</v>
      </c>
    </row>
    <row r="34" spans="1:17" ht="11.45" customHeight="1" x14ac:dyDescent="0.25">
      <c r="A34" s="93" t="s">
        <v>125</v>
      </c>
      <c r="B34" s="74">
        <f>IF(B14=0,"",B14/TrAvia_act!B10*1000)</f>
        <v>87.655040830078377</v>
      </c>
      <c r="C34" s="74">
        <f>IF(C14=0,"",C14/TrAvia_act!C10*1000)</f>
        <v>92.049981145246591</v>
      </c>
      <c r="D34" s="74">
        <f>IF(D14=0,"",D14/TrAvia_act!D10*1000)</f>
        <v>86.156920085967798</v>
      </c>
      <c r="E34" s="74">
        <f>IF(E14=0,"",E14/TrAvia_act!E10*1000)</f>
        <v>84.147827464714453</v>
      </c>
      <c r="F34" s="74">
        <f>IF(F14=0,"",F14/TrAvia_act!F10*1000)</f>
        <v>86.390077367971159</v>
      </c>
      <c r="G34" s="74">
        <f>IF(G14=0,"",G14/TrAvia_act!G10*1000)</f>
        <v>89.103308803816972</v>
      </c>
      <c r="H34" s="74">
        <f>IF(H14=0,"",H14/TrAvia_act!H10*1000)</f>
        <v>98.822112236516602</v>
      </c>
      <c r="I34" s="74">
        <f>IF(I14=0,"",I14/TrAvia_act!I10*1000)</f>
        <v>100.35215268829249</v>
      </c>
      <c r="J34" s="74">
        <f>IF(J14=0,"",J14/TrAvia_act!J10*1000)</f>
        <v>91.542833498039016</v>
      </c>
      <c r="K34" s="74">
        <f>IF(K14=0,"",K14/TrAvia_act!K10*1000)</f>
        <v>93.185563231473964</v>
      </c>
      <c r="L34" s="74">
        <f>IF(L14=0,"",L14/TrAvia_act!L10*1000)</f>
        <v>86.697290521165883</v>
      </c>
      <c r="M34" s="74">
        <f>IF(M14=0,"",M14/TrAvia_act!M10*1000)</f>
        <v>84.987156212122898</v>
      </c>
      <c r="N34" s="74">
        <f>IF(N14=0,"",N14/TrAvia_act!N10*1000)</f>
        <v>84.807916997713235</v>
      </c>
      <c r="O34" s="74">
        <f>IF(O14=0,"",O14/TrAvia_act!O10*1000)</f>
        <v>83.506242523143015</v>
      </c>
      <c r="P34" s="74">
        <f>IF(P14=0,"",P14/TrAvia_act!P10*1000)</f>
        <v>86.061555793253845</v>
      </c>
      <c r="Q34" s="74">
        <f>IF(Q14=0,"",Q14/TrAvia_act!Q10*1000)</f>
        <v>83.725052807333569</v>
      </c>
    </row>
    <row r="36" spans="1:17" ht="11.45" customHeight="1" x14ac:dyDescent="0.25">
      <c r="A36" s="27" t="s">
        <v>142</v>
      </c>
      <c r="B36" s="68"/>
      <c r="C36" s="68"/>
      <c r="D36" s="68"/>
      <c r="E36" s="68"/>
      <c r="F36" s="68"/>
      <c r="G36" s="68"/>
      <c r="H36" s="68"/>
      <c r="I36" s="68"/>
      <c r="J36" s="68"/>
      <c r="K36" s="68"/>
      <c r="L36" s="68"/>
      <c r="M36" s="68"/>
      <c r="N36" s="68"/>
      <c r="O36" s="68"/>
      <c r="P36" s="68"/>
      <c r="Q36" s="68"/>
    </row>
    <row r="37" spans="1:17" ht="11.45" customHeight="1" x14ac:dyDescent="0.25">
      <c r="A37" s="130" t="s">
        <v>39</v>
      </c>
      <c r="B37" s="134">
        <f>IF(B8=0,"",1000000*B8/TrAvia_act!B22)</f>
        <v>3754.0343461999582</v>
      </c>
      <c r="C37" s="134">
        <f>IF(C8=0,"",1000000*C8/TrAvia_act!C22)</f>
        <v>3587.1349494689184</v>
      </c>
      <c r="D37" s="134">
        <f>IF(D8=0,"",1000000*D8/TrAvia_act!D22)</f>
        <v>3391.9788307212443</v>
      </c>
      <c r="E37" s="134">
        <f>IF(E8=0,"",1000000*E8/TrAvia_act!E22)</f>
        <v>3224.136081143889</v>
      </c>
      <c r="F37" s="134">
        <f>IF(F8=0,"",1000000*F8/TrAvia_act!F22)</f>
        <v>3469.6569809856392</v>
      </c>
      <c r="G37" s="134">
        <f>IF(G8=0,"",1000000*G8/TrAvia_act!G22)</f>
        <v>3734.5329577311622</v>
      </c>
      <c r="H37" s="134">
        <f>IF(H8=0,"",1000000*H8/TrAvia_act!H22)</f>
        <v>4013.986275732495</v>
      </c>
      <c r="I37" s="134">
        <f>IF(I8=0,"",1000000*I8/TrAvia_act!I22)</f>
        <v>4067.062910411244</v>
      </c>
      <c r="J37" s="134">
        <f>IF(J8=0,"",1000000*J8/TrAvia_act!J22)</f>
        <v>3781.261136319426</v>
      </c>
      <c r="K37" s="134">
        <f>IF(K8=0,"",1000000*K8/TrAvia_act!K22)</f>
        <v>3757.38702641898</v>
      </c>
      <c r="L37" s="134">
        <f>IF(L8=0,"",1000000*L8/TrAvia_act!L22)</f>
        <v>3605.643562329823</v>
      </c>
      <c r="M37" s="134">
        <f>IF(M8=0,"",1000000*M8/TrAvia_act!M22)</f>
        <v>3617.0406008380623</v>
      </c>
      <c r="N37" s="134">
        <f>IF(N8=0,"",1000000*N8/TrAvia_act!N22)</f>
        <v>3627.2381967629285</v>
      </c>
      <c r="O37" s="134">
        <f>IF(O8=0,"",1000000*O8/TrAvia_act!O22)</f>
        <v>3534.2867962138762</v>
      </c>
      <c r="P37" s="134">
        <f>IF(P8=0,"",1000000*P8/TrAvia_act!P22)</f>
        <v>3734.4217944193415</v>
      </c>
      <c r="Q37" s="134">
        <f>IF(Q8=0,"",1000000*Q8/TrAvia_act!Q22)</f>
        <v>3516.4890661907943</v>
      </c>
    </row>
    <row r="38" spans="1:17" ht="11.45" customHeight="1" x14ac:dyDescent="0.25">
      <c r="A38" s="116" t="s">
        <v>23</v>
      </c>
      <c r="B38" s="77">
        <f>IF(B9=0,"",1000000*B9/TrAvia_act!B23)</f>
        <v>2009.9436133658421</v>
      </c>
      <c r="C38" s="77">
        <f>IF(C9=0,"",1000000*C9/TrAvia_act!C23)</f>
        <v>1893.5185057550484</v>
      </c>
      <c r="D38" s="77">
        <f>IF(D9=0,"",1000000*D9/TrAvia_act!D23)</f>
        <v>1890.5375351264559</v>
      </c>
      <c r="E38" s="77">
        <f>IF(E9=0,"",1000000*E9/TrAvia_act!E23)</f>
        <v>1902.0667931995315</v>
      </c>
      <c r="F38" s="77">
        <f>IF(F9=0,"",1000000*F9/TrAvia_act!F23)</f>
        <v>1897.8567879972179</v>
      </c>
      <c r="G38" s="77">
        <f>IF(G9=0,"",1000000*G9/TrAvia_act!G23)</f>
        <v>1873.1574832630647</v>
      </c>
      <c r="H38" s="77">
        <f>IF(H9=0,"",1000000*H9/TrAvia_act!H23)</f>
        <v>1872.246756532109</v>
      </c>
      <c r="I38" s="77">
        <f>IF(I9=0,"",1000000*I9/TrAvia_act!I23)</f>
        <v>1887.7311152605666</v>
      </c>
      <c r="J38" s="77">
        <f>IF(J9=0,"",1000000*J9/TrAvia_act!J23)</f>
        <v>1898.0598216082085</v>
      </c>
      <c r="K38" s="77">
        <f>IF(K9=0,"",1000000*K9/TrAvia_act!K23)</f>
        <v>1896.5851926977682</v>
      </c>
      <c r="L38" s="77">
        <f>IF(L9=0,"",1000000*L9/TrAvia_act!L23)</f>
        <v>1948.5805725500311</v>
      </c>
      <c r="M38" s="77">
        <f>IF(M9=0,"",1000000*M9/TrAvia_act!M23)</f>
        <v>1881.8240660920719</v>
      </c>
      <c r="N38" s="77">
        <f>IF(N9=0,"",1000000*N9/TrAvia_act!N23)</f>
        <v>1897.6645299344013</v>
      </c>
      <c r="O38" s="77">
        <f>IF(O9=0,"",1000000*O9/TrAvia_act!O23)</f>
        <v>1904.0970594869925</v>
      </c>
      <c r="P38" s="77">
        <f>IF(P9=0,"",1000000*P9/TrAvia_act!P23)</f>
        <v>1985.9955396928672</v>
      </c>
      <c r="Q38" s="77">
        <f>IF(Q9=0,"",1000000*Q9/TrAvia_act!Q23)</f>
        <v>2023.1149618519187</v>
      </c>
    </row>
    <row r="39" spans="1:17" ht="11.45" customHeight="1" x14ac:dyDescent="0.25">
      <c r="A39" s="116" t="s">
        <v>127</v>
      </c>
      <c r="B39" s="77">
        <f>IF(B10=0,"",1000000*B10/TrAvia_act!B24)</f>
        <v>2588.932785486777</v>
      </c>
      <c r="C39" s="77">
        <f>IF(C10=0,"",1000000*C10/TrAvia_act!C24)</f>
        <v>2719.7060559911961</v>
      </c>
      <c r="D39" s="77">
        <f>IF(D10=0,"",1000000*D10/TrAvia_act!D24)</f>
        <v>2596.1169797857519</v>
      </c>
      <c r="E39" s="77">
        <f>IF(E10=0,"",1000000*E10/TrAvia_act!E24)</f>
        <v>2532.9758777960446</v>
      </c>
      <c r="F39" s="77">
        <f>IF(F10=0,"",1000000*F10/TrAvia_act!F24)</f>
        <v>2636.6250734276709</v>
      </c>
      <c r="G39" s="77">
        <f>IF(G10=0,"",1000000*G10/TrAvia_act!G24)</f>
        <v>2771.2912874377157</v>
      </c>
      <c r="H39" s="77">
        <f>IF(H10=0,"",1000000*H10/TrAvia_act!H24)</f>
        <v>3036.5330237418893</v>
      </c>
      <c r="I39" s="77">
        <f>IF(I10=0,"",1000000*I10/TrAvia_act!I24)</f>
        <v>3123.604759274449</v>
      </c>
      <c r="J39" s="77">
        <f>IF(J10=0,"",1000000*J10/TrAvia_act!J24)</f>
        <v>2783.602332281223</v>
      </c>
      <c r="K39" s="77">
        <f>IF(K10=0,"",1000000*K10/TrAvia_act!K24)</f>
        <v>2817.1942327220709</v>
      </c>
      <c r="L39" s="77">
        <f>IF(L10=0,"",1000000*L10/TrAvia_act!L24)</f>
        <v>2844.0389717130024</v>
      </c>
      <c r="M39" s="77">
        <f>IF(M10=0,"",1000000*M10/TrAvia_act!M24)</f>
        <v>2876.5509950444402</v>
      </c>
      <c r="N39" s="77">
        <f>IF(N10=0,"",1000000*N10/TrAvia_act!N24)</f>
        <v>2790.9830840513232</v>
      </c>
      <c r="O39" s="77">
        <f>IF(O10=0,"",1000000*O10/TrAvia_act!O24)</f>
        <v>2698.6642476548186</v>
      </c>
      <c r="P39" s="77">
        <f>IF(P10=0,"",1000000*P10/TrAvia_act!P24)</f>
        <v>2822.9514235560614</v>
      </c>
      <c r="Q39" s="77">
        <f>IF(Q10=0,"",1000000*Q10/TrAvia_act!Q24)</f>
        <v>2652.1105587080669</v>
      </c>
    </row>
    <row r="40" spans="1:17" ht="11.45" customHeight="1" x14ac:dyDescent="0.25">
      <c r="A40" s="116" t="s">
        <v>125</v>
      </c>
      <c r="B40" s="77">
        <f>IF(B11=0,"",1000000*B11/TrAvia_act!B25)</f>
        <v>8351.7938602422091</v>
      </c>
      <c r="C40" s="77">
        <f>IF(C11=0,"",1000000*C11/TrAvia_act!C25)</f>
        <v>7470.5762776539723</v>
      </c>
      <c r="D40" s="77">
        <f>IF(D11=0,"",1000000*D11/TrAvia_act!D25)</f>
        <v>6579.6028477973632</v>
      </c>
      <c r="E40" s="77">
        <f>IF(E11=0,"",1000000*E11/TrAvia_act!E25)</f>
        <v>6158.9102131223744</v>
      </c>
      <c r="F40" s="77">
        <f>IF(F11=0,"",1000000*F11/TrAvia_act!F25)</f>
        <v>7163.5820707679841</v>
      </c>
      <c r="G40" s="77">
        <f>IF(G11=0,"",1000000*G11/TrAvia_act!G25)</f>
        <v>7742.9443084068307</v>
      </c>
      <c r="H40" s="77">
        <f>IF(H11=0,"",1000000*H11/TrAvia_act!H25)</f>
        <v>8583.1047068742428</v>
      </c>
      <c r="I40" s="77">
        <f>IF(I11=0,"",1000000*I11/TrAvia_act!I25)</f>
        <v>8615.3243415833986</v>
      </c>
      <c r="J40" s="77">
        <f>IF(J11=0,"",1000000*J11/TrAvia_act!J25)</f>
        <v>7950.3553097112144</v>
      </c>
      <c r="K40" s="77">
        <f>IF(K11=0,"",1000000*K11/TrAvia_act!K25)</f>
        <v>8120.9736239454478</v>
      </c>
      <c r="L40" s="77">
        <f>IF(L11=0,"",1000000*L11/TrAvia_act!L25)</f>
        <v>7214.6224858104297</v>
      </c>
      <c r="M40" s="77">
        <f>IF(M11=0,"",1000000*M11/TrAvia_act!M25)</f>
        <v>7043.6907286042024</v>
      </c>
      <c r="N40" s="77">
        <f>IF(N11=0,"",1000000*N11/TrAvia_act!N25)</f>
        <v>7000.3561906978866</v>
      </c>
      <c r="O40" s="77">
        <f>IF(O11=0,"",1000000*O11/TrAvia_act!O25)</f>
        <v>6842.4710695087642</v>
      </c>
      <c r="P40" s="77">
        <f>IF(P11=0,"",1000000*P11/TrAvia_act!P25)</f>
        <v>7223.306114059862</v>
      </c>
      <c r="Q40" s="77">
        <f>IF(Q11=0,"",1000000*Q11/TrAvia_act!Q25)</f>
        <v>6926.360848565163</v>
      </c>
    </row>
    <row r="41" spans="1:17" ht="11.45" customHeight="1" x14ac:dyDescent="0.25">
      <c r="A41" s="128" t="s">
        <v>18</v>
      </c>
      <c r="B41" s="133">
        <f>IF(B12=0,"",1000000*B12/TrAvia_act!B26)</f>
        <v>2685.3865764452576</v>
      </c>
      <c r="C41" s="133">
        <f>IF(C12=0,"",1000000*C12/TrAvia_act!C26)</f>
        <v>2792.445808679247</v>
      </c>
      <c r="D41" s="133">
        <f>IF(D12=0,"",1000000*D12/TrAvia_act!D26)</f>
        <v>2647.5693260263356</v>
      </c>
      <c r="E41" s="133">
        <f>IF(E12=0,"",1000000*E12/TrAvia_act!E26)</f>
        <v>2602.7301276473399</v>
      </c>
      <c r="F41" s="133">
        <f>IF(F12=0,"",1000000*F12/TrAvia_act!F26)</f>
        <v>2707.5107120702405</v>
      </c>
      <c r="G41" s="133">
        <f>IF(G12=0,"",1000000*G12/TrAvia_act!G26)</f>
        <v>2739.1907118754975</v>
      </c>
      <c r="H41" s="133">
        <f>IF(H12=0,"",1000000*H12/TrAvia_act!H26)</f>
        <v>2948.8484478201835</v>
      </c>
      <c r="I41" s="133">
        <f>IF(I12=0,"",1000000*I12/TrAvia_act!I26)</f>
        <v>3121.8815378874465</v>
      </c>
      <c r="J41" s="133">
        <f>IF(J12=0,"",1000000*J12/TrAvia_act!J26)</f>
        <v>4687.3864596902495</v>
      </c>
      <c r="K41" s="133">
        <f>IF(K12=0,"",1000000*K12/TrAvia_act!K26)</f>
        <v>4870.3325413414732</v>
      </c>
      <c r="L41" s="133">
        <f>IF(L12=0,"",1000000*L12/TrAvia_act!L26)</f>
        <v>4752.1329633060386</v>
      </c>
      <c r="M41" s="133">
        <f>IF(M12=0,"",1000000*M12/TrAvia_act!M26)</f>
        <v>4560.8307647914953</v>
      </c>
      <c r="N41" s="133">
        <f>IF(N12=0,"",1000000*N12/TrAvia_act!N26)</f>
        <v>4454.7699302685078</v>
      </c>
      <c r="O41" s="133">
        <f>IF(O12=0,"",1000000*O12/TrAvia_act!O26)</f>
        <v>4314.2099921636582</v>
      </c>
      <c r="P41" s="133">
        <f>IF(P12=0,"",1000000*P12/TrAvia_act!P26)</f>
        <v>5067.5806797009691</v>
      </c>
      <c r="Q41" s="133">
        <f>IF(Q12=0,"",1000000*Q12/TrAvia_act!Q26)</f>
        <v>4688.0482742555132</v>
      </c>
    </row>
    <row r="42" spans="1:17" ht="11.45" customHeight="1" x14ac:dyDescent="0.25">
      <c r="A42" s="95" t="s">
        <v>126</v>
      </c>
      <c r="B42" s="75">
        <f>IF(B13=0,"",1000000*B13/TrAvia_act!B27)</f>
        <v>2597.0278155370129</v>
      </c>
      <c r="C42" s="75">
        <f>IF(C13=0,"",1000000*C13/TrAvia_act!C27)</f>
        <v>2690.0600229266856</v>
      </c>
      <c r="D42" s="75">
        <f>IF(D13=0,"",1000000*D13/TrAvia_act!D27)</f>
        <v>2525.9678766456332</v>
      </c>
      <c r="E42" s="75">
        <f>IF(E13=0,"",1000000*E13/TrAvia_act!E27)</f>
        <v>2444.4607737880578</v>
      </c>
      <c r="F42" s="75">
        <f>IF(F13=0,"",1000000*F13/TrAvia_act!F27)</f>
        <v>2554.8250194900347</v>
      </c>
      <c r="G42" s="75">
        <f>IF(G13=0,"",1000000*G13/TrAvia_act!G27)</f>
        <v>2651.6933106118827</v>
      </c>
      <c r="H42" s="75">
        <f>IF(H13=0,"",1000000*H13/TrAvia_act!H27)</f>
        <v>2906.9781068283769</v>
      </c>
      <c r="I42" s="75">
        <f>IF(I13=0,"",1000000*I13/TrAvia_act!I27)</f>
        <v>3075.3877031458651</v>
      </c>
      <c r="J42" s="75">
        <f>IF(J13=0,"",1000000*J13/TrAvia_act!J27)</f>
        <v>2898.1568285892727</v>
      </c>
      <c r="K42" s="75">
        <f>IF(K13=0,"",1000000*K13/TrAvia_act!K27)</f>
        <v>3016.1386191565744</v>
      </c>
      <c r="L42" s="75">
        <f>IF(L13=0,"",1000000*L13/TrAvia_act!L27)</f>
        <v>2870.7921914943372</v>
      </c>
      <c r="M42" s="75">
        <f>IF(M13=0,"",1000000*M13/TrAvia_act!M27)</f>
        <v>2609.7873733411902</v>
      </c>
      <c r="N42" s="75">
        <f>IF(N13=0,"",1000000*N13/TrAvia_act!N27)</f>
        <v>2417.4094747311192</v>
      </c>
      <c r="O42" s="75">
        <f>IF(O13=0,"",1000000*O13/TrAvia_act!O27)</f>
        <v>2179.8616530848071</v>
      </c>
      <c r="P42" s="75">
        <f>IF(P13=0,"",1000000*P13/TrAvia_act!P27)</f>
        <v>2707.5124975171025</v>
      </c>
      <c r="Q42" s="75">
        <f>IF(Q13=0,"",1000000*Q13/TrAvia_act!Q27)</f>
        <v>2391.121082542968</v>
      </c>
    </row>
    <row r="43" spans="1:17" ht="11.45" customHeight="1" x14ac:dyDescent="0.25">
      <c r="A43" s="93" t="s">
        <v>125</v>
      </c>
      <c r="B43" s="74">
        <f>IF(B14=0,"",1000000*B14/TrAvia_act!B28)</f>
        <v>8711.0699018618761</v>
      </c>
      <c r="C43" s="74">
        <f>IF(C14=0,"",1000000*C14/TrAvia_act!C28)</f>
        <v>9118.705993736552</v>
      </c>
      <c r="D43" s="74">
        <f>IF(D14=0,"",1000000*D14/TrAvia_act!D28)</f>
        <v>8733.8249196062516</v>
      </c>
      <c r="E43" s="74">
        <f>IF(E14=0,"",1000000*E14/TrAvia_act!E28)</f>
        <v>8421.1407805419476</v>
      </c>
      <c r="F43" s="74">
        <f>IF(F14=0,"",1000000*F14/TrAvia_act!F28)</f>
        <v>8742.6136135299657</v>
      </c>
      <c r="G43" s="74">
        <f>IF(G14=0,"",1000000*G14/TrAvia_act!G28)</f>
        <v>9099.7656870666051</v>
      </c>
      <c r="H43" s="74">
        <f>IF(H14=0,"",1000000*H14/TrAvia_act!H28)</f>
        <v>10134.264188025298</v>
      </c>
      <c r="I43" s="74">
        <f>IF(I14=0,"",1000000*I14/TrAvia_act!I28)</f>
        <v>10174.26215500529</v>
      </c>
      <c r="J43" s="74">
        <f>IF(J14=0,"",1000000*J14/TrAvia_act!J28)</f>
        <v>8985.5483007783969</v>
      </c>
      <c r="K43" s="74">
        <f>IF(K14=0,"",1000000*K14/TrAvia_act!K28)</f>
        <v>8959.5480936347685</v>
      </c>
      <c r="L43" s="74">
        <f>IF(L14=0,"",1000000*L14/TrAvia_act!L28)</f>
        <v>8461.773253869158</v>
      </c>
      <c r="M43" s="74">
        <f>IF(M14=0,"",1000000*M14/TrAvia_act!M28)</f>
        <v>8877.0436705084576</v>
      </c>
      <c r="N43" s="74">
        <f>IF(N14=0,"",1000000*N14/TrAvia_act!N28)</f>
        <v>8686.2108763846209</v>
      </c>
      <c r="O43" s="74">
        <f>IF(O14=0,"",1000000*O14/TrAvia_act!O28)</f>
        <v>8489.5678216735942</v>
      </c>
      <c r="P43" s="74">
        <f>IF(P14=0,"",1000000*P14/TrAvia_act!P28)</f>
        <v>8466.6099603708426</v>
      </c>
      <c r="Q43" s="74">
        <f>IF(Q14=0,"",1000000*Q14/TrAvia_act!Q28)</f>
        <v>8097.3093503081036</v>
      </c>
    </row>
    <row r="45" spans="1:17" ht="11.45" customHeight="1" x14ac:dyDescent="0.25">
      <c r="A45" s="27" t="s">
        <v>41</v>
      </c>
      <c r="B45" s="57">
        <f t="shared" ref="B45:Q45" si="4">IF(B7=0,0,B7/B$7)</f>
        <v>1</v>
      </c>
      <c r="C45" s="57">
        <f t="shared" si="4"/>
        <v>1</v>
      </c>
      <c r="D45" s="57">
        <f t="shared" si="4"/>
        <v>1</v>
      </c>
      <c r="E45" s="57">
        <f t="shared" si="4"/>
        <v>1</v>
      </c>
      <c r="F45" s="57">
        <f t="shared" si="4"/>
        <v>1</v>
      </c>
      <c r="G45" s="57">
        <f t="shared" si="4"/>
        <v>1</v>
      </c>
      <c r="H45" s="57">
        <f t="shared" si="4"/>
        <v>1</v>
      </c>
      <c r="I45" s="57">
        <f t="shared" si="4"/>
        <v>1</v>
      </c>
      <c r="J45" s="57">
        <f t="shared" si="4"/>
        <v>1</v>
      </c>
      <c r="K45" s="57">
        <f t="shared" si="4"/>
        <v>1</v>
      </c>
      <c r="L45" s="57">
        <f t="shared" si="4"/>
        <v>1</v>
      </c>
      <c r="M45" s="57">
        <f t="shared" si="4"/>
        <v>1</v>
      </c>
      <c r="N45" s="57">
        <f t="shared" si="4"/>
        <v>1</v>
      </c>
      <c r="O45" s="57">
        <f t="shared" si="4"/>
        <v>1</v>
      </c>
      <c r="P45" s="57">
        <f t="shared" si="4"/>
        <v>1</v>
      </c>
      <c r="Q45" s="57">
        <f t="shared" si="4"/>
        <v>1</v>
      </c>
    </row>
    <row r="46" spans="1:17" ht="11.45" customHeight="1" x14ac:dyDescent="0.25">
      <c r="A46" s="130" t="s">
        <v>39</v>
      </c>
      <c r="B46" s="129">
        <f t="shared" ref="B46:Q46" si="5">IF(B8=0,0,B8/B$7)</f>
        <v>0.9900402975254754</v>
      </c>
      <c r="C46" s="129">
        <f t="shared" si="5"/>
        <v>0.98934935883112518</v>
      </c>
      <c r="D46" s="129">
        <f t="shared" si="5"/>
        <v>0.98935335500247479</v>
      </c>
      <c r="E46" s="129">
        <f t="shared" si="5"/>
        <v>0.99248854398911945</v>
      </c>
      <c r="F46" s="129">
        <f t="shared" si="5"/>
        <v>0.99304930093326726</v>
      </c>
      <c r="G46" s="129">
        <f t="shared" si="5"/>
        <v>0.99241418684601634</v>
      </c>
      <c r="H46" s="129">
        <f t="shared" si="5"/>
        <v>0.9901473168561421</v>
      </c>
      <c r="I46" s="129">
        <f t="shared" si="5"/>
        <v>0.99068723599543818</v>
      </c>
      <c r="J46" s="129">
        <f t="shared" si="5"/>
        <v>0.95959044832732743</v>
      </c>
      <c r="K46" s="129">
        <f t="shared" si="5"/>
        <v>0.9671058726455265</v>
      </c>
      <c r="L46" s="129">
        <f t="shared" si="5"/>
        <v>0.97194284848289569</v>
      </c>
      <c r="M46" s="129">
        <f t="shared" si="5"/>
        <v>0.9717018056672202</v>
      </c>
      <c r="N46" s="129">
        <f t="shared" si="5"/>
        <v>0.96905338683433995</v>
      </c>
      <c r="O46" s="129">
        <f t="shared" si="5"/>
        <v>0.9705560460828363</v>
      </c>
      <c r="P46" s="129">
        <f t="shared" si="5"/>
        <v>0.96328758445746088</v>
      </c>
      <c r="Q46" s="129">
        <f t="shared" si="5"/>
        <v>0.96261929182778982</v>
      </c>
    </row>
    <row r="47" spans="1:17" ht="11.45" customHeight="1" x14ac:dyDescent="0.25">
      <c r="A47" s="116" t="s">
        <v>23</v>
      </c>
      <c r="B47" s="52">
        <f t="shared" ref="B47:Q47" si="6">IF(B9=0,0,B9/B$7)</f>
        <v>6.447524454772513E-2</v>
      </c>
      <c r="C47" s="52">
        <f t="shared" si="6"/>
        <v>6.4186669838806248E-2</v>
      </c>
      <c r="D47" s="52">
        <f t="shared" si="6"/>
        <v>6.2873769225809895E-2</v>
      </c>
      <c r="E47" s="52">
        <f t="shared" si="6"/>
        <v>6.1011095586603281E-2</v>
      </c>
      <c r="F47" s="52">
        <f t="shared" si="6"/>
        <v>6.3681902141919197E-2</v>
      </c>
      <c r="G47" s="52">
        <f t="shared" si="6"/>
        <v>5.7529301873703781E-2</v>
      </c>
      <c r="H47" s="52">
        <f t="shared" si="6"/>
        <v>5.5712000230560853E-2</v>
      </c>
      <c r="I47" s="52">
        <f t="shared" si="6"/>
        <v>5.7175979156452977E-2</v>
      </c>
      <c r="J47" s="52">
        <f t="shared" si="6"/>
        <v>5.9538512925084976E-2</v>
      </c>
      <c r="K47" s="52">
        <f t="shared" si="6"/>
        <v>6.6334900271612388E-2</v>
      </c>
      <c r="L47" s="52">
        <f t="shared" si="6"/>
        <v>7.7008755055199107E-2</v>
      </c>
      <c r="M47" s="52">
        <f t="shared" si="6"/>
        <v>7.1361764702630823E-2</v>
      </c>
      <c r="N47" s="52">
        <f t="shared" si="6"/>
        <v>5.7676826257190304E-2</v>
      </c>
      <c r="O47" s="52">
        <f t="shared" si="6"/>
        <v>5.7239668345547251E-2</v>
      </c>
      <c r="P47" s="52">
        <f t="shared" si="6"/>
        <v>5.3288291897451358E-2</v>
      </c>
      <c r="Q47" s="52">
        <f t="shared" si="6"/>
        <v>5.439914841735758E-2</v>
      </c>
    </row>
    <row r="48" spans="1:17" ht="11.45" customHeight="1" x14ac:dyDescent="0.25">
      <c r="A48" s="116" t="s">
        <v>127</v>
      </c>
      <c r="B48" s="52">
        <f t="shared" ref="B48:Q48" si="7">IF(B10=0,0,B10/B$7)</f>
        <v>0.45334087069308276</v>
      </c>
      <c r="C48" s="52">
        <f t="shared" si="7"/>
        <v>0.50492568984662911</v>
      </c>
      <c r="D48" s="52">
        <f t="shared" si="7"/>
        <v>0.50430322569951036</v>
      </c>
      <c r="E48" s="52">
        <f t="shared" si="7"/>
        <v>0.5357142622986738</v>
      </c>
      <c r="F48" s="52">
        <f t="shared" si="7"/>
        <v>0.51285522748711299</v>
      </c>
      <c r="G48" s="52">
        <f t="shared" si="7"/>
        <v>0.49327015534867846</v>
      </c>
      <c r="H48" s="52">
        <f t="shared" si="7"/>
        <v>0.50771049842808114</v>
      </c>
      <c r="I48" s="52">
        <f t="shared" si="7"/>
        <v>0.51425774991886986</v>
      </c>
      <c r="J48" s="52">
        <f t="shared" si="7"/>
        <v>0.46772568958488653</v>
      </c>
      <c r="K48" s="52">
        <f t="shared" si="7"/>
        <v>0.48093497278196357</v>
      </c>
      <c r="L48" s="52">
        <f t="shared" si="7"/>
        <v>0.49762453147685592</v>
      </c>
      <c r="M48" s="52">
        <f t="shared" si="7"/>
        <v>0.50033055272188398</v>
      </c>
      <c r="N48" s="52">
        <f t="shared" si="7"/>
        <v>0.49467664406919837</v>
      </c>
      <c r="O48" s="52">
        <f t="shared" si="7"/>
        <v>0.49495942654087449</v>
      </c>
      <c r="P48" s="52">
        <f t="shared" si="7"/>
        <v>0.48719184311513763</v>
      </c>
      <c r="Q48" s="52">
        <f t="shared" si="7"/>
        <v>0.49737561728516261</v>
      </c>
    </row>
    <row r="49" spans="1:17" ht="11.45" customHeight="1" x14ac:dyDescent="0.25">
      <c r="A49" s="116" t="s">
        <v>125</v>
      </c>
      <c r="B49" s="52">
        <f t="shared" ref="B49:Q49" si="8">IF(B11=0,0,B11/B$7)</f>
        <v>0.4722241822846675</v>
      </c>
      <c r="C49" s="52">
        <f t="shared" si="8"/>
        <v>0.42023699914568968</v>
      </c>
      <c r="D49" s="52">
        <f t="shared" si="8"/>
        <v>0.42217636007715442</v>
      </c>
      <c r="E49" s="52">
        <f t="shared" si="8"/>
        <v>0.39576318610384237</v>
      </c>
      <c r="F49" s="52">
        <f t="shared" si="8"/>
        <v>0.41651217130423501</v>
      </c>
      <c r="G49" s="52">
        <f t="shared" si="8"/>
        <v>0.44161472962363413</v>
      </c>
      <c r="H49" s="52">
        <f t="shared" si="8"/>
        <v>0.42672481819750013</v>
      </c>
      <c r="I49" s="52">
        <f t="shared" si="8"/>
        <v>0.41925350692011543</v>
      </c>
      <c r="J49" s="52">
        <f t="shared" si="8"/>
        <v>0.43232624581735596</v>
      </c>
      <c r="K49" s="52">
        <f t="shared" si="8"/>
        <v>0.41983599959195061</v>
      </c>
      <c r="L49" s="52">
        <f t="shared" si="8"/>
        <v>0.39730956195084072</v>
      </c>
      <c r="M49" s="52">
        <f t="shared" si="8"/>
        <v>0.40000948824270549</v>
      </c>
      <c r="N49" s="52">
        <f t="shared" si="8"/>
        <v>0.4166999165079513</v>
      </c>
      <c r="O49" s="52">
        <f t="shared" si="8"/>
        <v>0.41835695119641458</v>
      </c>
      <c r="P49" s="52">
        <f t="shared" si="8"/>
        <v>0.42280744944487186</v>
      </c>
      <c r="Q49" s="52">
        <f t="shared" si="8"/>
        <v>0.41084452612526962</v>
      </c>
    </row>
    <row r="50" spans="1:17" ht="11.45" customHeight="1" x14ac:dyDescent="0.25">
      <c r="A50" s="128" t="s">
        <v>18</v>
      </c>
      <c r="B50" s="127">
        <f t="shared" ref="B50:Q50" si="9">IF(B12=0,0,B12/B$7)</f>
        <v>9.9597024745245299E-3</v>
      </c>
      <c r="C50" s="127">
        <f t="shared" si="9"/>
        <v>1.0650641168874883E-2</v>
      </c>
      <c r="D50" s="127">
        <f t="shared" si="9"/>
        <v>1.0646644997525241E-2</v>
      </c>
      <c r="E50" s="127">
        <f t="shared" si="9"/>
        <v>7.5114560108805921E-3</v>
      </c>
      <c r="F50" s="127">
        <f t="shared" si="9"/>
        <v>6.9506990667327455E-3</v>
      </c>
      <c r="G50" s="127">
        <f t="shared" si="9"/>
        <v>7.5858131539836542E-3</v>
      </c>
      <c r="H50" s="127">
        <f t="shared" si="9"/>
        <v>9.8526831438579474E-3</v>
      </c>
      <c r="I50" s="127">
        <f t="shared" si="9"/>
        <v>9.3127640045617306E-3</v>
      </c>
      <c r="J50" s="127">
        <f t="shared" si="9"/>
        <v>4.0409551672672545E-2</v>
      </c>
      <c r="K50" s="127">
        <f t="shared" si="9"/>
        <v>3.2894127354473467E-2</v>
      </c>
      <c r="L50" s="127">
        <f t="shared" si="9"/>
        <v>2.805715151710423E-2</v>
      </c>
      <c r="M50" s="127">
        <f t="shared" si="9"/>
        <v>2.8298194332779796E-2</v>
      </c>
      <c r="N50" s="127">
        <f t="shared" si="9"/>
        <v>3.094661316566007E-2</v>
      </c>
      <c r="O50" s="127">
        <f t="shared" si="9"/>
        <v>2.944395391716377E-2</v>
      </c>
      <c r="P50" s="127">
        <f t="shared" si="9"/>
        <v>3.671241554253913E-2</v>
      </c>
      <c r="Q50" s="127">
        <f t="shared" si="9"/>
        <v>3.7380708172210231E-2</v>
      </c>
    </row>
    <row r="51" spans="1:17" ht="11.45" customHeight="1" x14ac:dyDescent="0.25">
      <c r="A51" s="95" t="s">
        <v>126</v>
      </c>
      <c r="B51" s="48">
        <f t="shared" ref="B51:Q51" si="10">IF(B13=0,0,B13/B$7)</f>
        <v>9.4927934769221886E-3</v>
      </c>
      <c r="C51" s="48">
        <f t="shared" si="10"/>
        <v>1.0096724581301278E-2</v>
      </c>
      <c r="D51" s="48">
        <f t="shared" si="10"/>
        <v>9.9586790249889603E-3</v>
      </c>
      <c r="E51" s="48">
        <f t="shared" si="10"/>
        <v>6.8678757108631963E-3</v>
      </c>
      <c r="F51" s="48">
        <f t="shared" si="10"/>
        <v>6.3968869376551819E-3</v>
      </c>
      <c r="G51" s="48">
        <f t="shared" si="10"/>
        <v>7.2438531358234564E-3</v>
      </c>
      <c r="H51" s="48">
        <f t="shared" si="10"/>
        <v>9.656516330723704E-3</v>
      </c>
      <c r="I51" s="48">
        <f t="shared" si="10"/>
        <v>9.1139847882654064E-3</v>
      </c>
      <c r="J51" s="48">
        <f t="shared" si="10"/>
        <v>1.7641141622056072E-2</v>
      </c>
      <c r="K51" s="48">
        <f t="shared" si="10"/>
        <v>1.4015719690738839E-2</v>
      </c>
      <c r="L51" s="48">
        <f t="shared" si="10"/>
        <v>1.1246063432142949E-2</v>
      </c>
      <c r="M51" s="48">
        <f t="shared" si="10"/>
        <v>1.1151808328204886E-2</v>
      </c>
      <c r="N51" s="48">
        <f t="shared" si="10"/>
        <v>1.1335530231136426E-2</v>
      </c>
      <c r="O51" s="48">
        <f t="shared" si="10"/>
        <v>9.8448328238375446E-3</v>
      </c>
      <c r="P51" s="48">
        <f t="shared" si="10"/>
        <v>1.1576658871979813E-2</v>
      </c>
      <c r="Q51" s="48">
        <f t="shared" si="10"/>
        <v>1.1391244718890966E-2</v>
      </c>
    </row>
    <row r="52" spans="1:17" ht="11.45" customHeight="1" x14ac:dyDescent="0.25">
      <c r="A52" s="93" t="s">
        <v>125</v>
      </c>
      <c r="B52" s="46">
        <f t="shared" ref="B52:Q52" si="11">IF(B14=0,0,B14/B$7)</f>
        <v>4.6690899760234121E-4</v>
      </c>
      <c r="C52" s="46">
        <f t="shared" si="11"/>
        <v>5.5391658757360501E-4</v>
      </c>
      <c r="D52" s="46">
        <f t="shared" si="11"/>
        <v>6.879659725362808E-4</v>
      </c>
      <c r="E52" s="46">
        <f t="shared" si="11"/>
        <v>6.4358030001739617E-4</v>
      </c>
      <c r="F52" s="46">
        <f t="shared" si="11"/>
        <v>5.5381212907756395E-4</v>
      </c>
      <c r="G52" s="46">
        <f t="shared" si="11"/>
        <v>3.4196001816019734E-4</v>
      </c>
      <c r="H52" s="46">
        <f t="shared" si="11"/>
        <v>1.9616681313424305E-4</v>
      </c>
      <c r="I52" s="46">
        <f t="shared" si="11"/>
        <v>1.9877921629632563E-4</v>
      </c>
      <c r="J52" s="46">
        <f t="shared" si="11"/>
        <v>2.2768410050616472E-2</v>
      </c>
      <c r="K52" s="46">
        <f t="shared" si="11"/>
        <v>1.887840766373463E-2</v>
      </c>
      <c r="L52" s="46">
        <f t="shared" si="11"/>
        <v>1.6811088084961279E-2</v>
      </c>
      <c r="M52" s="46">
        <f t="shared" si="11"/>
        <v>1.7146386004574909E-2</v>
      </c>
      <c r="N52" s="46">
        <f t="shared" si="11"/>
        <v>1.9611082934523644E-2</v>
      </c>
      <c r="O52" s="46">
        <f t="shared" si="11"/>
        <v>1.9599121093326222E-2</v>
      </c>
      <c r="P52" s="46">
        <f t="shared" si="11"/>
        <v>2.5135756670559322E-2</v>
      </c>
      <c r="Q52" s="46">
        <f t="shared" si="11"/>
        <v>2.5989463453319268E-2</v>
      </c>
    </row>
    <row r="54" spans="1:17" ht="11.45" customHeight="1" x14ac:dyDescent="0.25">
      <c r="A54" s="27" t="s">
        <v>168</v>
      </c>
      <c r="B54" s="68">
        <f>IF(TrAvia_act!B39=0,"",(SUMPRODUCT(B56:B58,TrAvia_act!B14:B16)+SUMPRODUCT(B60:B61,TrAvia_act!B18:B19))/TrAvia_act!B12)</f>
        <v>379.70345413380818</v>
      </c>
      <c r="C54" s="68">
        <f>IF(TrAvia_act!C39=0,"",(SUMPRODUCT(C56:C58,TrAvia_act!C14:C16)+SUMPRODUCT(C60:C61,TrAvia_act!C18:C19))/TrAvia_act!C12)</f>
        <v>353.56181424537806</v>
      </c>
      <c r="D54" s="68">
        <f>IF(TrAvia_act!D39=0,"",(SUMPRODUCT(D56:D58,TrAvia_act!D14:D16)+SUMPRODUCT(D60:D61,TrAvia_act!D18:D19))/TrAvia_act!D12)</f>
        <v>362.2379980154048</v>
      </c>
      <c r="E54" s="68">
        <f>IF(TrAvia_act!E39=0,"",(SUMPRODUCT(E56:E58,TrAvia_act!E14:E16)+SUMPRODUCT(E60:E61,TrAvia_act!E18:E19))/TrAvia_act!E12)</f>
        <v>362.06507125258219</v>
      </c>
      <c r="F54" s="68">
        <f>IF(TrAvia_act!F39=0,"",(SUMPRODUCT(F56:F58,TrAvia_act!F14:F16)+SUMPRODUCT(F60:F61,TrAvia_act!F18:F19))/TrAvia_act!F12)</f>
        <v>353.29385444950697</v>
      </c>
      <c r="G54" s="68">
        <f>IF(TrAvia_act!G39=0,"",(SUMPRODUCT(G56:G58,TrAvia_act!G14:G16)+SUMPRODUCT(G60:G61,TrAvia_act!G18:G19))/TrAvia_act!G12)</f>
        <v>346.27684640479293</v>
      </c>
      <c r="H54" s="68">
        <f>IF(TrAvia_act!H39=0,"",(SUMPRODUCT(H56:H58,TrAvia_act!H14:H16)+SUMPRODUCT(H60:H61,TrAvia_act!H18:H19))/TrAvia_act!H12)</f>
        <v>346.85836461439493</v>
      </c>
      <c r="I54" s="68">
        <f>IF(TrAvia_act!I39=0,"",(SUMPRODUCT(I56:I58,TrAvia_act!I14:I16)+SUMPRODUCT(I60:I61,TrAvia_act!I18:I19))/TrAvia_act!I12)</f>
        <v>343.35698215773812</v>
      </c>
      <c r="J54" s="68">
        <f>IF(TrAvia_act!J39=0,"",(SUMPRODUCT(J56:J58,TrAvia_act!J14:J16)+SUMPRODUCT(J60:J61,TrAvia_act!J18:J19))/TrAvia_act!J12)</f>
        <v>344.04834349835863</v>
      </c>
      <c r="K54" s="68">
        <f>IF(TrAvia_act!K39=0,"",(SUMPRODUCT(K56:K58,TrAvia_act!K14:K16)+SUMPRODUCT(K60:K61,TrAvia_act!K18:K19))/TrAvia_act!K12)</f>
        <v>349.22581331900182</v>
      </c>
      <c r="L54" s="68">
        <f>IF(TrAvia_act!L39=0,"",(SUMPRODUCT(L56:L58,TrAvia_act!L14:L16)+SUMPRODUCT(L60:L61,TrAvia_act!L18:L19))/TrAvia_act!L12)</f>
        <v>361.26974197848409</v>
      </c>
      <c r="M54" s="68">
        <f>IF(TrAvia_act!M39=0,"",(SUMPRODUCT(M56:M58,TrAvia_act!M14:M16)+SUMPRODUCT(M60:M61,TrAvia_act!M18:M19))/TrAvia_act!M12)</f>
        <v>355.73304294975088</v>
      </c>
      <c r="N54" s="68">
        <f>IF(TrAvia_act!N39=0,"",(SUMPRODUCT(N56:N58,TrAvia_act!N14:N16)+SUMPRODUCT(N60:N61,TrAvia_act!N18:N19))/TrAvia_act!N12)</f>
        <v>356.38638310927479</v>
      </c>
      <c r="O54" s="68">
        <f>IF(TrAvia_act!O39=0,"",(SUMPRODUCT(O56:O58,TrAvia_act!O14:O16)+SUMPRODUCT(O60:O61,TrAvia_act!O18:O19))/TrAvia_act!O12)</f>
        <v>359.29563965412052</v>
      </c>
      <c r="P54" s="68">
        <f>IF(TrAvia_act!P39=0,"",(SUMPRODUCT(P56:P58,TrAvia_act!P14:P16)+SUMPRODUCT(P60:P61,TrAvia_act!P18:P19))/TrAvia_act!P12)</f>
        <v>360.40719874282502</v>
      </c>
      <c r="Q54" s="68">
        <f>IF(TrAvia_act!Q39=0,"",(SUMPRODUCT(Q56:Q58,TrAvia_act!Q14:Q16)+SUMPRODUCT(Q60:Q61,TrAvia_act!Q18:Q19))/TrAvia_act!Q12)</f>
        <v>360.39997586675162</v>
      </c>
    </row>
    <row r="55" spans="1:17" ht="11.45" customHeight="1" x14ac:dyDescent="0.25">
      <c r="A55" s="130" t="s">
        <v>39</v>
      </c>
      <c r="B55" s="134">
        <f>IF(TrAvia_act!B40=0,"",SUMPRODUCT(B56:B58,TrAvia_act!B14:B16)/TrAvia_act!B13)</f>
        <v>378.11845946677454</v>
      </c>
      <c r="C55" s="134">
        <f>IF(TrAvia_act!C40=0,"",SUMPRODUCT(C56:C58,TrAvia_act!C14:C16)/TrAvia_act!C13)</f>
        <v>351.87702867539946</v>
      </c>
      <c r="D55" s="134">
        <f>IF(TrAvia_act!D40=0,"",SUMPRODUCT(D56:D58,TrAvia_act!D14:D16)/TrAvia_act!D13)</f>
        <v>360.6069947123346</v>
      </c>
      <c r="E55" s="134">
        <f>IF(TrAvia_act!E40=0,"",SUMPRODUCT(E56:E58,TrAvia_act!E14:E16)/TrAvia_act!E13)</f>
        <v>360.95754781582491</v>
      </c>
      <c r="F55" s="134">
        <f>IF(TrAvia_act!F40=0,"",SUMPRODUCT(F56:F58,TrAvia_act!F14:F16)/TrAvia_act!F13)</f>
        <v>352.27972502058202</v>
      </c>
      <c r="G55" s="134">
        <f>IF(TrAvia_act!G40=0,"",SUMPRODUCT(G56:G58,TrAvia_act!G14:G16)/TrAvia_act!G13)</f>
        <v>345.15271400687521</v>
      </c>
      <c r="H55" s="134">
        <f>IF(TrAvia_act!H40=0,"",SUMPRODUCT(H56:H58,TrAvia_act!H14:H16)/TrAvia_act!H13)</f>
        <v>345.40447643010162</v>
      </c>
      <c r="I55" s="134">
        <f>IF(TrAvia_act!I40=0,"",SUMPRODUCT(I56:I58,TrAvia_act!I14:I16)/TrAvia_act!I13)</f>
        <v>342.05332327745202</v>
      </c>
      <c r="J55" s="134">
        <f>IF(TrAvia_act!J40=0,"",SUMPRODUCT(J56:J58,TrAvia_act!J14:J16)/TrAvia_act!J13)</f>
        <v>340.904615624126</v>
      </c>
      <c r="K55" s="134">
        <f>IF(TrAvia_act!K40=0,"",SUMPRODUCT(K56:K58,TrAvia_act!K14:K16)/TrAvia_act!K13)</f>
        <v>346.94693396164161</v>
      </c>
      <c r="L55" s="134">
        <f>IF(TrAvia_act!L40=0,"",SUMPRODUCT(L56:L58,TrAvia_act!L14:L16)/TrAvia_act!L13)</f>
        <v>359.69760169685492</v>
      </c>
      <c r="M55" s="134">
        <f>IF(TrAvia_act!M40=0,"",SUMPRODUCT(M56:M58,TrAvia_act!M14:M16)/TrAvia_act!M13)</f>
        <v>354.19592516722105</v>
      </c>
      <c r="N55" s="134">
        <f>IF(TrAvia_act!N40=0,"",SUMPRODUCT(N56:N58,TrAvia_act!N14:N16)/TrAvia_act!N13)</f>
        <v>354.81280676470237</v>
      </c>
      <c r="O55" s="134">
        <f>IF(TrAvia_act!O40=0,"",SUMPRODUCT(O56:O58,TrAvia_act!O14:O16)/TrAvia_act!O13)</f>
        <v>358.07914064073049</v>
      </c>
      <c r="P55" s="134">
        <f>IF(TrAvia_act!P40=0,"",SUMPRODUCT(P56:P58,TrAvia_act!P14:P16)/TrAvia_act!P13)</f>
        <v>359.12712548680105</v>
      </c>
      <c r="Q55" s="134">
        <f>IF(TrAvia_act!Q40=0,"",SUMPRODUCT(Q56:Q58,TrAvia_act!Q14:Q16)/TrAvia_act!Q13)</f>
        <v>359.2489542641062</v>
      </c>
    </row>
    <row r="56" spans="1:17" ht="11.45" customHeight="1" x14ac:dyDescent="0.25">
      <c r="A56" s="116" t="s">
        <v>23</v>
      </c>
      <c r="B56" s="77">
        <v>986.78875656887487</v>
      </c>
      <c r="C56" s="77">
        <v>963.24969983810649</v>
      </c>
      <c r="D56" s="77">
        <v>959.67567664567298</v>
      </c>
      <c r="E56" s="77">
        <v>959.58825261882203</v>
      </c>
      <c r="F56" s="77">
        <v>951.6249921777121</v>
      </c>
      <c r="G56" s="77">
        <v>935.98783113789034</v>
      </c>
      <c r="H56" s="77">
        <v>930.47461947196268</v>
      </c>
      <c r="I56" s="77">
        <v>933.12500595746167</v>
      </c>
      <c r="J56" s="77">
        <v>935.29649799409697</v>
      </c>
      <c r="K56" s="77">
        <v>930.94576440172023</v>
      </c>
      <c r="L56" s="77">
        <v>949.38331710747764</v>
      </c>
      <c r="M56" s="77">
        <v>922.37120864996848</v>
      </c>
      <c r="N56" s="77">
        <v>934.99162205889661</v>
      </c>
      <c r="O56" s="77">
        <v>943.34432948933829</v>
      </c>
      <c r="P56" s="77">
        <v>989.51844811056594</v>
      </c>
      <c r="Q56" s="77">
        <v>1010.9213007097852</v>
      </c>
    </row>
    <row r="57" spans="1:17" ht="11.45" customHeight="1" x14ac:dyDescent="0.25">
      <c r="A57" s="116" t="s">
        <v>127</v>
      </c>
      <c r="B57" s="77">
        <v>360.69940229388015</v>
      </c>
      <c r="C57" s="77">
        <v>359.58568462073941</v>
      </c>
      <c r="D57" s="77">
        <v>366.56354988786262</v>
      </c>
      <c r="E57" s="77">
        <v>364.02926262506071</v>
      </c>
      <c r="F57" s="77">
        <v>357.45789168807477</v>
      </c>
      <c r="G57" s="77">
        <v>353.53315712556605</v>
      </c>
      <c r="H57" s="77">
        <v>350.97148273239458</v>
      </c>
      <c r="I57" s="77">
        <v>348.67938770416254</v>
      </c>
      <c r="J57" s="77">
        <v>345.43084066299366</v>
      </c>
      <c r="K57" s="77">
        <v>347.31740618183181</v>
      </c>
      <c r="L57" s="77">
        <v>346.43248956136745</v>
      </c>
      <c r="M57" s="77">
        <v>348.76006661344883</v>
      </c>
      <c r="N57" s="77">
        <v>354.05853495566981</v>
      </c>
      <c r="O57" s="77">
        <v>355.62972482913807</v>
      </c>
      <c r="P57" s="77">
        <v>356.31820732172469</v>
      </c>
      <c r="Q57" s="77">
        <v>354.50594863785079</v>
      </c>
    </row>
    <row r="58" spans="1:17" ht="11.45" customHeight="1" x14ac:dyDescent="0.25">
      <c r="A58" s="116" t="s">
        <v>125</v>
      </c>
      <c r="B58" s="77">
        <v>359.9165411056951</v>
      </c>
      <c r="C58" s="77">
        <v>307.82575009476875</v>
      </c>
      <c r="D58" s="77">
        <v>319.96913270634042</v>
      </c>
      <c r="E58" s="77">
        <v>322.09748994137766</v>
      </c>
      <c r="F58" s="77">
        <v>310.75456301526179</v>
      </c>
      <c r="G58" s="77">
        <v>305.26479817383546</v>
      </c>
      <c r="H58" s="77">
        <v>304.48679515835175</v>
      </c>
      <c r="I58" s="77">
        <v>297.97882344156204</v>
      </c>
      <c r="J58" s="77">
        <v>301.85784727603129</v>
      </c>
      <c r="K58" s="77">
        <v>306.32318226086647</v>
      </c>
      <c r="L58" s="77">
        <v>325.48645363079572</v>
      </c>
      <c r="M58" s="77">
        <v>315.84109106981464</v>
      </c>
      <c r="N58" s="77">
        <v>320.9918430282886</v>
      </c>
      <c r="O58" s="77">
        <v>327.26550260295733</v>
      </c>
      <c r="P58" s="77">
        <v>328.67058567602919</v>
      </c>
      <c r="Q58" s="77">
        <v>330.5537489026346</v>
      </c>
    </row>
    <row r="59" spans="1:17" ht="11.45" customHeight="1" x14ac:dyDescent="0.25">
      <c r="A59" s="128" t="s">
        <v>18</v>
      </c>
      <c r="B59" s="133">
        <f>IF(TrAvia_act!B44=0,"",SUMPRODUCT(B60:B61,TrAvia_act!B18:B19)/TrAvia_act!B17)</f>
        <v>655.5438642510735</v>
      </c>
      <c r="C59" s="133">
        <f>IF(TrAvia_act!C44=0,"",SUMPRODUCT(C60:C61,TrAvia_act!C18:C19)/TrAvia_act!C17)</f>
        <v>643.81715219978321</v>
      </c>
      <c r="D59" s="133">
        <f>IF(TrAvia_act!D44=0,"",SUMPRODUCT(D60:D61,TrAvia_act!D18:D19)/TrAvia_act!D17)</f>
        <v>629.43477157144059</v>
      </c>
      <c r="E59" s="133">
        <f>IF(TrAvia_act!E44=0,"",SUMPRODUCT(E60:E61,TrAvia_act!E18:E19)/TrAvia_act!E17)</f>
        <v>612.41991505056581</v>
      </c>
      <c r="F59" s="133">
        <f>IF(TrAvia_act!F44=0,"",SUMPRODUCT(F60:F61,TrAvia_act!F18:F19)/TrAvia_act!F17)</f>
        <v>605.60841253122726</v>
      </c>
      <c r="G59" s="133">
        <f>IF(TrAvia_act!G44=0,"",SUMPRODUCT(G60:G61,TrAvia_act!G18:G19)/TrAvia_act!G17)</f>
        <v>610.3739760118699</v>
      </c>
      <c r="H59" s="133">
        <f>IF(TrAvia_act!H44=0,"",SUMPRODUCT(H60:H61,TrAvia_act!H18:H19)/TrAvia_act!H17)</f>
        <v>611.4159671389948</v>
      </c>
      <c r="I59" s="133">
        <f>IF(TrAvia_act!I44=0,"",SUMPRODUCT(I60:I61,TrAvia_act!I18:I19)/TrAvia_act!I17)</f>
        <v>587.73220865631504</v>
      </c>
      <c r="J59" s="133">
        <f>IF(TrAvia_act!J44=0,"",SUMPRODUCT(J60:J61,TrAvia_act!J18:J19)/TrAvia_act!J17)</f>
        <v>442.9494729022781</v>
      </c>
      <c r="K59" s="133">
        <f>IF(TrAvia_act!K44=0,"",SUMPRODUCT(K60:K61,TrAvia_act!K18:K19)/TrAvia_act!K17)</f>
        <v>435.13312875113911</v>
      </c>
      <c r="L59" s="133">
        <f>IF(TrAvia_act!L44=0,"",SUMPRODUCT(L60:L61,TrAvia_act!L18:L19)/TrAvia_act!L17)</f>
        <v>427.36861907095505</v>
      </c>
      <c r="M59" s="133">
        <f>IF(TrAvia_act!M44=0,"",SUMPRODUCT(M60:M61,TrAvia_act!M18:M19)/TrAvia_act!M17)</f>
        <v>419.55031454806436</v>
      </c>
      <c r="N59" s="133">
        <f>IF(TrAvia_act!N44=0,"",SUMPRODUCT(N60:N61,TrAvia_act!N18:N19)/TrAvia_act!N17)</f>
        <v>414.88152615819524</v>
      </c>
      <c r="O59" s="133">
        <f>IF(TrAvia_act!O44=0,"",SUMPRODUCT(O60:O61,TrAvia_act!O18:O19)/TrAvia_act!O17)</f>
        <v>405.22347722782644</v>
      </c>
      <c r="P59" s="133">
        <f>IF(TrAvia_act!P44=0,"",SUMPRODUCT(P60:P61,TrAvia_act!P18:P19)/TrAvia_act!P17)</f>
        <v>398.19952226417621</v>
      </c>
      <c r="Q59" s="133">
        <f>IF(TrAvia_act!Q44=0,"",SUMPRODUCT(Q60:Q61,TrAvia_act!Q18:Q19)/TrAvia_act!Q17)</f>
        <v>393.22312611571095</v>
      </c>
    </row>
    <row r="60" spans="1:17" ht="11.45" customHeight="1" x14ac:dyDescent="0.25">
      <c r="A60" s="95" t="s">
        <v>126</v>
      </c>
      <c r="B60" s="75">
        <v>675.64233731599927</v>
      </c>
      <c r="C60" s="75">
        <v>665.15823135874382</v>
      </c>
      <c r="D60" s="75">
        <v>654.80767225430702</v>
      </c>
      <c r="E60" s="75">
        <v>645.02680250202968</v>
      </c>
      <c r="F60" s="75">
        <v>635.88222115984638</v>
      </c>
      <c r="G60" s="75">
        <v>627.46064238395172</v>
      </c>
      <c r="H60" s="75">
        <v>618.92801485618122</v>
      </c>
      <c r="I60" s="75">
        <v>594.86224620675557</v>
      </c>
      <c r="J60" s="75">
        <v>570.70024202754291</v>
      </c>
      <c r="K60" s="75">
        <v>547.38057666737518</v>
      </c>
      <c r="L60" s="75">
        <v>540.63009310392317</v>
      </c>
      <c r="M60" s="75">
        <v>568.30874565311979</v>
      </c>
      <c r="N60" s="75">
        <v>578.48043633483906</v>
      </c>
      <c r="O60" s="75">
        <v>591.09864542273726</v>
      </c>
      <c r="P60" s="75">
        <v>517.44483457372974</v>
      </c>
      <c r="Q60" s="75">
        <v>535.18634846173018</v>
      </c>
    </row>
    <row r="61" spans="1:17" ht="11.45" customHeight="1" x14ac:dyDescent="0.25">
      <c r="A61" s="93" t="s">
        <v>125</v>
      </c>
      <c r="B61" s="74">
        <v>408.49078834576665</v>
      </c>
      <c r="C61" s="74">
        <v>406.23808179238932</v>
      </c>
      <c r="D61" s="74">
        <v>403.24928215154711</v>
      </c>
      <c r="E61" s="74">
        <v>397.81732430801515</v>
      </c>
      <c r="F61" s="74">
        <v>390.73620533473297</v>
      </c>
      <c r="G61" s="74">
        <v>387.08362558971004</v>
      </c>
      <c r="H61" s="74">
        <v>382.74116429104458</v>
      </c>
      <c r="I61" s="74">
        <v>379.2904763407617</v>
      </c>
      <c r="J61" s="74">
        <v>377.47941535301464</v>
      </c>
      <c r="K61" s="74">
        <v>377.64009404584027</v>
      </c>
      <c r="L61" s="74">
        <v>374.83611251669367</v>
      </c>
      <c r="M61" s="74">
        <v>358.51546911459815</v>
      </c>
      <c r="N61" s="74">
        <v>356.59049290447393</v>
      </c>
      <c r="O61" s="74">
        <v>349.94754111045467</v>
      </c>
      <c r="P61" s="74">
        <v>359.99100525263714</v>
      </c>
      <c r="Q61" s="74">
        <v>352.26718762388003</v>
      </c>
    </row>
    <row r="63" spans="1:17" ht="11.45" customHeight="1" x14ac:dyDescent="0.25">
      <c r="A63" s="27" t="s">
        <v>141</v>
      </c>
      <c r="B63" s="26">
        <f t="shared" ref="B63:Q63" si="12">IF(B7=0,"",B18/B54)</f>
        <v>1.1408613287475584</v>
      </c>
      <c r="C63" s="26">
        <f t="shared" si="12"/>
        <v>1.1957901801407689</v>
      </c>
      <c r="D63" s="26">
        <f t="shared" si="12"/>
        <v>1.1446459740656325</v>
      </c>
      <c r="E63" s="26">
        <f t="shared" si="12"/>
        <v>1.1263795984965657</v>
      </c>
      <c r="F63" s="26">
        <f t="shared" si="12"/>
        <v>1.1885880510422664</v>
      </c>
      <c r="G63" s="26">
        <f t="shared" si="12"/>
        <v>1.2475055669650577</v>
      </c>
      <c r="H63" s="26">
        <f t="shared" si="12"/>
        <v>1.3764808929746231</v>
      </c>
      <c r="I63" s="26">
        <f t="shared" si="12"/>
        <v>1.408221328887453</v>
      </c>
      <c r="J63" s="26">
        <f t="shared" si="12"/>
        <v>1.2909877424903922</v>
      </c>
      <c r="K63" s="26">
        <f t="shared" si="12"/>
        <v>1.2959252462526061</v>
      </c>
      <c r="L63" s="26">
        <f t="shared" si="12"/>
        <v>1.2468899592208478</v>
      </c>
      <c r="M63" s="26">
        <f t="shared" si="12"/>
        <v>1.2572719418578289</v>
      </c>
      <c r="N63" s="26">
        <f t="shared" si="12"/>
        <v>1.2377497073577151</v>
      </c>
      <c r="O63" s="26">
        <f t="shared" si="12"/>
        <v>1.1904854665655384</v>
      </c>
      <c r="P63" s="26">
        <f t="shared" si="12"/>
        <v>1.2479126862604906</v>
      </c>
      <c r="Q63" s="26">
        <f t="shared" si="12"/>
        <v>1.1944803272085647</v>
      </c>
    </row>
    <row r="64" spans="1:17" ht="11.45" customHeight="1" x14ac:dyDescent="0.25">
      <c r="A64" s="130" t="s">
        <v>39</v>
      </c>
      <c r="B64" s="137">
        <f t="shared" ref="B64:Q64" si="13">IF(B8=0,"",B19/B55)</f>
        <v>1.140750684174348</v>
      </c>
      <c r="C64" s="137">
        <f t="shared" si="13"/>
        <v>1.1956186176600418</v>
      </c>
      <c r="D64" s="137">
        <f t="shared" si="13"/>
        <v>1.1445253211226354</v>
      </c>
      <c r="E64" s="137">
        <f t="shared" si="13"/>
        <v>1.1263095899789244</v>
      </c>
      <c r="F64" s="137">
        <f t="shared" si="13"/>
        <v>1.1884821628532978</v>
      </c>
      <c r="G64" s="137">
        <f t="shared" si="13"/>
        <v>1.2473613224788265</v>
      </c>
      <c r="H64" s="137">
        <f t="shared" si="13"/>
        <v>1.376177215872703</v>
      </c>
      <c r="I64" s="137">
        <f t="shared" si="13"/>
        <v>1.4078948172200743</v>
      </c>
      <c r="J64" s="137">
        <f t="shared" si="13"/>
        <v>1.2899845135966488</v>
      </c>
      <c r="K64" s="137">
        <f t="shared" si="13"/>
        <v>1.2949938627510562</v>
      </c>
      <c r="L64" s="137">
        <f t="shared" si="13"/>
        <v>1.246153458752461</v>
      </c>
      <c r="M64" s="137">
        <f t="shared" si="13"/>
        <v>1.256548941877325</v>
      </c>
      <c r="N64" s="137">
        <f t="shared" si="13"/>
        <v>1.2371743776441497</v>
      </c>
      <c r="O64" s="137">
        <f t="shared" si="13"/>
        <v>1.1900663413447559</v>
      </c>
      <c r="P64" s="137">
        <f t="shared" si="13"/>
        <v>1.2472452796140412</v>
      </c>
      <c r="Q64" s="137">
        <f t="shared" si="13"/>
        <v>1.1939645205451519</v>
      </c>
    </row>
    <row r="65" spans="1:17" ht="11.45" customHeight="1" x14ac:dyDescent="0.25">
      <c r="A65" s="116" t="s">
        <v>23</v>
      </c>
      <c r="B65" s="108">
        <f t="shared" ref="B65:Q65" si="14">IF(B9=0,"",B20/B56)</f>
        <v>1.0008460434234379</v>
      </c>
      <c r="C65" s="108">
        <f t="shared" si="14"/>
        <v>1.0012195534775117</v>
      </c>
      <c r="D65" s="108">
        <f t="shared" si="14"/>
        <v>0.99881059048282872</v>
      </c>
      <c r="E65" s="108">
        <f t="shared" si="14"/>
        <v>0.99998213666698088</v>
      </c>
      <c r="F65" s="108">
        <f t="shared" si="14"/>
        <v>1.0012059918113569</v>
      </c>
      <c r="G65" s="108">
        <f t="shared" si="14"/>
        <v>0.99972964834197198</v>
      </c>
      <c r="H65" s="108">
        <f t="shared" si="14"/>
        <v>1.000443352391315</v>
      </c>
      <c r="I65" s="108">
        <f t="shared" si="14"/>
        <v>1.0009952989660409</v>
      </c>
      <c r="J65" s="108">
        <f t="shared" si="14"/>
        <v>0.99943610447090048</v>
      </c>
      <c r="K65" s="108">
        <f t="shared" si="14"/>
        <v>0.99869215170701442</v>
      </c>
      <c r="L65" s="108">
        <f t="shared" si="14"/>
        <v>1.001204740995272</v>
      </c>
      <c r="M65" s="108">
        <f t="shared" si="14"/>
        <v>1.0001310940224173</v>
      </c>
      <c r="N65" s="108">
        <f t="shared" si="14"/>
        <v>0.99986773279842156</v>
      </c>
      <c r="O65" s="108">
        <f t="shared" si="14"/>
        <v>0.99939520081792244</v>
      </c>
      <c r="P65" s="108">
        <f t="shared" si="14"/>
        <v>0.99877690742993908</v>
      </c>
      <c r="Q65" s="108">
        <f t="shared" si="14"/>
        <v>1.0009195010150294</v>
      </c>
    </row>
    <row r="66" spans="1:17" ht="11.45" customHeight="1" x14ac:dyDescent="0.25">
      <c r="A66" s="116" t="s">
        <v>127</v>
      </c>
      <c r="B66" s="108">
        <f t="shared" ref="B66:Q66" si="15">IF(B10=0,"",B21/B57)</f>
        <v>1.1519680615855172</v>
      </c>
      <c r="C66" s="108">
        <f t="shared" si="15"/>
        <v>1.2119444105097352</v>
      </c>
      <c r="D66" s="108">
        <f t="shared" si="15"/>
        <v>1.1559699178473919</v>
      </c>
      <c r="E66" s="108">
        <f t="shared" si="15"/>
        <v>1.1357070022808704</v>
      </c>
      <c r="F66" s="108">
        <f t="shared" si="15"/>
        <v>1.2039127585236398</v>
      </c>
      <c r="G66" s="108">
        <f t="shared" si="15"/>
        <v>1.266668444389611</v>
      </c>
      <c r="H66" s="108">
        <f t="shared" si="15"/>
        <v>1.4076979868882</v>
      </c>
      <c r="I66" s="108">
        <f t="shared" si="15"/>
        <v>1.4438423395597459</v>
      </c>
      <c r="J66" s="108">
        <f t="shared" si="15"/>
        <v>1.3152781627628174</v>
      </c>
      <c r="K66" s="108">
        <f t="shared" si="15"/>
        <v>1.3239201035671495</v>
      </c>
      <c r="L66" s="108">
        <f t="shared" si="15"/>
        <v>1.2729521383976388</v>
      </c>
      <c r="M66" s="108">
        <f t="shared" si="15"/>
        <v>1.2826132413158735</v>
      </c>
      <c r="N66" s="108">
        <f t="shared" si="15"/>
        <v>1.2560401402109356</v>
      </c>
      <c r="O66" s="108">
        <f t="shared" si="15"/>
        <v>1.2044682121510795</v>
      </c>
      <c r="P66" s="108">
        <f t="shared" si="15"/>
        <v>1.2656834777670243</v>
      </c>
      <c r="Q66" s="108">
        <f t="shared" si="15"/>
        <v>1.2079184992081462</v>
      </c>
    </row>
    <row r="67" spans="1:17" ht="11.45" customHeight="1" x14ac:dyDescent="0.25">
      <c r="A67" s="116" t="s">
        <v>125</v>
      </c>
      <c r="B67" s="108">
        <f t="shared" ref="B67:Q67" si="16">IF(B11=0,"",B22/B58)</f>
        <v>1.1519680615855172</v>
      </c>
      <c r="C67" s="108">
        <f t="shared" si="16"/>
        <v>1.2119444105097352</v>
      </c>
      <c r="D67" s="108">
        <f t="shared" si="16"/>
        <v>1.1559699178473917</v>
      </c>
      <c r="E67" s="108">
        <f t="shared" si="16"/>
        <v>1.1357070022808706</v>
      </c>
      <c r="F67" s="108">
        <f t="shared" si="16"/>
        <v>1.2039127585236398</v>
      </c>
      <c r="G67" s="108">
        <f t="shared" si="16"/>
        <v>1.2666684443896106</v>
      </c>
      <c r="H67" s="108">
        <f t="shared" si="16"/>
        <v>1.4076979868882002</v>
      </c>
      <c r="I67" s="108">
        <f t="shared" si="16"/>
        <v>1.4438423395597459</v>
      </c>
      <c r="J67" s="108">
        <f t="shared" si="16"/>
        <v>1.3152781627628174</v>
      </c>
      <c r="K67" s="108">
        <f t="shared" si="16"/>
        <v>1.3239201035671495</v>
      </c>
      <c r="L67" s="108">
        <f t="shared" si="16"/>
        <v>1.272952138397639</v>
      </c>
      <c r="M67" s="108">
        <f t="shared" si="16"/>
        <v>1.2826132413158735</v>
      </c>
      <c r="N67" s="108">
        <f t="shared" si="16"/>
        <v>1.2560401402109351</v>
      </c>
      <c r="O67" s="108">
        <f t="shared" si="16"/>
        <v>1.2044682121510795</v>
      </c>
      <c r="P67" s="108">
        <f t="shared" si="16"/>
        <v>1.2656834777670245</v>
      </c>
      <c r="Q67" s="108">
        <f t="shared" si="16"/>
        <v>1.2079184992081458</v>
      </c>
    </row>
    <row r="68" spans="1:17" ht="11.45" customHeight="1" x14ac:dyDescent="0.25">
      <c r="A68" s="128" t="s">
        <v>18</v>
      </c>
      <c r="B68" s="136">
        <f t="shared" ref="B68:Q68" si="17">IF(B12=0,"",B23/B59)</f>
        <v>1.1519680615855172</v>
      </c>
      <c r="C68" s="136">
        <f t="shared" si="17"/>
        <v>1.2119444105097352</v>
      </c>
      <c r="D68" s="136">
        <f t="shared" si="17"/>
        <v>1.1559699178473921</v>
      </c>
      <c r="E68" s="136">
        <f t="shared" si="17"/>
        <v>1.1357070022808706</v>
      </c>
      <c r="F68" s="136">
        <f t="shared" si="17"/>
        <v>1.2039127585236395</v>
      </c>
      <c r="G68" s="136">
        <f t="shared" si="17"/>
        <v>1.2666684443896106</v>
      </c>
      <c r="H68" s="136">
        <f t="shared" si="17"/>
        <v>1.4076979868882</v>
      </c>
      <c r="I68" s="136">
        <f t="shared" si="17"/>
        <v>1.4438423395597462</v>
      </c>
      <c r="J68" s="136">
        <f t="shared" si="17"/>
        <v>1.3152781627628174</v>
      </c>
      <c r="K68" s="136">
        <f t="shared" si="17"/>
        <v>1.3239201035671495</v>
      </c>
      <c r="L68" s="136">
        <f t="shared" si="17"/>
        <v>1.2729521383976394</v>
      </c>
      <c r="M68" s="136">
        <f t="shared" si="17"/>
        <v>1.2826132413158735</v>
      </c>
      <c r="N68" s="136">
        <f t="shared" si="17"/>
        <v>1.2560401402109349</v>
      </c>
      <c r="O68" s="136">
        <f t="shared" si="17"/>
        <v>1.2044682121510792</v>
      </c>
      <c r="P68" s="136">
        <f t="shared" si="17"/>
        <v>1.2656834777670241</v>
      </c>
      <c r="Q68" s="136">
        <f t="shared" si="17"/>
        <v>1.2079184992081458</v>
      </c>
    </row>
    <row r="69" spans="1:17" ht="11.45" customHeight="1" x14ac:dyDescent="0.25">
      <c r="A69" s="95" t="s">
        <v>126</v>
      </c>
      <c r="B69" s="106">
        <f t="shared" ref="B69:Q69" si="18">IF(B13=0,"",B24/B60)</f>
        <v>1.1519680615855172</v>
      </c>
      <c r="C69" s="106">
        <f t="shared" si="18"/>
        <v>1.211944410509735</v>
      </c>
      <c r="D69" s="106">
        <f t="shared" si="18"/>
        <v>1.1559699178473919</v>
      </c>
      <c r="E69" s="106">
        <f t="shared" si="18"/>
        <v>1.1357070022808706</v>
      </c>
      <c r="F69" s="106">
        <f t="shared" si="18"/>
        <v>1.2039127585236398</v>
      </c>
      <c r="G69" s="106">
        <f t="shared" si="18"/>
        <v>1.2666684443896106</v>
      </c>
      <c r="H69" s="106">
        <f t="shared" si="18"/>
        <v>1.4076979868882</v>
      </c>
      <c r="I69" s="106">
        <f t="shared" si="18"/>
        <v>1.4438423395597462</v>
      </c>
      <c r="J69" s="106">
        <f t="shared" si="18"/>
        <v>1.3152781627628174</v>
      </c>
      <c r="K69" s="106">
        <f t="shared" si="18"/>
        <v>1.3239201035671495</v>
      </c>
      <c r="L69" s="106">
        <f t="shared" si="18"/>
        <v>1.2729521383976394</v>
      </c>
      <c r="M69" s="106">
        <f t="shared" si="18"/>
        <v>1.2826132413158735</v>
      </c>
      <c r="N69" s="106">
        <f t="shared" si="18"/>
        <v>1.2560401402109354</v>
      </c>
      <c r="O69" s="106">
        <f t="shared" si="18"/>
        <v>1.2044682121510792</v>
      </c>
      <c r="P69" s="106">
        <f t="shared" si="18"/>
        <v>1.2656834777670243</v>
      </c>
      <c r="Q69" s="106">
        <f t="shared" si="18"/>
        <v>1.207918499208146</v>
      </c>
    </row>
    <row r="70" spans="1:17" ht="11.45" customHeight="1" x14ac:dyDescent="0.25">
      <c r="A70" s="93" t="s">
        <v>125</v>
      </c>
      <c r="B70" s="105">
        <f t="shared" ref="B70:Q70" si="19">IF(B14=0,"",B25/B61)</f>
        <v>1.1519680615855172</v>
      </c>
      <c r="C70" s="105">
        <f t="shared" si="19"/>
        <v>1.211944410509735</v>
      </c>
      <c r="D70" s="105">
        <f t="shared" si="19"/>
        <v>1.1559699178473919</v>
      </c>
      <c r="E70" s="105">
        <f t="shared" si="19"/>
        <v>1.1357070022808706</v>
      </c>
      <c r="F70" s="105">
        <f t="shared" si="19"/>
        <v>1.2039127585236398</v>
      </c>
      <c r="G70" s="105">
        <f t="shared" si="19"/>
        <v>1.2666684443896108</v>
      </c>
      <c r="H70" s="105">
        <f t="shared" si="19"/>
        <v>1.4076979868882</v>
      </c>
      <c r="I70" s="105">
        <f t="shared" si="19"/>
        <v>1.4438423395597459</v>
      </c>
      <c r="J70" s="105">
        <f t="shared" si="19"/>
        <v>1.3152781627628174</v>
      </c>
      <c r="K70" s="105">
        <f t="shared" si="19"/>
        <v>1.3239201035671495</v>
      </c>
      <c r="L70" s="105">
        <f t="shared" si="19"/>
        <v>1.2729521383976392</v>
      </c>
      <c r="M70" s="105">
        <f t="shared" si="19"/>
        <v>1.2826132413158735</v>
      </c>
      <c r="N70" s="105">
        <f t="shared" si="19"/>
        <v>1.2560401402109354</v>
      </c>
      <c r="O70" s="105">
        <f t="shared" si="19"/>
        <v>1.2044682121510797</v>
      </c>
      <c r="P70" s="105">
        <f t="shared" si="19"/>
        <v>1.2656834777670245</v>
      </c>
      <c r="Q70" s="105">
        <f t="shared" si="19"/>
        <v>1.2079184992081458</v>
      </c>
    </row>
    <row r="72" spans="1:17" ht="11.45" customHeight="1" x14ac:dyDescent="0.25">
      <c r="A72" s="27" t="s">
        <v>169</v>
      </c>
      <c r="B72" s="26"/>
      <c r="C72" s="26"/>
      <c r="D72" s="26"/>
      <c r="E72" s="26"/>
      <c r="F72" s="26"/>
      <c r="G72" s="26"/>
      <c r="H72" s="26"/>
      <c r="I72" s="26"/>
      <c r="J72" s="26"/>
      <c r="K72" s="26"/>
      <c r="L72" s="26"/>
      <c r="M72" s="26"/>
      <c r="N72" s="26"/>
      <c r="O72" s="26"/>
      <c r="P72" s="26"/>
      <c r="Q72" s="26"/>
    </row>
    <row r="73" spans="1:17" ht="11.45" customHeight="1" x14ac:dyDescent="0.25">
      <c r="A73" s="130" t="s">
        <v>39</v>
      </c>
      <c r="B73" s="137"/>
      <c r="C73" s="137"/>
      <c r="D73" s="137"/>
      <c r="E73" s="137"/>
      <c r="F73" s="137"/>
      <c r="G73" s="137"/>
      <c r="H73" s="137"/>
      <c r="I73" s="137"/>
      <c r="J73" s="137"/>
      <c r="K73" s="137"/>
      <c r="L73" s="137"/>
      <c r="M73" s="137"/>
      <c r="N73" s="137"/>
      <c r="O73" s="137"/>
      <c r="P73" s="137"/>
      <c r="Q73" s="137"/>
    </row>
    <row r="74" spans="1:17" ht="11.45" customHeight="1" x14ac:dyDescent="0.25">
      <c r="A74" s="116" t="s">
        <v>23</v>
      </c>
      <c r="B74" s="108">
        <v>1.6297393858003761</v>
      </c>
      <c r="C74" s="108">
        <v>1.6227043488010326</v>
      </c>
      <c r="D74" s="108">
        <v>1.6142515632233561</v>
      </c>
      <c r="E74" s="108">
        <v>1.6055595035626913</v>
      </c>
      <c r="F74" s="108">
        <v>1.6151995972795035</v>
      </c>
      <c r="G74" s="108">
        <v>1.6096318608231861</v>
      </c>
      <c r="H74" s="108">
        <v>1.6069449175035972</v>
      </c>
      <c r="I74" s="108">
        <v>1.6047453746737896</v>
      </c>
      <c r="J74" s="108">
        <v>1.5982312335510733</v>
      </c>
      <c r="K74" s="108">
        <v>1.5890635759000382</v>
      </c>
      <c r="L74" s="108">
        <v>1.5898822323444388</v>
      </c>
      <c r="M74" s="108">
        <v>1.5945448597634879</v>
      </c>
      <c r="N74" s="108">
        <v>1.593233441065137</v>
      </c>
      <c r="O74" s="108">
        <v>1.5908897130775745</v>
      </c>
      <c r="P74" s="108">
        <v>1.5936895760487204</v>
      </c>
      <c r="Q74" s="108">
        <v>1.5972470935368697</v>
      </c>
    </row>
    <row r="75" spans="1:17" ht="11.45" customHeight="1" x14ac:dyDescent="0.25">
      <c r="A75" s="116" t="s">
        <v>127</v>
      </c>
      <c r="B75" s="108">
        <v>1.0393111703661846</v>
      </c>
      <c r="C75" s="108">
        <v>1.038967684587546</v>
      </c>
      <c r="D75" s="108">
        <v>1.0389126981463639</v>
      </c>
      <c r="E75" s="108">
        <v>1.0308249720775415</v>
      </c>
      <c r="F75" s="108">
        <v>1.0235262183015972</v>
      </c>
      <c r="G75" s="108">
        <v>1.0167083730318101</v>
      </c>
      <c r="H75" s="108">
        <v>1.0121859355716352</v>
      </c>
      <c r="I75" s="108">
        <v>0.9929011777253639</v>
      </c>
      <c r="J75" s="108">
        <v>0.99432674457099446</v>
      </c>
      <c r="K75" s="108">
        <v>0.99650979508455606</v>
      </c>
      <c r="L75" s="108">
        <v>0.98402086353425411</v>
      </c>
      <c r="M75" s="108">
        <v>0.98606515198478284</v>
      </c>
      <c r="N75" s="108">
        <v>0.9918304515909947</v>
      </c>
      <c r="O75" s="108">
        <v>0.99086876113295685</v>
      </c>
      <c r="P75" s="108">
        <v>0.99175627638914909</v>
      </c>
      <c r="Q75" s="108">
        <v>0.9937901751979018</v>
      </c>
    </row>
    <row r="76" spans="1:17" ht="11.45" customHeight="1" x14ac:dyDescent="0.25">
      <c r="A76" s="116" t="s">
        <v>125</v>
      </c>
      <c r="B76" s="108">
        <v>1.2213752987869357</v>
      </c>
      <c r="C76" s="108">
        <v>1.2374565937728581</v>
      </c>
      <c r="D76" s="108">
        <v>1.3001805594047395</v>
      </c>
      <c r="E76" s="108">
        <v>1.3276585206292235</v>
      </c>
      <c r="F76" s="108">
        <v>1.2704291712268185</v>
      </c>
      <c r="G76" s="108">
        <v>1.247332533887731</v>
      </c>
      <c r="H76" s="108">
        <v>1.2409908460551675</v>
      </c>
      <c r="I76" s="108">
        <v>1.2446458325731369</v>
      </c>
      <c r="J76" s="108">
        <v>1.2309715856937724</v>
      </c>
      <c r="K76" s="108">
        <v>1.2234749512410783</v>
      </c>
      <c r="L76" s="108">
        <v>1.2555621767332152</v>
      </c>
      <c r="M76" s="108">
        <v>1.2559357778118723</v>
      </c>
      <c r="N76" s="108">
        <v>1.2584604206516603</v>
      </c>
      <c r="O76" s="108">
        <v>1.2570970768599619</v>
      </c>
      <c r="P76" s="108">
        <v>1.2519789740401903</v>
      </c>
      <c r="Q76" s="108">
        <v>1.2523787116035112</v>
      </c>
    </row>
    <row r="77" spans="1:17" ht="11.45" customHeight="1" x14ac:dyDescent="0.25">
      <c r="A77" s="128" t="s">
        <v>18</v>
      </c>
      <c r="B77" s="136" t="str">
        <f>IF(TrAvia_act!B62=0,"",SUMPRODUCT(B78:B79,TrAvia_act!B36:B37)/TrAvia_act!B35)</f>
        <v/>
      </c>
      <c r="C77" s="136"/>
      <c r="D77" s="136"/>
      <c r="E77" s="136"/>
      <c r="F77" s="136"/>
      <c r="G77" s="136"/>
      <c r="H77" s="136"/>
      <c r="I77" s="136"/>
      <c r="J77" s="136"/>
      <c r="K77" s="136"/>
      <c r="L77" s="136"/>
      <c r="M77" s="136"/>
      <c r="N77" s="136"/>
      <c r="O77" s="136"/>
      <c r="P77" s="136"/>
      <c r="Q77" s="136"/>
    </row>
    <row r="78" spans="1:17" ht="11.45" customHeight="1" x14ac:dyDescent="0.25">
      <c r="A78" s="95" t="s">
        <v>126</v>
      </c>
      <c r="B78" s="106">
        <v>1.3095572045283259</v>
      </c>
      <c r="C78" s="106">
        <v>1.3225704107578342</v>
      </c>
      <c r="D78" s="106">
        <v>1.3234775214869947</v>
      </c>
      <c r="E78" s="106">
        <v>1.3085835446549776</v>
      </c>
      <c r="F78" s="106">
        <v>1.2951998676310179</v>
      </c>
      <c r="G78" s="106">
        <v>1.303354951876817</v>
      </c>
      <c r="H78" s="106">
        <v>1.2871523153714284</v>
      </c>
      <c r="I78" s="106">
        <v>1.2488641843659722</v>
      </c>
      <c r="J78" s="106">
        <v>1.2069192305195433</v>
      </c>
      <c r="K78" s="106">
        <v>1.1820640637947182</v>
      </c>
      <c r="L78" s="106">
        <v>1.1748266823778357</v>
      </c>
      <c r="M78" s="106">
        <v>1.235954601687332</v>
      </c>
      <c r="N78" s="106">
        <v>1.2778672862497795</v>
      </c>
      <c r="O78" s="106">
        <v>1.3201794828257305</v>
      </c>
      <c r="P78" s="106">
        <v>1.1857318594553683</v>
      </c>
      <c r="Q78" s="106">
        <v>1.2381905996529057</v>
      </c>
    </row>
    <row r="79" spans="1:17" ht="11.45" customHeight="1" x14ac:dyDescent="0.25">
      <c r="A79" s="93" t="s">
        <v>125</v>
      </c>
      <c r="B79" s="105">
        <v>1.2094498958741522</v>
      </c>
      <c r="C79" s="105">
        <v>1.2092843613208279</v>
      </c>
      <c r="D79" s="105">
        <v>1.2099241047261715</v>
      </c>
      <c r="E79" s="105">
        <v>1.2079755056520602</v>
      </c>
      <c r="F79" s="105">
        <v>1.2076449023703029</v>
      </c>
      <c r="G79" s="105">
        <v>1.2074928456806049</v>
      </c>
      <c r="H79" s="105">
        <v>1.2115339344832652</v>
      </c>
      <c r="I79" s="105">
        <v>1.2210084655324447</v>
      </c>
      <c r="J79" s="105">
        <v>1.225660166438181</v>
      </c>
      <c r="K79" s="105">
        <v>1.2315604639480469</v>
      </c>
      <c r="L79" s="105">
        <v>1.2409293114663027</v>
      </c>
      <c r="M79" s="105">
        <v>1.1963504250027006</v>
      </c>
      <c r="N79" s="105">
        <v>1.1959818412161418</v>
      </c>
      <c r="O79" s="105">
        <v>1.1800647067129693</v>
      </c>
      <c r="P79" s="105">
        <v>1.2098466304720834</v>
      </c>
      <c r="Q79" s="105">
        <v>1.203329948493373</v>
      </c>
    </row>
    <row r="81" spans="1:1" ht="11.45" customHeight="1" x14ac:dyDescent="0.25">
      <c r="A81" s="126" t="s">
        <v>173</v>
      </c>
    </row>
  </sheetData>
  <pageMargins left="0.39370078740157483" right="0.39370078740157483" top="0.39370078740157483" bottom="0.39370078740157483" header="0.31496062992125984" footer="0.31496062992125984"/>
  <pageSetup paperSize="9" scale="43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>
    <pageSetUpPr fitToPage="1"/>
  </sheetPr>
  <dimension ref="A1:Q56"/>
  <sheetViews>
    <sheetView showGridLines="0" zoomScaleNormal="100" workbookViewId="0">
      <pane xSplit="1" ySplit="1" topLeftCell="B2" activePane="bottomRight" state="frozen"/>
      <selection activeCell="D1" sqref="D1"/>
      <selection pane="topRight" activeCell="D1" sqref="D1"/>
      <selection pane="bottomLeft" activeCell="D1" sqref="D1"/>
      <selection pane="bottomRight" activeCell="B2" sqref="B2"/>
    </sheetView>
  </sheetViews>
  <sheetFormatPr defaultColWidth="9.140625" defaultRowHeight="11.45" customHeight="1" x14ac:dyDescent="0.25"/>
  <cols>
    <col min="1" max="1" width="50.7109375" style="13" customWidth="1"/>
    <col min="2" max="17" width="10.7109375" style="10" customWidth="1"/>
    <col min="18" max="16384" width="9.140625" style="13"/>
  </cols>
  <sheetData>
    <row r="1" spans="1:17" ht="13.5" customHeight="1" x14ac:dyDescent="0.25">
      <c r="A1" s="11" t="s">
        <v>190</v>
      </c>
      <c r="B1" s="12">
        <v>2000</v>
      </c>
      <c r="C1" s="12">
        <v>2001</v>
      </c>
      <c r="D1" s="12">
        <v>2002</v>
      </c>
      <c r="E1" s="12">
        <v>2003</v>
      </c>
      <c r="F1" s="12">
        <v>2004</v>
      </c>
      <c r="G1" s="12">
        <v>2005</v>
      </c>
      <c r="H1" s="12">
        <v>2006</v>
      </c>
      <c r="I1" s="12">
        <v>2007</v>
      </c>
      <c r="J1" s="12">
        <v>2008</v>
      </c>
      <c r="K1" s="12">
        <v>2009</v>
      </c>
      <c r="L1" s="12">
        <v>2010</v>
      </c>
      <c r="M1" s="12">
        <v>2011</v>
      </c>
      <c r="N1" s="12">
        <v>2012</v>
      </c>
      <c r="O1" s="12">
        <v>2013</v>
      </c>
      <c r="P1" s="12">
        <v>2014</v>
      </c>
      <c r="Q1" s="12">
        <v>2015</v>
      </c>
    </row>
    <row r="3" spans="1:17" ht="11.45" customHeight="1" x14ac:dyDescent="0.25">
      <c r="A3" s="27" t="s">
        <v>101</v>
      </c>
      <c r="B3" s="71"/>
      <c r="C3" s="71"/>
      <c r="D3" s="71"/>
      <c r="E3" s="71"/>
      <c r="F3" s="71"/>
      <c r="G3" s="71"/>
      <c r="H3" s="71"/>
      <c r="I3" s="71"/>
      <c r="J3" s="71"/>
      <c r="K3" s="71"/>
      <c r="L3" s="71"/>
      <c r="M3" s="71"/>
      <c r="N3" s="71"/>
      <c r="O3" s="71"/>
      <c r="P3" s="71"/>
      <c r="Q3" s="71"/>
    </row>
    <row r="4" spans="1:17" ht="11.45" customHeight="1" x14ac:dyDescent="0.25">
      <c r="A4" s="97" t="s">
        <v>98</v>
      </c>
      <c r="B4" s="100">
        <v>2583.3311782002388</v>
      </c>
      <c r="C4" s="100">
        <v>2576.7722870276407</v>
      </c>
      <c r="D4" s="100">
        <v>2254.515053904468</v>
      </c>
      <c r="E4" s="100">
        <v>2323.8071116022893</v>
      </c>
      <c r="F4" s="100">
        <v>2708.4775650926049</v>
      </c>
      <c r="G4" s="100">
        <v>2883.5719043577251</v>
      </c>
      <c r="H4" s="100">
        <v>2799.1384359124686</v>
      </c>
      <c r="I4" s="100">
        <v>2927.3312791738799</v>
      </c>
      <c r="J4" s="100">
        <v>2861.7680669474526</v>
      </c>
      <c r="K4" s="100">
        <v>2545.722445541076</v>
      </c>
      <c r="L4" s="100">
        <v>2633.375285209107</v>
      </c>
      <c r="M4" s="100">
        <v>2745.993774260206</v>
      </c>
      <c r="N4" s="100">
        <v>2686.590252758896</v>
      </c>
      <c r="O4" s="100">
        <v>2683.4402674017106</v>
      </c>
      <c r="P4" s="100">
        <v>2883.6709161492267</v>
      </c>
      <c r="Q4" s="100">
        <v>2802.3486157175143</v>
      </c>
    </row>
    <row r="5" spans="1:17" ht="11.45" customHeight="1" x14ac:dyDescent="0.25">
      <c r="A5" s="141" t="s">
        <v>91</v>
      </c>
      <c r="B5" s="140">
        <f t="shared" ref="B5:Q5" si="0">B4</f>
        <v>2583.3311782002388</v>
      </c>
      <c r="C5" s="140">
        <f t="shared" si="0"/>
        <v>2576.7722870276407</v>
      </c>
      <c r="D5" s="140">
        <f t="shared" si="0"/>
        <v>2254.515053904468</v>
      </c>
      <c r="E5" s="140">
        <f t="shared" si="0"/>
        <v>2323.8071116022893</v>
      </c>
      <c r="F5" s="140">
        <f t="shared" si="0"/>
        <v>2708.4775650926049</v>
      </c>
      <c r="G5" s="140">
        <f t="shared" si="0"/>
        <v>2883.5719043577251</v>
      </c>
      <c r="H5" s="140">
        <f t="shared" si="0"/>
        <v>2799.1384359124686</v>
      </c>
      <c r="I5" s="140">
        <f t="shared" si="0"/>
        <v>2927.3312791738799</v>
      </c>
      <c r="J5" s="140">
        <f t="shared" si="0"/>
        <v>2861.7680669474526</v>
      </c>
      <c r="K5" s="140">
        <f t="shared" si="0"/>
        <v>2545.722445541076</v>
      </c>
      <c r="L5" s="140">
        <f t="shared" si="0"/>
        <v>2633.375285209107</v>
      </c>
      <c r="M5" s="140">
        <f t="shared" si="0"/>
        <v>2745.993774260206</v>
      </c>
      <c r="N5" s="140">
        <f t="shared" si="0"/>
        <v>2686.590252758896</v>
      </c>
      <c r="O5" s="140">
        <f t="shared" si="0"/>
        <v>2683.4402674017106</v>
      </c>
      <c r="P5" s="140">
        <f t="shared" si="0"/>
        <v>2883.6709161492267</v>
      </c>
      <c r="Q5" s="140">
        <f t="shared" si="0"/>
        <v>2802.3486157175143</v>
      </c>
    </row>
    <row r="7" spans="1:17" ht="11.45" customHeight="1" x14ac:dyDescent="0.25">
      <c r="A7" s="27" t="s">
        <v>100</v>
      </c>
      <c r="B7" s="71">
        <f t="shared" ref="B7:Q7" si="1">SUM(B8,B12)</f>
        <v>2583.3311782002388</v>
      </c>
      <c r="C7" s="71">
        <f t="shared" si="1"/>
        <v>2576.7722870276402</v>
      </c>
      <c r="D7" s="71">
        <f t="shared" si="1"/>
        <v>2254.515053904468</v>
      </c>
      <c r="E7" s="71">
        <f t="shared" si="1"/>
        <v>2323.8071116022888</v>
      </c>
      <c r="F7" s="71">
        <f t="shared" si="1"/>
        <v>2708.477565092604</v>
      </c>
      <c r="G7" s="71">
        <f t="shared" si="1"/>
        <v>2883.5719043577251</v>
      </c>
      <c r="H7" s="71">
        <f t="shared" si="1"/>
        <v>2799.1384359124681</v>
      </c>
      <c r="I7" s="71">
        <f t="shared" si="1"/>
        <v>2927.3312791738804</v>
      </c>
      <c r="J7" s="71">
        <f t="shared" si="1"/>
        <v>2861.7680669474535</v>
      </c>
      <c r="K7" s="71">
        <f t="shared" si="1"/>
        <v>2545.7224455410756</v>
      </c>
      <c r="L7" s="71">
        <f t="shared" si="1"/>
        <v>2633.375285209107</v>
      </c>
      <c r="M7" s="71">
        <f t="shared" si="1"/>
        <v>2745.9937742602069</v>
      </c>
      <c r="N7" s="71">
        <f t="shared" si="1"/>
        <v>2686.5902527588964</v>
      </c>
      <c r="O7" s="71">
        <f t="shared" si="1"/>
        <v>2683.4402674017115</v>
      </c>
      <c r="P7" s="71">
        <f t="shared" si="1"/>
        <v>2883.6709161492272</v>
      </c>
      <c r="Q7" s="71">
        <f t="shared" si="1"/>
        <v>2802.3486157175148</v>
      </c>
    </row>
    <row r="8" spans="1:17" ht="11.45" customHeight="1" x14ac:dyDescent="0.25">
      <c r="A8" s="130" t="s">
        <v>39</v>
      </c>
      <c r="B8" s="139">
        <f t="shared" ref="B8:Q8" si="2">SUM(B9:B11)</f>
        <v>2557.6019682722017</v>
      </c>
      <c r="C8" s="139">
        <f t="shared" si="2"/>
        <v>2549.3280100246079</v>
      </c>
      <c r="D8" s="139">
        <f t="shared" si="2"/>
        <v>2230.5120324839709</v>
      </c>
      <c r="E8" s="139">
        <f t="shared" si="2"/>
        <v>2306.351936705717</v>
      </c>
      <c r="F8" s="139">
        <f t="shared" si="2"/>
        <v>2689.6517526086482</v>
      </c>
      <c r="G8" s="139">
        <f t="shared" si="2"/>
        <v>2861.6976666751907</v>
      </c>
      <c r="H8" s="139">
        <f t="shared" si="2"/>
        <v>2771.5594118276285</v>
      </c>
      <c r="I8" s="139">
        <f t="shared" si="2"/>
        <v>2900.0697338077621</v>
      </c>
      <c r="J8" s="139">
        <f t="shared" si="2"/>
        <v>2746.125302370936</v>
      </c>
      <c r="K8" s="139">
        <f t="shared" si="2"/>
        <v>2461.9831272083056</v>
      </c>
      <c r="L8" s="139">
        <f t="shared" si="2"/>
        <v>2559.4902758305975</v>
      </c>
      <c r="M8" s="139">
        <f t="shared" si="2"/>
        <v>2668.2871087995882</v>
      </c>
      <c r="N8" s="139">
        <f t="shared" si="2"/>
        <v>2603.4493834721338</v>
      </c>
      <c r="O8" s="139">
        <f t="shared" si="2"/>
        <v>2604.4291758288737</v>
      </c>
      <c r="P8" s="139">
        <f t="shared" si="2"/>
        <v>2777.8043911876221</v>
      </c>
      <c r="Q8" s="139">
        <f t="shared" si="2"/>
        <v>2697.5948399165809</v>
      </c>
    </row>
    <row r="9" spans="1:17" ht="11.45" customHeight="1" x14ac:dyDescent="0.25">
      <c r="A9" s="116" t="s">
        <v>23</v>
      </c>
      <c r="B9" s="70">
        <v>166.56090946222329</v>
      </c>
      <c r="C9" s="70">
        <v>165.39443203722885</v>
      </c>
      <c r="D9" s="70">
        <v>141.7498592153039</v>
      </c>
      <c r="E9" s="70">
        <v>141.77801781079572</v>
      </c>
      <c r="F9" s="70">
        <v>172.4810032538108</v>
      </c>
      <c r="G9" s="70">
        <v>165.88987856032645</v>
      </c>
      <c r="H9" s="70">
        <v>155.94560118692718</v>
      </c>
      <c r="I9" s="70">
        <v>167.37303220207863</v>
      </c>
      <c r="J9" s="70">
        <v>170.38541504254638</v>
      </c>
      <c r="K9" s="70">
        <v>168.87024454417246</v>
      </c>
      <c r="L9" s="70">
        <v>202.79295230708323</v>
      </c>
      <c r="M9" s="70">
        <v>195.95896159364599</v>
      </c>
      <c r="N9" s="70">
        <v>154.95399923263582</v>
      </c>
      <c r="O9" s="70">
        <v>153.59923093116058</v>
      </c>
      <c r="P9" s="70">
        <v>153.665897515951</v>
      </c>
      <c r="Q9" s="70">
        <v>152.44537826359362</v>
      </c>
    </row>
    <row r="10" spans="1:17" ht="11.45" customHeight="1" x14ac:dyDescent="0.25">
      <c r="A10" s="116" t="s">
        <v>127</v>
      </c>
      <c r="B10" s="70">
        <v>1171.1296056138838</v>
      </c>
      <c r="C10" s="70">
        <v>1301.0785246051075</v>
      </c>
      <c r="D10" s="70">
        <v>1136.9592140721288</v>
      </c>
      <c r="E10" s="70">
        <v>1244.896612516432</v>
      </c>
      <c r="F10" s="70">
        <v>1389.0568777893093</v>
      </c>
      <c r="G10" s="70">
        <v>1422.3799612216196</v>
      </c>
      <c r="H10" s="70">
        <v>1421.1519704663187</v>
      </c>
      <c r="I10" s="70">
        <v>1505.4027968950868</v>
      </c>
      <c r="J10" s="70">
        <v>1338.5224425450053</v>
      </c>
      <c r="K10" s="70">
        <v>1224.3269550567309</v>
      </c>
      <c r="L10" s="70">
        <v>1310.4321425049138</v>
      </c>
      <c r="M10" s="70">
        <v>1373.9045828464616</v>
      </c>
      <c r="N10" s="70">
        <v>1328.9934502237902</v>
      </c>
      <c r="O10" s="70">
        <v>1328.1940559098418</v>
      </c>
      <c r="P10" s="70">
        <v>1404.9009485762595</v>
      </c>
      <c r="Q10" s="70">
        <v>1393.8198725907198</v>
      </c>
    </row>
    <row r="11" spans="1:17" ht="11.45" customHeight="1" x14ac:dyDescent="0.25">
      <c r="A11" s="116" t="s">
        <v>125</v>
      </c>
      <c r="B11" s="70">
        <v>1219.9114531960945</v>
      </c>
      <c r="C11" s="70">
        <v>1082.8550533822715</v>
      </c>
      <c r="D11" s="70">
        <v>951.80295919653804</v>
      </c>
      <c r="E11" s="70">
        <v>919.67730637848899</v>
      </c>
      <c r="F11" s="70">
        <v>1128.1138715655279</v>
      </c>
      <c r="G11" s="70">
        <v>1273.4278268932446</v>
      </c>
      <c r="H11" s="70">
        <v>1194.4618401743828</v>
      </c>
      <c r="I11" s="70">
        <v>1227.2939047105967</v>
      </c>
      <c r="J11" s="70">
        <v>1237.2174447833841</v>
      </c>
      <c r="K11" s="70">
        <v>1068.7859276074025</v>
      </c>
      <c r="L11" s="70">
        <v>1046.2651810186005</v>
      </c>
      <c r="M11" s="70">
        <v>1098.4235643594805</v>
      </c>
      <c r="N11" s="70">
        <v>1119.5019340157078</v>
      </c>
      <c r="O11" s="70">
        <v>1122.6358889878713</v>
      </c>
      <c r="P11" s="70">
        <v>1219.2375450954116</v>
      </c>
      <c r="Q11" s="70">
        <v>1151.3295890622676</v>
      </c>
    </row>
    <row r="12" spans="1:17" ht="11.45" customHeight="1" x14ac:dyDescent="0.25">
      <c r="A12" s="128" t="s">
        <v>18</v>
      </c>
      <c r="B12" s="138">
        <f t="shared" ref="B12:Q12" si="3">SUM(B13:B14)</f>
        <v>25.729209928037292</v>
      </c>
      <c r="C12" s="138">
        <f t="shared" si="3"/>
        <v>27.444277003032475</v>
      </c>
      <c r="D12" s="138">
        <f t="shared" si="3"/>
        <v>24.003021420497358</v>
      </c>
      <c r="E12" s="138">
        <f t="shared" si="3"/>
        <v>17.455174896572078</v>
      </c>
      <c r="F12" s="138">
        <f t="shared" si="3"/>
        <v>18.82581248395574</v>
      </c>
      <c r="G12" s="138">
        <f t="shared" si="3"/>
        <v>21.874237682534527</v>
      </c>
      <c r="H12" s="138">
        <f t="shared" si="3"/>
        <v>27.579024084839677</v>
      </c>
      <c r="I12" s="138">
        <f t="shared" si="3"/>
        <v>27.261545366118167</v>
      </c>
      <c r="J12" s="138">
        <f t="shared" si="3"/>
        <v>115.64276457651732</v>
      </c>
      <c r="K12" s="138">
        <f t="shared" si="3"/>
        <v>83.739318332769784</v>
      </c>
      <c r="L12" s="138">
        <f t="shared" si="3"/>
        <v>73.88500937850948</v>
      </c>
      <c r="M12" s="138">
        <f t="shared" si="3"/>
        <v>77.70666546061878</v>
      </c>
      <c r="N12" s="138">
        <f t="shared" si="3"/>
        <v>83.140869286762467</v>
      </c>
      <c r="O12" s="138">
        <f t="shared" si="3"/>
        <v>79.0110915728376</v>
      </c>
      <c r="P12" s="138">
        <f t="shared" si="3"/>
        <v>105.86652496160495</v>
      </c>
      <c r="Q12" s="138">
        <f t="shared" si="3"/>
        <v>104.75377580093374</v>
      </c>
    </row>
    <row r="13" spans="1:17" ht="11.45" customHeight="1" x14ac:dyDescent="0.25">
      <c r="A13" s="95" t="s">
        <v>126</v>
      </c>
      <c r="B13" s="20">
        <v>24.523029357148943</v>
      </c>
      <c r="C13" s="20">
        <v>26.016960090847892</v>
      </c>
      <c r="D13" s="20">
        <v>22.451991778840284</v>
      </c>
      <c r="E13" s="20">
        <v>15.959618418504519</v>
      </c>
      <c r="F13" s="20">
        <v>17.32582475707299</v>
      </c>
      <c r="G13" s="20">
        <v>20.888171381754123</v>
      </c>
      <c r="H13" s="20">
        <v>27.029926018345158</v>
      </c>
      <c r="I13" s="20">
        <v>26.679652748604262</v>
      </c>
      <c r="J13" s="20">
        <v>50.484855758497659</v>
      </c>
      <c r="K13" s="20">
        <v>35.680132207125887</v>
      </c>
      <c r="L13" s="20">
        <v>29.615105498099147</v>
      </c>
      <c r="M13" s="20">
        <v>30.622796240993736</v>
      </c>
      <c r="N13" s="20">
        <v>30.453925028824919</v>
      </c>
      <c r="O13" s="20">
        <v>26.418020825323762</v>
      </c>
      <c r="P13" s="20">
        <v>33.383274495309109</v>
      </c>
      <c r="Q13" s="20">
        <v>31.922238869283547</v>
      </c>
    </row>
    <row r="14" spans="1:17" ht="11.45" customHeight="1" x14ac:dyDescent="0.25">
      <c r="A14" s="93" t="s">
        <v>125</v>
      </c>
      <c r="B14" s="69">
        <v>1.2061805708883486</v>
      </c>
      <c r="C14" s="69">
        <v>1.4273169121845846</v>
      </c>
      <c r="D14" s="69">
        <v>1.551029641657073</v>
      </c>
      <c r="E14" s="69">
        <v>1.4955564780675599</v>
      </c>
      <c r="F14" s="69">
        <v>1.4999877268827511</v>
      </c>
      <c r="G14" s="69">
        <v>0.98606630078040269</v>
      </c>
      <c r="H14" s="69">
        <v>0.54909806649451853</v>
      </c>
      <c r="I14" s="69">
        <v>0.58189261751390442</v>
      </c>
      <c r="J14" s="69">
        <v>65.157908818019663</v>
      </c>
      <c r="K14" s="69">
        <v>48.059186125643905</v>
      </c>
      <c r="L14" s="69">
        <v>44.269903880410332</v>
      </c>
      <c r="M14" s="69">
        <v>47.083869219625036</v>
      </c>
      <c r="N14" s="69">
        <v>52.686944257937554</v>
      </c>
      <c r="O14" s="69">
        <v>52.593070747513835</v>
      </c>
      <c r="P14" s="69">
        <v>72.483250466295843</v>
      </c>
      <c r="Q14" s="69">
        <v>72.831536931650191</v>
      </c>
    </row>
    <row r="16" spans="1:17" ht="11.45" customHeight="1" x14ac:dyDescent="0.25">
      <c r="A16" s="35" t="s">
        <v>45</v>
      </c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</row>
    <row r="18" spans="1:17" ht="11.45" customHeight="1" x14ac:dyDescent="0.25">
      <c r="A18" s="27" t="s">
        <v>99</v>
      </c>
      <c r="B18" s="71"/>
      <c r="C18" s="71"/>
      <c r="D18" s="71"/>
      <c r="E18" s="71"/>
      <c r="F18" s="71"/>
      <c r="G18" s="71"/>
      <c r="H18" s="71"/>
      <c r="I18" s="71"/>
      <c r="J18" s="71"/>
      <c r="K18" s="71"/>
      <c r="L18" s="71"/>
      <c r="M18" s="71"/>
      <c r="N18" s="71"/>
      <c r="O18" s="71"/>
      <c r="P18" s="71"/>
      <c r="Q18" s="71"/>
    </row>
    <row r="19" spans="1:17" ht="11.45" customHeight="1" x14ac:dyDescent="0.25">
      <c r="A19" s="97" t="s">
        <v>98</v>
      </c>
      <c r="B19" s="100">
        <f>IF(B4=0,0,B4/TrAvia_ene!B4)</f>
        <v>3.010114377894948</v>
      </c>
      <c r="C19" s="100">
        <f>IF(C4=0,0,C4/TrAvia_ene!C4)</f>
        <v>3.0101203149053819</v>
      </c>
      <c r="D19" s="100">
        <f>IF(D4=0,0,D4/TrAvia_ene!D4)</f>
        <v>3.0099799613767453</v>
      </c>
      <c r="E19" s="100">
        <f>IF(E4=0,0,E4/TrAvia_ene!E4)</f>
        <v>3.0100927585810653</v>
      </c>
      <c r="F19" s="100">
        <f>IF(F4=0,0,F4/TrAvia_ene!F4)</f>
        <v>3.010035135844511</v>
      </c>
      <c r="G19" s="100">
        <f>IF(G4=0,0,G4/TrAvia_ene!G4)</f>
        <v>3.0100478978446157</v>
      </c>
      <c r="H19" s="100">
        <f>IF(H4=0,0,H4/TrAvia_ene!H4)</f>
        <v>3.0101295538189907</v>
      </c>
      <c r="I19" s="100">
        <f>IF(I4=0,0,I4/TrAvia_ene!I4)</f>
        <v>3.0101374203835798</v>
      </c>
      <c r="J19" s="100">
        <f>IF(J4=0,0,J4/TrAvia_ene!J4)</f>
        <v>3.0101334826258808</v>
      </c>
      <c r="K19" s="100">
        <f>IF(K4=0,0,K4/TrAvia_ene!K4)</f>
        <v>3.0101116672659876</v>
      </c>
      <c r="L19" s="100">
        <f>IF(L4=0,0,L4/TrAvia_ene!L4)</f>
        <v>3.0102143611540528</v>
      </c>
      <c r="M19" s="100">
        <f>IF(M4=0,0,M4/TrAvia_ene!M4)</f>
        <v>3.0102175558782869</v>
      </c>
      <c r="N19" s="100">
        <f>IF(N4=0,0,N4/TrAvia_ene!N4)</f>
        <v>3.0102155300507083</v>
      </c>
      <c r="O19" s="100">
        <f>IF(O4=0,0,O4/TrAvia_ene!O4)</f>
        <v>3.0102154196344979</v>
      </c>
      <c r="P19" s="100">
        <f>IF(P4=0,0,P4/TrAvia_ene!P4)</f>
        <v>3.0102219314981546</v>
      </c>
      <c r="Q19" s="100">
        <f>IF(Q4=0,0,Q4/TrAvia_ene!Q4)</f>
        <v>3.0102193992429283</v>
      </c>
    </row>
    <row r="20" spans="1:17" ht="11.45" customHeight="1" x14ac:dyDescent="0.25">
      <c r="A20" s="141" t="s">
        <v>91</v>
      </c>
      <c r="B20" s="140">
        <f t="shared" ref="B20:Q20" si="4">B19</f>
        <v>3.010114377894948</v>
      </c>
      <c r="C20" s="140">
        <f t="shared" si="4"/>
        <v>3.0101203149053819</v>
      </c>
      <c r="D20" s="140">
        <f t="shared" si="4"/>
        <v>3.0099799613767453</v>
      </c>
      <c r="E20" s="140">
        <f t="shared" si="4"/>
        <v>3.0100927585810653</v>
      </c>
      <c r="F20" s="140">
        <f t="shared" si="4"/>
        <v>3.010035135844511</v>
      </c>
      <c r="G20" s="140">
        <f t="shared" si="4"/>
        <v>3.0100478978446157</v>
      </c>
      <c r="H20" s="140">
        <f t="shared" si="4"/>
        <v>3.0101295538189907</v>
      </c>
      <c r="I20" s="140">
        <f t="shared" si="4"/>
        <v>3.0101374203835798</v>
      </c>
      <c r="J20" s="140">
        <f t="shared" si="4"/>
        <v>3.0101334826258808</v>
      </c>
      <c r="K20" s="140">
        <f t="shared" si="4"/>
        <v>3.0101116672659876</v>
      </c>
      <c r="L20" s="140">
        <f t="shared" si="4"/>
        <v>3.0102143611540528</v>
      </c>
      <c r="M20" s="140">
        <f t="shared" si="4"/>
        <v>3.0102175558782869</v>
      </c>
      <c r="N20" s="140">
        <f t="shared" si="4"/>
        <v>3.0102155300507083</v>
      </c>
      <c r="O20" s="140">
        <f t="shared" si="4"/>
        <v>3.0102154196344979</v>
      </c>
      <c r="P20" s="140">
        <f t="shared" si="4"/>
        <v>3.0102219314981546</v>
      </c>
      <c r="Q20" s="140">
        <f t="shared" si="4"/>
        <v>3.0102193992429283</v>
      </c>
    </row>
    <row r="22" spans="1:17" ht="11.45" customHeight="1" x14ac:dyDescent="0.25">
      <c r="A22" s="27" t="s">
        <v>123</v>
      </c>
      <c r="B22" s="68">
        <f>IF(TrAvia_act!B12=0,"",B7/TrAvia_act!B12*100)</f>
        <v>1303.9483987560054</v>
      </c>
      <c r="C22" s="68">
        <f>IF(TrAvia_act!C12=0,"",C7/TrAvia_act!C12*100)</f>
        <v>1272.6359615245788</v>
      </c>
      <c r="D22" s="68">
        <f>IF(TrAvia_act!D12=0,"",D7/TrAvia_act!D12*100)</f>
        <v>1248.0408322067556</v>
      </c>
      <c r="E22" s="68">
        <f>IF(TrAvia_act!E12=0,"",E7/TrAvia_act!E12*100)</f>
        <v>1227.5841849130804</v>
      </c>
      <c r="F22" s="68">
        <f>IF(TrAvia_act!F12=0,"",F7/TrAvia_act!F12*100)</f>
        <v>1263.9765245289323</v>
      </c>
      <c r="G22" s="68">
        <f>IF(TrAvia_act!G12=0,"",G7/TrAvia_act!G12*100)</f>
        <v>1300.2873947600367</v>
      </c>
      <c r="H22" s="68">
        <f>IF(TrAvia_act!H12=0,"",H7/TrAvia_act!H12*100)</f>
        <v>1437.1680281771044</v>
      </c>
      <c r="I22" s="68">
        <f>IF(TrAvia_act!I12=0,"",I7/TrAvia_act!I12*100)</f>
        <v>1455.4695492125286</v>
      </c>
      <c r="J22" s="68">
        <f>IF(TrAvia_act!J12=0,"",J7/TrAvia_act!J12*100)</f>
        <v>1336.9874927203296</v>
      </c>
      <c r="K22" s="68">
        <f>IF(TrAvia_act!K12=0,"",K7/TrAvia_act!K12*100)</f>
        <v>1362.2878871665896</v>
      </c>
      <c r="L22" s="68">
        <f>IF(TrAvia_act!L12=0,"",L7/TrAvia_act!L12*100)</f>
        <v>1355.9920395683896</v>
      </c>
      <c r="M22" s="68">
        <f>IF(TrAvia_act!M12=0,"",M7/TrAvia_act!M12*100)</f>
        <v>1346.3293553712272</v>
      </c>
      <c r="N22" s="68">
        <f>IF(TrAvia_act!N12=0,"",N7/TrAvia_act!N12*100)</f>
        <v>1327.8576696131904</v>
      </c>
      <c r="O22" s="68">
        <f>IF(TrAvia_act!O12=0,"",O7/TrAvia_act!O12*100)</f>
        <v>1287.5782167817649</v>
      </c>
      <c r="P22" s="68">
        <f>IF(TrAvia_act!P12=0,"",P7/TrAvia_act!P12*100)</f>
        <v>1353.8675289293221</v>
      </c>
      <c r="Q22" s="68">
        <f>IF(TrAvia_act!Q12=0,"",Q7/TrAvia_act!Q12*100)</f>
        <v>1295.8713994383425</v>
      </c>
    </row>
    <row r="23" spans="1:17" ht="11.45" customHeight="1" x14ac:dyDescent="0.25">
      <c r="A23" s="130" t="s">
        <v>39</v>
      </c>
      <c r="B23" s="134">
        <f>IF(TrAvia_act!B13=0,"",B8/TrAvia_act!B13*100)</f>
        <v>1298.3793985547777</v>
      </c>
      <c r="C23" s="134">
        <f>IF(TrAvia_act!C13=0,"",C8/TrAvia_act!C13*100)</f>
        <v>1266.3899048709889</v>
      </c>
      <c r="D23" s="134">
        <f>IF(TrAvia_act!D13=0,"",D8/TrAvia_act!D13*100)</f>
        <v>1242.2904772133654</v>
      </c>
      <c r="E23" s="134">
        <f>IF(TrAvia_act!E13=0,"",E8/TrAvia_act!E13*100)</f>
        <v>1223.7530535138008</v>
      </c>
      <c r="F23" s="134">
        <f>IF(TrAvia_act!F13=0,"",F8/TrAvia_act!F13*100)</f>
        <v>1260.2360008717615</v>
      </c>
      <c r="G23" s="134">
        <f>IF(TrAvia_act!G13=0,"",G8/TrAvia_act!G13*100)</f>
        <v>1295.9163603263501</v>
      </c>
      <c r="H23" s="134">
        <f>IF(TrAvia_act!H13=0,"",H8/TrAvia_act!H13*100)</f>
        <v>1430.828271701381</v>
      </c>
      <c r="I23" s="134">
        <f>IF(TrAvia_act!I13=0,"",I8/TrAvia_act!I13*100)</f>
        <v>1449.6072324113441</v>
      </c>
      <c r="J23" s="134">
        <f>IF(TrAvia_act!J13=0,"",J8/TrAvia_act!J13*100)</f>
        <v>1323.7413415970195</v>
      </c>
      <c r="K23" s="134">
        <f>IF(TrAvia_act!K13=0,"",K8/TrAvia_act!K13*100)</f>
        <v>1352.4255634930466</v>
      </c>
      <c r="L23" s="134">
        <f>IF(TrAvia_act!L13=0,"",L8/TrAvia_act!L13*100)</f>
        <v>1349.2937003860543</v>
      </c>
      <c r="M23" s="134">
        <f>IF(TrAvia_act!M13=0,"",M8/TrAvia_act!M13*100)</f>
        <v>1339.7410165097092</v>
      </c>
      <c r="N23" s="134">
        <f>IF(TrAvia_act!N13=0,"",N8/TrAvia_act!N13*100)</f>
        <v>1321.3802035180306</v>
      </c>
      <c r="O23" s="134">
        <f>IF(TrAvia_act!O13=0,"",O8/TrAvia_act!O13*100)</f>
        <v>1282.7669762484397</v>
      </c>
      <c r="P23" s="134">
        <f>IF(TrAvia_act!P13=0,"",P8/TrAvia_act!P13*100)</f>
        <v>1348.3374397253178</v>
      </c>
      <c r="Q23" s="134">
        <f>IF(TrAvia_act!Q13=0,"",Q8/TrAvia_act!Q13*100)</f>
        <v>1291.1749283853765</v>
      </c>
    </row>
    <row r="24" spans="1:17" ht="11.45" customHeight="1" x14ac:dyDescent="0.25">
      <c r="A24" s="116" t="s">
        <v>23</v>
      </c>
      <c r="B24" s="77">
        <f>IF(TrAvia_act!B14=0,"",B9/TrAvia_act!B14*100)</f>
        <v>2972.8600666581101</v>
      </c>
      <c r="C24" s="77">
        <f>IF(TrAvia_act!C14=0,"",C9/TrAvia_act!C14*100)</f>
        <v>2903.0335820559285</v>
      </c>
      <c r="D24" s="77">
        <f>IF(TrAvia_act!D14=0,"",D9/TrAvia_act!D14*100)</f>
        <v>2885.1688223737465</v>
      </c>
      <c r="E24" s="77">
        <f>IF(TrAvia_act!E14=0,"",E9/TrAvia_act!E14*100)</f>
        <v>2888.3980530893591</v>
      </c>
      <c r="F24" s="77">
        <f>IF(TrAvia_act!F14=0,"",F9/TrAvia_act!F14*100)</f>
        <v>2867.8791352900184</v>
      </c>
      <c r="G24" s="77">
        <f>IF(TrAvia_act!G14=0,"",G9/TrAvia_act!G14*100)</f>
        <v>2816.6065233596501</v>
      </c>
      <c r="H24" s="77">
        <f>IF(TrAvia_act!H14=0,"",H9/TrAvia_act!H14*100)</f>
        <v>2802.0909143199096</v>
      </c>
      <c r="I24" s="77">
        <f>IF(TrAvia_act!I14=0,"",I9/TrAvia_act!I14*100)</f>
        <v>2811.6301284001725</v>
      </c>
      <c r="J24" s="77">
        <f>IF(TrAvia_act!J14=0,"",J9/TrAvia_act!J14*100)</f>
        <v>2813.7797317588147</v>
      </c>
      <c r="K24" s="77">
        <f>IF(TrAvia_act!K14=0,"",K9/TrAvia_act!K14*100)</f>
        <v>2798.5857882137811</v>
      </c>
      <c r="L24" s="77">
        <f>IF(TrAvia_act!L14=0,"",L9/TrAvia_act!L14*100)</f>
        <v>2861.2902611919935</v>
      </c>
      <c r="M24" s="77">
        <f>IF(TrAvia_act!M14=0,"",M9/TrAvia_act!M14*100)</f>
        <v>2776.9019928503212</v>
      </c>
      <c r="N24" s="77">
        <f>IF(TrAvia_act!N14=0,"",N9/TrAvia_act!N14*100)</f>
        <v>2814.1540316713654</v>
      </c>
      <c r="O24" s="77">
        <f>IF(TrAvia_act!O14=0,"",O9/TrAvia_act!O14*100)</f>
        <v>2837.952216773906</v>
      </c>
      <c r="P24" s="77">
        <f>IF(TrAvia_act!P14=0,"",P9/TrAvia_act!P14*100)</f>
        <v>2975.0269448147342</v>
      </c>
      <c r="Q24" s="77">
        <f>IF(TrAvia_act!Q14=0,"",Q9/TrAvia_act!Q14*100)</f>
        <v>3045.8930393635283</v>
      </c>
    </row>
    <row r="25" spans="1:17" ht="11.45" customHeight="1" x14ac:dyDescent="0.25">
      <c r="A25" s="116" t="s">
        <v>127</v>
      </c>
      <c r="B25" s="77">
        <f>IF(TrAvia_act!B15=0,"",B10/TrAvia_act!B15*100)</f>
        <v>1250.7452413778817</v>
      </c>
      <c r="C25" s="77">
        <f>IF(TrAvia_act!C15=0,"",C10/TrAvia_act!C15*100)</f>
        <v>1311.8039933103794</v>
      </c>
      <c r="D25" s="77">
        <f>IF(TrAvia_act!D15=0,"",D10/TrAvia_act!D15*100)</f>
        <v>1275.4381832208467</v>
      </c>
      <c r="E25" s="77">
        <f>IF(TrAvia_act!E15=0,"",E10/TrAvia_act!E15*100)</f>
        <v>1244.4644028554653</v>
      </c>
      <c r="F25" s="77">
        <f>IF(TrAvia_act!F15=0,"",F10/TrAvia_act!F15*100)</f>
        <v>1295.3629511235904</v>
      </c>
      <c r="G25" s="77">
        <f>IF(TrAvia_act!G15=0,"",G10/TrAvia_act!G15*100)</f>
        <v>1347.9274245709198</v>
      </c>
      <c r="H25" s="77">
        <f>IF(TrAvia_act!H15=0,"",H10/TrAvia_act!H15*100)</f>
        <v>1487.1901751890971</v>
      </c>
      <c r="I25" s="77">
        <f>IF(TrAvia_act!I15=0,"",I10/TrAvia_act!I15*100)</f>
        <v>1515.4177519778161</v>
      </c>
      <c r="J25" s="77">
        <f>IF(TrAvia_act!J15=0,"",J10/TrAvia_act!J15*100)</f>
        <v>1367.6169470026216</v>
      </c>
      <c r="K25" s="77">
        <f>IF(TrAvia_act!K15=0,"",K10/TrAvia_act!K15*100)</f>
        <v>1384.1110409500766</v>
      </c>
      <c r="L25" s="77">
        <f>IF(TrAvia_act!L15=0,"",L10/TrAvia_act!L15*100)</f>
        <v>1327.4803865260742</v>
      </c>
      <c r="M25" s="77">
        <f>IF(TrAvia_act!M15=0,"",M10/TrAvia_act!M15*100)</f>
        <v>1346.5433992631547</v>
      </c>
      <c r="N25" s="77">
        <f>IF(TrAvia_act!N15=0,"",N10/TrAvia_act!N15*100)</f>
        <v>1338.6781617268043</v>
      </c>
      <c r="O25" s="77">
        <f>IF(TrAvia_act!O15=0,"",O10/TrAvia_act!O15*100)</f>
        <v>1289.4098174051901</v>
      </c>
      <c r="P25" s="77">
        <f>IF(TrAvia_act!P15=0,"",P10/TrAvia_act!P15*100)</f>
        <v>1357.5681521960441</v>
      </c>
      <c r="Q25" s="77">
        <f>IF(TrAvia_act!Q15=0,"",Q10/TrAvia_act!Q15*100)</f>
        <v>1289.0189731431601</v>
      </c>
    </row>
    <row r="26" spans="1:17" ht="11.45" customHeight="1" x14ac:dyDescent="0.25">
      <c r="A26" s="116" t="s">
        <v>125</v>
      </c>
      <c r="B26" s="77">
        <f>IF(TrAvia_act!B16=0,"",B11/TrAvia_act!B16*100)</f>
        <v>1248.030626661154</v>
      </c>
      <c r="C26" s="77">
        <f>IF(TrAvia_act!C16=0,"",C11/TrAvia_act!C16*100)</f>
        <v>1122.9786542920422</v>
      </c>
      <c r="D26" s="77">
        <f>IF(TrAvia_act!D16=0,"",D11/TrAvia_act!D16*100)</f>
        <v>1113.3154112856257</v>
      </c>
      <c r="E26" s="77">
        <f>IF(TrAvia_act!E16=0,"",E11/TrAvia_act!E16*100)</f>
        <v>1101.1171398437627</v>
      </c>
      <c r="F26" s="77">
        <f>IF(TrAvia_act!F16=0,"",F11/TrAvia_act!F16*100)</f>
        <v>1126.1185084531189</v>
      </c>
      <c r="G26" s="77">
        <f>IF(TrAvia_act!G16=0,"",G11/TrAvia_act!G16*100)</f>
        <v>1163.8930745850073</v>
      </c>
      <c r="H26" s="77">
        <f>IF(TrAvia_act!H16=0,"",H11/TrAvia_act!H16*100)</f>
        <v>1290.218130284919</v>
      </c>
      <c r="I26" s="77">
        <f>IF(TrAvia_act!I16=0,"",I11/TrAvia_act!I16*100)</f>
        <v>1295.0647921291384</v>
      </c>
      <c r="J26" s="77">
        <f>IF(TrAvia_act!J16=0,"",J11/TrAvia_act!J16*100)</f>
        <v>1195.1043709012283</v>
      </c>
      <c r="K26" s="77">
        <f>IF(TrAvia_act!K16=0,"",K11/TrAvia_act!K16*100)</f>
        <v>1220.7430181148422</v>
      </c>
      <c r="L26" s="77">
        <f>IF(TrAvia_act!L16=0,"",L11/TrAvia_act!L16*100)</f>
        <v>1247.2181342514391</v>
      </c>
      <c r="M26" s="77">
        <f>IF(TrAvia_act!M16=0,"",M11/TrAvia_act!M16*100)</f>
        <v>1219.4450486428816</v>
      </c>
      <c r="N26" s="77">
        <f>IF(TrAvia_act!N16=0,"",N11/TrAvia_act!N16*100)</f>
        <v>1213.6546020793137</v>
      </c>
      <c r="O26" s="77">
        <f>IF(TrAvia_act!O16=0,"",O11/TrAvia_act!O16*100)</f>
        <v>1186.5694077092023</v>
      </c>
      <c r="P26" s="77">
        <f>IF(TrAvia_act!P16=0,"",P11/TrAvia_act!P16*100)</f>
        <v>1252.2310409878241</v>
      </c>
      <c r="Q26" s="77">
        <f>IF(TrAvia_act!Q16=0,"",Q11/TrAvia_act!Q16*100)</f>
        <v>1201.926386895055</v>
      </c>
    </row>
    <row r="27" spans="1:17" ht="11.45" customHeight="1" x14ac:dyDescent="0.25">
      <c r="A27" s="128" t="s">
        <v>18</v>
      </c>
      <c r="B27" s="133">
        <f>IF(TrAvia_act!B17=0,"",B12/TrAvia_act!B17*100)</f>
        <v>2273.1348139536676</v>
      </c>
      <c r="C27" s="133">
        <f>IF(TrAvia_act!C17=0,"",C12/TrAvia_act!C17*100)</f>
        <v>2348.7083811697466</v>
      </c>
      <c r="D27" s="133">
        <f>IF(TrAvia_act!D17=0,"",D12/TrAvia_act!D17*100)</f>
        <v>2190.0844799072283</v>
      </c>
      <c r="E27" s="133">
        <f>IF(TrAvia_act!E17=0,"",E12/TrAvia_act!E17*100)</f>
        <v>2093.6085697736148</v>
      </c>
      <c r="F27" s="133">
        <f>IF(TrAvia_act!F17=0,"",F12/TrAvia_act!F17*100)</f>
        <v>2194.6156980254314</v>
      </c>
      <c r="G27" s="133">
        <f>IF(TrAvia_act!G17=0,"",G12/TrAvia_act!G17*100)</f>
        <v>2327.1928104287417</v>
      </c>
      <c r="H27" s="133">
        <f>IF(TrAvia_act!H17=0,"",H12/TrAvia_act!H17*100)</f>
        <v>2590.7854740898174</v>
      </c>
      <c r="I27" s="133">
        <f>IF(TrAvia_act!I17=0,"",I12/TrAvia_act!I17*100)</f>
        <v>2554.380481941741</v>
      </c>
      <c r="J27" s="133">
        <f>IF(TrAvia_act!J17=0,"",J12/TrAvia_act!J17*100)</f>
        <v>1753.7090916501143</v>
      </c>
      <c r="K27" s="133">
        <f>IF(TrAvia_act!K17=0,"",K12/TrAvia_act!K17*100)</f>
        <v>1734.0696350596772</v>
      </c>
      <c r="L27" s="133">
        <f>IF(TrAvia_act!L17=0,"",L12/TrAvia_act!L17*100)</f>
        <v>1637.6162072781854</v>
      </c>
      <c r="M27" s="133">
        <f>IF(TrAvia_act!M17=0,"",M12/TrAvia_act!M17*100)</f>
        <v>1619.8606457419778</v>
      </c>
      <c r="N27" s="133">
        <f>IF(TrAvia_act!N17=0,"",N12/TrAvia_act!N17*100)</f>
        <v>1568.6469437642622</v>
      </c>
      <c r="O27" s="133">
        <f>IF(TrAvia_act!O17=0,"",O12/TrAvia_act!O17*100)</f>
        <v>1469.2223211421992</v>
      </c>
      <c r="P27" s="133">
        <f>IF(TrAvia_act!P17=0,"",P12/TrAvia_act!P17*100)</f>
        <v>1517.135466382231</v>
      </c>
      <c r="Q27" s="133">
        <f>IF(TrAvia_act!Q17=0,"",Q12/TrAvia_act!Q17*100)</f>
        <v>1429.7984905173405</v>
      </c>
    </row>
    <row r="28" spans="1:17" ht="11.45" customHeight="1" x14ac:dyDescent="0.25">
      <c r="A28" s="95" t="s">
        <v>126</v>
      </c>
      <c r="B28" s="75">
        <f>IF(TrAvia_act!B18=0,"",B13/TrAvia_act!B18*100)</f>
        <v>2342.8273872849536</v>
      </c>
      <c r="C28" s="75">
        <f>IF(TrAvia_act!C18=0,"",C13/TrAvia_act!C18*100)</f>
        <v>2426.5627398375691</v>
      </c>
      <c r="D28" s="75">
        <f>IF(TrAvia_act!D18=0,"",D13/TrAvia_act!D18*100)</f>
        <v>2278.3681250211462</v>
      </c>
      <c r="E28" s="75">
        <f>IF(TrAvia_act!E18=0,"",E13/TrAvia_act!E18*100)</f>
        <v>2205.0779347050152</v>
      </c>
      <c r="F28" s="75">
        <f>IF(TrAvia_act!F18=0,"",F13/TrAvia_act!F18*100)</f>
        <v>2304.3225222382798</v>
      </c>
      <c r="G28" s="75">
        <f>IF(TrAvia_act!G18=0,"",G13/TrAvia_act!G18*100)</f>
        <v>2392.3397018396727</v>
      </c>
      <c r="H28" s="75">
        <f>IF(TrAvia_act!H18=0,"",H13/TrAvia_act!H18*100)</f>
        <v>2622.6166743730309</v>
      </c>
      <c r="I28" s="75">
        <f>IF(TrAvia_act!I18=0,"",I13/TrAvia_act!I18*100)</f>
        <v>2585.3687934314166</v>
      </c>
      <c r="J28" s="75">
        <f>IF(TrAvia_act!J18=0,"",J13/TrAvia_act!J18*100)</f>
        <v>2259.4951891305777</v>
      </c>
      <c r="K28" s="75">
        <f>IF(TrAvia_act!K18=0,"",K13/TrAvia_act!K18*100)</f>
        <v>2181.3922546982494</v>
      </c>
      <c r="L28" s="75">
        <f>IF(TrAvia_act!L18=0,"",L13/TrAvia_act!L18*100)</f>
        <v>2071.6181841659909</v>
      </c>
      <c r="M28" s="75">
        <f>IF(TrAvia_act!M18=0,"",M13/TrAvia_act!M18*100)</f>
        <v>2194.2087511151481</v>
      </c>
      <c r="N28" s="75">
        <f>IF(TrAvia_act!N18=0,"",N13/TrAvia_act!N18*100)</f>
        <v>2187.2064945549218</v>
      </c>
      <c r="O28" s="75">
        <f>IF(TrAvia_act!O18=0,"",O13/TrAvia_act!O18*100)</f>
        <v>2143.1515513197601</v>
      </c>
      <c r="P28" s="75">
        <f>IF(TrAvia_act!P18=0,"",P13/TrAvia_act!P18*100)</f>
        <v>1971.4586947878847</v>
      </c>
      <c r="Q28" s="75">
        <f>IF(TrAvia_act!Q18=0,"",Q13/TrAvia_act!Q18*100)</f>
        <v>1945.9909205617191</v>
      </c>
    </row>
    <row r="29" spans="1:17" ht="11.45" customHeight="1" x14ac:dyDescent="0.25">
      <c r="A29" s="93" t="s">
        <v>125</v>
      </c>
      <c r="B29" s="74">
        <f>IF(TrAvia_act!B19=0,"",B14/TrAvia_act!B19*100)</f>
        <v>1416.4645309112441</v>
      </c>
      <c r="C29" s="74">
        <f>IF(TrAvia_act!C19=0,"",C14/TrAvia_act!C19*100)</f>
        <v>1481.9965330156781</v>
      </c>
      <c r="D29" s="74">
        <f>IF(TrAvia_act!D19=0,"",D14/TrAvia_act!D19*100)</f>
        <v>1403.0842181930473</v>
      </c>
      <c r="E29" s="74">
        <f>IF(TrAvia_act!E19=0,"",E14/TrAvia_act!E19*100)</f>
        <v>1359.9717104348281</v>
      </c>
      <c r="F29" s="74">
        <f>IF(TrAvia_act!F19=0,"",F14/TrAvia_act!F19*100)</f>
        <v>1415.9575598205167</v>
      </c>
      <c r="G29" s="74">
        <f>IF(TrAvia_act!G19=0,"",G14/TrAvia_act!G19*100)</f>
        <v>1475.8463923919753</v>
      </c>
      <c r="H29" s="74">
        <f>IF(TrAvia_act!H19=0,"",H14/TrAvia_act!H19*100)</f>
        <v>1621.8095406004327</v>
      </c>
      <c r="I29" s="74">
        <f>IF(TrAvia_act!I19=0,"",I14/TrAvia_act!I19*100)</f>
        <v>1648.4585589859644</v>
      </c>
      <c r="J29" s="74">
        <f>IF(TrAvia_act!J19=0,"",J14/TrAvia_act!J19*100)</f>
        <v>1494.5024728845249</v>
      </c>
      <c r="K29" s="74">
        <f>IF(TrAvia_act!K19=0,"",K14/TrAvia_act!K19*100)</f>
        <v>1504.95142014456</v>
      </c>
      <c r="L29" s="74">
        <f>IF(TrAvia_act!L19=0,"",L14/TrAvia_act!L19*100)</f>
        <v>1436.3190593284364</v>
      </c>
      <c r="M29" s="74">
        <f>IF(TrAvia_act!M19=0,"",M14/TrAvia_act!M19*100)</f>
        <v>1384.2084707624022</v>
      </c>
      <c r="N29" s="74">
        <f>IF(TrAvia_act!N19=0,"",N14/TrAvia_act!N19*100)</f>
        <v>1348.2513720235113</v>
      </c>
      <c r="O29" s="74">
        <f>IF(TrAvia_act!O19=0,"",O14/TrAvia_act!O19*100)</f>
        <v>1268.8078739802122</v>
      </c>
      <c r="P29" s="74">
        <f>IF(TrAvia_act!P19=0,"",P14/TrAvia_act!P19*100)</f>
        <v>1371.5614688383125</v>
      </c>
      <c r="Q29" s="74">
        <f>IF(TrAvia_act!Q19=0,"",Q14/TrAvia_act!Q19*100)</f>
        <v>1280.8786148940815</v>
      </c>
    </row>
    <row r="31" spans="1:17" ht="11.45" customHeight="1" x14ac:dyDescent="0.25">
      <c r="A31" s="27" t="s">
        <v>96</v>
      </c>
      <c r="B31" s="68"/>
      <c r="C31" s="68"/>
      <c r="D31" s="68"/>
      <c r="E31" s="68"/>
      <c r="F31" s="68"/>
      <c r="G31" s="68"/>
      <c r="H31" s="68"/>
      <c r="I31" s="68"/>
      <c r="J31" s="68"/>
      <c r="K31" s="68"/>
      <c r="L31" s="68"/>
      <c r="M31" s="68"/>
      <c r="N31" s="68"/>
      <c r="O31" s="68"/>
      <c r="P31" s="68"/>
      <c r="Q31" s="68"/>
    </row>
    <row r="32" spans="1:17" ht="11.45" customHeight="1" x14ac:dyDescent="0.25">
      <c r="A32" s="130" t="s">
        <v>34</v>
      </c>
      <c r="B32" s="134">
        <f>IF(TrAvia_act!B4=0,"",B8/TrAvia_act!B4*1000)</f>
        <v>141.55979987473506</v>
      </c>
      <c r="C32" s="134">
        <f>IF(TrAvia_act!C4=0,"",C8/TrAvia_act!C4*1000)</f>
        <v>138.33638772963815</v>
      </c>
      <c r="D32" s="134">
        <f>IF(TrAvia_act!D4=0,"",D8/TrAvia_act!D4*1000)</f>
        <v>127.62830979594916</v>
      </c>
      <c r="E32" s="134">
        <f>IF(TrAvia_act!E4=0,"",E8/TrAvia_act!E4*1000)</f>
        <v>138.4308877348422</v>
      </c>
      <c r="F32" s="134">
        <f>IF(TrAvia_act!F4=0,"",F8/TrAvia_act!F4*1000)</f>
        <v>135.73994100330225</v>
      </c>
      <c r="G32" s="134">
        <f>IF(TrAvia_act!G4=0,"",G8/TrAvia_act!G4*1000)</f>
        <v>132.7579198278568</v>
      </c>
      <c r="H32" s="134">
        <f>IF(TrAvia_act!H4=0,"",H8/TrAvia_act!H4*1000)</f>
        <v>126.64152921784452</v>
      </c>
      <c r="I32" s="134">
        <f>IF(TrAvia_act!I4=0,"",I8/TrAvia_act!I4*1000)</f>
        <v>126.88544009424962</v>
      </c>
      <c r="J32" s="134">
        <f>IF(TrAvia_act!J4=0,"",J8/TrAvia_act!J4*1000)</f>
        <v>118.40323367095148</v>
      </c>
      <c r="K32" s="134">
        <f>IF(TrAvia_act!K4=0,"",K8/TrAvia_act!K4*1000)</f>
        <v>117.51969157171509</v>
      </c>
      <c r="L32" s="134">
        <f>IF(TrAvia_act!L4=0,"",L8/TrAvia_act!L4*1000)</f>
        <v>117.24726352867329</v>
      </c>
      <c r="M32" s="134">
        <f>IF(TrAvia_act!M4=0,"",M8/TrAvia_act!M4*1000)</f>
        <v>114.6924056680929</v>
      </c>
      <c r="N32" s="134">
        <f>IF(TrAvia_act!N4=0,"",N8/TrAvia_act!N4*1000)</f>
        <v>107.4603198905029</v>
      </c>
      <c r="O32" s="134">
        <f>IF(TrAvia_act!O4=0,"",O8/TrAvia_act!O4*1000)</f>
        <v>104.01670030833684</v>
      </c>
      <c r="P32" s="134">
        <f>IF(TrAvia_act!P4=0,"",P8/TrAvia_act!P4*1000)</f>
        <v>104.27423828844192</v>
      </c>
      <c r="Q32" s="134">
        <f>IF(TrAvia_act!Q4=0,"",Q8/TrAvia_act!Q4*1000)</f>
        <v>99.102492764938404</v>
      </c>
    </row>
    <row r="33" spans="1:17" ht="11.45" customHeight="1" x14ac:dyDescent="0.25">
      <c r="A33" s="116" t="s">
        <v>23</v>
      </c>
      <c r="B33" s="77">
        <f>IF(TrAvia_act!B5=0,"",B9/TrAvia_act!B5*1000)</f>
        <v>517.79371871121532</v>
      </c>
      <c r="C33" s="77">
        <f>IF(TrAvia_act!C5=0,"",C9/TrAvia_act!C5*1000)</f>
        <v>513.4473500550622</v>
      </c>
      <c r="D33" s="77">
        <f>IF(TrAvia_act!D5=0,"",D9/TrAvia_act!D5*1000)</f>
        <v>480.13833952297199</v>
      </c>
      <c r="E33" s="77">
        <f>IF(TrAvia_act!E5=0,"",E9/TrAvia_act!E5*1000)</f>
        <v>541.86607697714123</v>
      </c>
      <c r="F33" s="77">
        <f>IF(TrAvia_act!F5=0,"",F9/TrAvia_act!F5*1000)</f>
        <v>529.74780647023454</v>
      </c>
      <c r="G33" s="77">
        <f>IF(TrAvia_act!G5=0,"",G9/TrAvia_act!G5*1000)</f>
        <v>487.94333070307135</v>
      </c>
      <c r="H33" s="77">
        <f>IF(TrAvia_act!H5=0,"",H9/TrAvia_act!H5*1000)</f>
        <v>419.65740586066062</v>
      </c>
      <c r="I33" s="77">
        <f>IF(TrAvia_act!I5=0,"",I9/TrAvia_act!I5*1000)</f>
        <v>415.78985239916011</v>
      </c>
      <c r="J33" s="77">
        <f>IF(TrAvia_act!J5=0,"",J9/TrAvia_act!J5*1000)</f>
        <v>420.54340301839579</v>
      </c>
      <c r="K33" s="77">
        <f>IF(TrAvia_act!K5=0,"",K9/TrAvia_act!K5*1000)</f>
        <v>414.86877006690264</v>
      </c>
      <c r="L33" s="77">
        <f>IF(TrAvia_act!L5=0,"",L9/TrAvia_act!L5*1000)</f>
        <v>409.11159488996418</v>
      </c>
      <c r="M33" s="77">
        <f>IF(TrAvia_act!M5=0,"",M9/TrAvia_act!M5*1000)</f>
        <v>400.1621730865042</v>
      </c>
      <c r="N33" s="77">
        <f>IF(TrAvia_act!N5=0,"",N9/TrAvia_act!N5*1000)</f>
        <v>392.49821462309745</v>
      </c>
      <c r="O33" s="77">
        <f>IF(TrAvia_act!O5=0,"",O9/TrAvia_act!O5*1000)</f>
        <v>394.85746723397926</v>
      </c>
      <c r="P33" s="77">
        <f>IF(TrAvia_act!P5=0,"",P9/TrAvia_act!P5*1000)</f>
        <v>382.60680950996124</v>
      </c>
      <c r="Q33" s="77">
        <f>IF(TrAvia_act!Q5=0,"",Q9/TrAvia_act!Q5*1000)</f>
        <v>388.36226542640935</v>
      </c>
    </row>
    <row r="34" spans="1:17" ht="11.45" customHeight="1" x14ac:dyDescent="0.25">
      <c r="A34" s="116" t="s">
        <v>127</v>
      </c>
      <c r="B34" s="77">
        <f>IF(TrAvia_act!B6=0,"",B10/TrAvia_act!B6*1000)</f>
        <v>153.17171933289038</v>
      </c>
      <c r="C34" s="77">
        <f>IF(TrAvia_act!C6=0,"",C10/TrAvia_act!C6*1000)</f>
        <v>160.52597645793239</v>
      </c>
      <c r="D34" s="77">
        <f>IF(TrAvia_act!D6=0,"",D10/TrAvia_act!D6*1000)</f>
        <v>145.44952016588826</v>
      </c>
      <c r="E34" s="77">
        <f>IF(TrAvia_act!E6=0,"",E10/TrAvia_act!E6*1000)</f>
        <v>160.28719304940935</v>
      </c>
      <c r="F34" s="77">
        <f>IF(TrAvia_act!F6=0,"",F10/TrAvia_act!F6*1000)</f>
        <v>165.23533042700936</v>
      </c>
      <c r="G34" s="77">
        <f>IF(TrAvia_act!G6=0,"",G10/TrAvia_act!G6*1000)</f>
        <v>158.19701010312988</v>
      </c>
      <c r="H34" s="77">
        <f>IF(TrAvia_act!H6=0,"",H10/TrAvia_act!H6*1000)</f>
        <v>151.29036305108343</v>
      </c>
      <c r="I34" s="77">
        <f>IF(TrAvia_act!I6=0,"",I10/TrAvia_act!I6*1000)</f>
        <v>152.41056309911028</v>
      </c>
      <c r="J34" s="77">
        <f>IF(TrAvia_act!J6=0,"",J10/TrAvia_act!J6*1000)</f>
        <v>139.45788750938127</v>
      </c>
      <c r="K34" s="77">
        <f>IF(TrAvia_act!K6=0,"",K10/TrAvia_act!K6*1000)</f>
        <v>139.72367063964521</v>
      </c>
      <c r="L34" s="77">
        <f>IF(TrAvia_act!L6=0,"",L10/TrAvia_act!L6*1000)</f>
        <v>130.67329164196846</v>
      </c>
      <c r="M34" s="77">
        <f>IF(TrAvia_act!M6=0,"",M10/TrAvia_act!M6*1000)</f>
        <v>128.8481305351028</v>
      </c>
      <c r="N34" s="77">
        <f>IF(TrAvia_act!N6=0,"",N10/TrAvia_act!N6*1000)</f>
        <v>123.04225111555847</v>
      </c>
      <c r="O34" s="77">
        <f>IF(TrAvia_act!O6=0,"",O10/TrAvia_act!O6*1000)</f>
        <v>117.30113669091982</v>
      </c>
      <c r="P34" s="77">
        <f>IF(TrAvia_act!P6=0,"",P10/TrAvia_act!P6*1000)</f>
        <v>117.98835811832963</v>
      </c>
      <c r="Q34" s="77">
        <f>IF(TrAvia_act!Q6=0,"",Q10/TrAvia_act!Q6*1000)</f>
        <v>111.99146177209175</v>
      </c>
    </row>
    <row r="35" spans="1:17" ht="11.45" customHeight="1" x14ac:dyDescent="0.25">
      <c r="A35" s="116" t="s">
        <v>125</v>
      </c>
      <c r="B35" s="77">
        <f>IF(TrAvia_act!B7=0,"",B11/TrAvia_act!B7*1000)</f>
        <v>120.78623881923714</v>
      </c>
      <c r="C35" s="77">
        <f>IF(TrAvia_act!C7=0,"",C11/TrAvia_act!C7*1000)</f>
        <v>108.2719884903846</v>
      </c>
      <c r="D35" s="77">
        <f>IF(TrAvia_act!D7=0,"",D11/TrAvia_act!D7*1000)</f>
        <v>101.63913121748679</v>
      </c>
      <c r="E35" s="77">
        <f>IF(TrAvia_act!E7=0,"",E11/TrAvia_act!E7*1000)</f>
        <v>106.53829567373124</v>
      </c>
      <c r="F35" s="77">
        <f>IF(TrAvia_act!F7=0,"",F11/TrAvia_act!F7*1000)</f>
        <v>101.79132307946598</v>
      </c>
      <c r="G35" s="77">
        <f>IF(TrAvia_act!G7=0,"",G11/TrAvia_act!G7*1000)</f>
        <v>104.16939373939044</v>
      </c>
      <c r="H35" s="77">
        <f>IF(TrAvia_act!H7=0,"",H11/TrAvia_act!H7*1000)</f>
        <v>98.553494546426677</v>
      </c>
      <c r="I35" s="77">
        <f>IF(TrAvia_act!I7=0,"",I11/TrAvia_act!I7*1000)</f>
        <v>97.59029692629278</v>
      </c>
      <c r="J35" s="77">
        <f>IF(TrAvia_act!J7=0,"",J11/TrAvia_act!J7*1000)</f>
        <v>93.801100855628491</v>
      </c>
      <c r="K35" s="77">
        <f>IF(TrAvia_act!K7=0,"",K11/TrAvia_act!K7*1000)</f>
        <v>90.728823463145147</v>
      </c>
      <c r="L35" s="77">
        <f>IF(TrAvia_act!L7=0,"",L11/TrAvia_act!L7*1000)</f>
        <v>92.541923241431562</v>
      </c>
      <c r="M35" s="77">
        <f>IF(TrAvia_act!M7=0,"",M11/TrAvia_act!M7*1000)</f>
        <v>90.688506663241185</v>
      </c>
      <c r="N35" s="77">
        <f>IF(TrAvia_act!N7=0,"",N11/TrAvia_act!N7*1000)</f>
        <v>85.909530156342285</v>
      </c>
      <c r="O35" s="77">
        <f>IF(TrAvia_act!O7=0,"",O11/TrAvia_act!O7*1000)</f>
        <v>84.240071148061105</v>
      </c>
      <c r="P35" s="77">
        <f>IF(TrAvia_act!P7=0,"",P11/TrAvia_act!P7*1000)</f>
        <v>85.07890401397762</v>
      </c>
      <c r="Q35" s="77">
        <f>IF(TrAvia_act!Q7=0,"",Q11/TrAvia_act!Q7*1000)</f>
        <v>80.053793969143982</v>
      </c>
    </row>
    <row r="36" spans="1:17" ht="11.45" customHeight="1" x14ac:dyDescent="0.25">
      <c r="A36" s="128" t="s">
        <v>33</v>
      </c>
      <c r="B36" s="133">
        <f>IF(TrAvia_act!B8=0,"",B12/TrAvia_act!B8*1000)</f>
        <v>990.72136126691885</v>
      </c>
      <c r="C36" s="133">
        <f>IF(TrAvia_act!C8=0,"",C12/TrAvia_act!C8*1000)</f>
        <v>993.32958517581199</v>
      </c>
      <c r="D36" s="133">
        <f>IF(TrAvia_act!D8=0,"",D12/TrAvia_act!D8*1000)</f>
        <v>890.32835117776676</v>
      </c>
      <c r="E36" s="133">
        <f>IF(TrAvia_act!E8=0,"",E12/TrAvia_act!E8*1000)</f>
        <v>810.70523563316442</v>
      </c>
      <c r="F36" s="133">
        <f>IF(TrAvia_act!F8=0,"",F12/TrAvia_act!F8*1000)</f>
        <v>847.6089943368969</v>
      </c>
      <c r="G36" s="133">
        <f>IF(TrAvia_act!G8=0,"",G12/TrAvia_act!G8*1000)</f>
        <v>969.12067593911286</v>
      </c>
      <c r="H36" s="133">
        <f>IF(TrAvia_act!H8=0,"",H12/TrAvia_act!H8*1000)</f>
        <v>1185.526513495774</v>
      </c>
      <c r="I36" s="133">
        <f>IF(TrAvia_act!I8=0,"",I12/TrAvia_act!I8*1000)</f>
        <v>1178.578107595649</v>
      </c>
      <c r="J36" s="133">
        <f>IF(TrAvia_act!J8=0,"",J12/TrAvia_act!J8*1000)</f>
        <v>411.07651273031627</v>
      </c>
      <c r="K36" s="133">
        <f>IF(TrAvia_act!K8=0,"",K12/TrAvia_act!K8*1000)</f>
        <v>409.14466382236321</v>
      </c>
      <c r="L36" s="133">
        <f>IF(TrAvia_act!L8=0,"",L12/TrAvia_act!L8*1000)</f>
        <v>369.64648578600003</v>
      </c>
      <c r="M36" s="133">
        <f>IF(TrAvia_act!M8=0,"",M12/TrAvia_act!M8*1000)</f>
        <v>361.99858754342239</v>
      </c>
      <c r="N36" s="133">
        <f>IF(TrAvia_act!N8=0,"",N12/TrAvia_act!N8*1000)</f>
        <v>351.30488973916084</v>
      </c>
      <c r="O36" s="133">
        <f>IF(TrAvia_act!O8=0,"",O12/TrAvia_act!O8*1000)</f>
        <v>334.30858223766973</v>
      </c>
      <c r="P36" s="133">
        <f>IF(TrAvia_act!P8=0,"",P12/TrAvia_act!P8*1000)</f>
        <v>330.82185302117233</v>
      </c>
      <c r="Q36" s="133">
        <f>IF(TrAvia_act!Q8=0,"",Q12/TrAvia_act!Q8*1000)</f>
        <v>319.92206261480828</v>
      </c>
    </row>
    <row r="37" spans="1:17" ht="11.45" customHeight="1" x14ac:dyDescent="0.25">
      <c r="A37" s="95" t="s">
        <v>126</v>
      </c>
      <c r="B37" s="75">
        <f>IF(TrAvia_act!B9=0,"",B13/TrAvia_act!B9*1000)</f>
        <v>1146.0032100767403</v>
      </c>
      <c r="C37" s="75">
        <f>IF(TrAvia_act!C9=0,"",C13/TrAvia_act!C9*1000)</f>
        <v>1157.4761578543526</v>
      </c>
      <c r="D37" s="75">
        <f>IF(TrAvia_act!D9=0,"",D13/TrAvia_act!D9*1000)</f>
        <v>1070.2206587299236</v>
      </c>
      <c r="E37" s="75">
        <f>IF(TrAvia_act!E9=0,"",E13/TrAvia_act!E9*1000)</f>
        <v>1021.3244183777543</v>
      </c>
      <c r="F37" s="75">
        <f>IF(TrAvia_act!F9=0,"",F13/TrAvia_act!F9*1000)</f>
        <v>1053.7455865437992</v>
      </c>
      <c r="G37" s="75">
        <f>IF(TrAvia_act!G9=0,"",G13/TrAvia_act!G9*1000)</f>
        <v>1105.5051233875993</v>
      </c>
      <c r="H37" s="75">
        <f>IF(TrAvia_act!H9=0,"",H13/TrAvia_act!H9*1000)</f>
        <v>1262.066779532385</v>
      </c>
      <c r="I37" s="75">
        <f>IF(TrAvia_act!I9=0,"",I13/TrAvia_act!I9*1000)</f>
        <v>1258.2040934207159</v>
      </c>
      <c r="J37" s="75">
        <f>IF(TrAvia_act!J9=0,"",J13/TrAvia_act!J9*1000)</f>
        <v>1125.4560839385927</v>
      </c>
      <c r="K37" s="75">
        <f>IF(TrAvia_act!K9=0,"",K13/TrAvia_act!K9*1000)</f>
        <v>1070.3639254969689</v>
      </c>
      <c r="L37" s="75">
        <f>IF(TrAvia_act!L9=0,"",L13/TrAvia_act!L9*1000)</f>
        <v>979.0431673457507</v>
      </c>
      <c r="M37" s="75">
        <f>IF(TrAvia_act!M9=0,"",M13/TrAvia_act!M9*1000)</f>
        <v>1000.2078932922251</v>
      </c>
      <c r="N37" s="75">
        <f>IF(TrAvia_act!N9=0,"",N13/TrAvia_act!N9*1000)</f>
        <v>1005.6665633620883</v>
      </c>
      <c r="O37" s="75">
        <f>IF(TrAvia_act!O9=0,"",O13/TrAvia_act!O9*1000)</f>
        <v>974.20370990580045</v>
      </c>
      <c r="P37" s="75">
        <f>IF(TrAvia_act!P9=0,"",P13/TrAvia_act!P9*1000)</f>
        <v>829.97308649065576</v>
      </c>
      <c r="Q37" s="75">
        <f>IF(TrAvia_act!Q9=0,"",Q13/TrAvia_act!Q9*1000)</f>
        <v>830.08572592207258</v>
      </c>
    </row>
    <row r="38" spans="1:17" ht="11.45" customHeight="1" x14ac:dyDescent="0.25">
      <c r="A38" s="93" t="s">
        <v>125</v>
      </c>
      <c r="B38" s="74">
        <f>IF(TrAvia_act!B10=0,"",B14/TrAvia_act!B10*1000)</f>
        <v>263.85169869758761</v>
      </c>
      <c r="C38" s="74">
        <f>IF(TrAvia_act!C10=0,"",C14/TrAvia_act!C10*1000)</f>
        <v>277.08151823196408</v>
      </c>
      <c r="D38" s="74">
        <f>IF(TrAvia_act!D10=0,"",D14/TrAvia_act!D10*1000)</f>
        <v>259.33060299270068</v>
      </c>
      <c r="E38" s="74">
        <f>IF(TrAvia_act!E10=0,"",E14/TrAvia_act!E10*1000)</f>
        <v>253.29276610186585</v>
      </c>
      <c r="F38" s="74">
        <f>IF(TrAvia_act!F10=0,"",F14/TrAvia_act!F10*1000)</f>
        <v>260.03716826591881</v>
      </c>
      <c r="G38" s="74">
        <f>IF(TrAvia_act!G10=0,"",G14/TrAvia_act!G10*1000)</f>
        <v>268.20522735592903</v>
      </c>
      <c r="H38" s="74">
        <f>IF(TrAvia_act!H10=0,"",H14/TrAvia_act!H10*1000)</f>
        <v>297.46736061395598</v>
      </c>
      <c r="I38" s="74">
        <f>IF(TrAvia_act!I10=0,"",I14/TrAvia_act!I10*1000)</f>
        <v>302.07377002307595</v>
      </c>
      <c r="J38" s="74">
        <f>IF(TrAvia_act!J10=0,"",J14/TrAvia_act!J10*1000)</f>
        <v>275.55614820689328</v>
      </c>
      <c r="K38" s="74">
        <f>IF(TrAvia_act!K10=0,"",K14/TrAvia_act!K10*1000)</f>
        <v>280.4989511038122</v>
      </c>
      <c r="L38" s="74">
        <f>IF(TrAvia_act!L10=0,"",L14/TrAvia_act!L10*1000)</f>
        <v>260.9774289999587</v>
      </c>
      <c r="M38" s="74">
        <f>IF(TrAvia_act!M10=0,"",M14/TrAvia_act!M10*1000)</f>
        <v>255.82982965390278</v>
      </c>
      <c r="N38" s="74">
        <f>IF(TrAvia_act!N10=0,"",N14/TrAvia_act!N10*1000)</f>
        <v>255.29010881776782</v>
      </c>
      <c r="O38" s="74">
        <f>IF(TrAvia_act!O10=0,"",O14/TrAvia_act!O10*1000)</f>
        <v>251.37177887890306</v>
      </c>
      <c r="P38" s="74">
        <f>IF(TrAvia_act!P10=0,"",P14/TrAvia_act!P10*1000)</f>
        <v>259.06438270770474</v>
      </c>
      <c r="Q38" s="74">
        <f>IF(TrAvia_act!Q10=0,"",Q14/TrAvia_act!Q10*1000)</f>
        <v>252.03077816327408</v>
      </c>
    </row>
    <row r="40" spans="1:17" ht="11.45" customHeight="1" x14ac:dyDescent="0.25">
      <c r="A40" s="27" t="s">
        <v>143</v>
      </c>
      <c r="B40" s="68"/>
      <c r="C40" s="68"/>
      <c r="D40" s="68"/>
      <c r="E40" s="68"/>
      <c r="F40" s="68"/>
      <c r="G40" s="68"/>
      <c r="H40" s="68"/>
      <c r="I40" s="68"/>
      <c r="J40" s="68"/>
      <c r="K40" s="68"/>
      <c r="L40" s="68"/>
      <c r="M40" s="68"/>
      <c r="N40" s="68"/>
      <c r="O40" s="68"/>
      <c r="P40" s="68"/>
      <c r="Q40" s="68"/>
    </row>
    <row r="41" spans="1:17" ht="11.45" customHeight="1" x14ac:dyDescent="0.25">
      <c r="A41" s="130" t="s">
        <v>39</v>
      </c>
      <c r="B41" s="134">
        <f>IF(TrAvia_act!B22=0,"",1000000*B8/TrAvia_act!B22)</f>
        <v>11300.072760607954</v>
      </c>
      <c r="C41" s="134">
        <f>IF(TrAvia_act!C22=0,"",1000000*C8/TrAvia_act!C22)</f>
        <v>10797.707783703481</v>
      </c>
      <c r="D41" s="134">
        <f>IF(TrAvia_act!D22=0,"",1000000*D8/TrAvia_act!D22)</f>
        <v>10209.788309885067</v>
      </c>
      <c r="E41" s="134">
        <f>IF(TrAvia_act!E22=0,"",1000000*E8/TrAvia_act!E22)</f>
        <v>9704.9486705311538</v>
      </c>
      <c r="F41" s="134">
        <f>IF(TrAvia_act!F22=0,"",1000000*F8/TrAvia_act!F22)</f>
        <v>10443.789422094962</v>
      </c>
      <c r="G41" s="134">
        <f>IF(TrAvia_act!G22=0,"",1000000*G8/TrAvia_act!G22)</f>
        <v>11241.123078850122</v>
      </c>
      <c r="H41" s="134">
        <f>IF(TrAvia_act!H22=0,"",1000000*H8/TrAvia_act!H22)</f>
        <v>12082.618717206207</v>
      </c>
      <c r="I41" s="134">
        <f>IF(TrAvia_act!I22=0,"",1000000*I8/TrAvia_act!I22)</f>
        <v>12242.418257683039</v>
      </c>
      <c r="J41" s="134">
        <f>IF(TrAvia_act!J22=0,"",1000000*J8/TrAvia_act!J22)</f>
        <v>11382.100752987089</v>
      </c>
      <c r="K41" s="134">
        <f>IF(TrAvia_act!K22=0,"",1000000*K8/TrAvia_act!K22)</f>
        <v>11310.154526657629</v>
      </c>
      <c r="L41" s="134">
        <f>IF(TrAvia_act!L22=0,"",1000000*L8/TrAvia_act!L22)</f>
        <v>10853.760032527893</v>
      </c>
      <c r="M41" s="134">
        <f>IF(TrAvia_act!M22=0,"",1000000*M8/TrAvia_act!M22)</f>
        <v>10888.079116967287</v>
      </c>
      <c r="N41" s="134">
        <f>IF(TrAvia_act!N22=0,"",1000000*N8/TrAvia_act!N22)</f>
        <v>10918.768751088894</v>
      </c>
      <c r="O41" s="134">
        <f>IF(TrAvia_act!O22=0,"",1000000*O8/TrAvia_act!O22)</f>
        <v>10638.96461137362</v>
      </c>
      <c r="P41" s="134">
        <f>IF(TrAvia_act!P22=0,"",1000000*P8/TrAvia_act!P22)</f>
        <v>11241.438387025795</v>
      </c>
      <c r="Q41" s="134">
        <f>IF(TrAvia_act!Q22=0,"",1000000*Q8/TrAvia_act!Q22)</f>
        <v>10585.403604273177</v>
      </c>
    </row>
    <row r="42" spans="1:17" ht="11.45" customHeight="1" x14ac:dyDescent="0.25">
      <c r="A42" s="116" t="s">
        <v>23</v>
      </c>
      <c r="B42" s="77">
        <f>IF(TrAvia_act!B23=0,"",1000000*B9/TrAvia_act!B23)</f>
        <v>6050.1601693506464</v>
      </c>
      <c r="C42" s="77">
        <f>IF(TrAvia_act!C23=0,"",1000000*C9/TrAvia_act!C23)</f>
        <v>5699.7185208225537</v>
      </c>
      <c r="D42" s="77">
        <f>IF(TrAvia_act!D23=0,"",1000000*D9/TrAvia_act!D23)</f>
        <v>5690.480096961217</v>
      </c>
      <c r="E42" s="77">
        <f>IF(TrAvia_act!E23=0,"",1000000*E9/TrAvia_act!E23)</f>
        <v>5725.3974805474181</v>
      </c>
      <c r="F42" s="77">
        <f>IF(TrAvia_act!F23=0,"",1000000*F9/TrAvia_act!F23)</f>
        <v>5712.6156146726325</v>
      </c>
      <c r="G42" s="77">
        <f>IF(TrAvia_act!G23=0,"",1000000*G9/TrAvia_act!G23)</f>
        <v>5638.293744827899</v>
      </c>
      <c r="H42" s="77">
        <f>IF(TrAvia_act!H23=0,"",1000000*H9/TrAvia_act!H23)</f>
        <v>5635.7052938790493</v>
      </c>
      <c r="I42" s="77">
        <f>IF(TrAvia_act!I23=0,"",1000000*I9/TrAvia_act!I23)</f>
        <v>5682.3300696682618</v>
      </c>
      <c r="J42" s="77">
        <f>IF(TrAvia_act!J23=0,"",1000000*J9/TrAvia_act!J23)</f>
        <v>5713.413421049775</v>
      </c>
      <c r="K42" s="77">
        <f>IF(TrAvia_act!K23=0,"",1000000*K9/TrAvia_act!K23)</f>
        <v>5708.9332165034639</v>
      </c>
      <c r="L42" s="77">
        <f>IF(TrAvia_act!L23=0,"",1000000*L9/TrAvia_act!L23)</f>
        <v>5865.6452233558912</v>
      </c>
      <c r="M42" s="77">
        <f>IF(TrAvia_act!M23=0,"",1000000*M9/TrAvia_act!M23)</f>
        <v>5664.6998408246172</v>
      </c>
      <c r="N42" s="77">
        <f>IF(TrAvia_act!N23=0,"",1000000*N9/TrAvia_act!N23)</f>
        <v>5712.379238834912</v>
      </c>
      <c r="O42" s="77">
        <f>IF(TrAvia_act!O23=0,"",1000000*O9/TrAvia_act!O23)</f>
        <v>5731.7423289484504</v>
      </c>
      <c r="P42" s="77">
        <f>IF(TrAvia_act!P23=0,"",1000000*P9/TrAvia_act!P23)</f>
        <v>5978.2873294409819</v>
      </c>
      <c r="Q42" s="77">
        <f>IF(TrAvia_act!Q23=0,"",1000000*Q9/TrAvia_act!Q23)</f>
        <v>6090.0199050652609</v>
      </c>
    </row>
    <row r="43" spans="1:17" ht="11.45" customHeight="1" x14ac:dyDescent="0.25">
      <c r="A43" s="116" t="s">
        <v>127</v>
      </c>
      <c r="B43" s="77">
        <f>IF(TrAvia_act!B24=0,"",1000000*B10/TrAvia_act!B24)</f>
        <v>7792.9838009973628</v>
      </c>
      <c r="C43" s="77">
        <f>IF(TrAvia_act!C24=0,"",1000000*C10/TrAvia_act!C24)</f>
        <v>8186.6424497102917</v>
      </c>
      <c r="D43" s="77">
        <f>IF(TrAvia_act!D24=0,"",1000000*D10/TrAvia_act!D24)</f>
        <v>7814.2600865450304</v>
      </c>
      <c r="E43" s="77">
        <f>IF(TrAvia_act!E24=0,"",1000000*E10/TrAvia_act!E24)</f>
        <v>7624.4923474143907</v>
      </c>
      <c r="F43" s="77">
        <f>IF(TrAvia_act!F24=0,"",1000000*F10/TrAvia_act!F24)</f>
        <v>7936.3341110659003</v>
      </c>
      <c r="G43" s="77">
        <f>IF(TrAvia_act!G24=0,"",1000000*G10/TrAvia_act!G24)</f>
        <v>8341.7195140669955</v>
      </c>
      <c r="H43" s="77">
        <f>IF(TrAvia_act!H24=0,"",1000000*H10/TrAvia_act!H24)</f>
        <v>9140.3577959128052</v>
      </c>
      <c r="I43" s="77">
        <f>IF(TrAvia_act!I24=0,"",1000000*I10/TrAvia_act!I24)</f>
        <v>9402.4795723802636</v>
      </c>
      <c r="J43" s="77">
        <f>IF(TrAvia_act!J24=0,"",1000000*J10/TrAvia_act!J24)</f>
        <v>8379.014582715201</v>
      </c>
      <c r="K43" s="77">
        <f>IF(TrAvia_act!K24=0,"",1000000*K10/TrAvia_act!K24)</f>
        <v>8480.0692288711562</v>
      </c>
      <c r="L43" s="77">
        <f>IF(TrAvia_act!L24=0,"",1000000*L10/TrAvia_act!L24)</f>
        <v>8561.1669563322848</v>
      </c>
      <c r="M43" s="77">
        <f>IF(TrAvia_act!M24=0,"",1000000*M10/TrAvia_act!M24)</f>
        <v>8659.0443056619297</v>
      </c>
      <c r="N43" s="77">
        <f>IF(TrAvia_act!N24=0,"",1000000*N10/TrAvia_act!N24)</f>
        <v>8401.4606237201151</v>
      </c>
      <c r="O43" s="77">
        <f>IF(TrAvia_act!O24=0,"",1000000*O10/TrAvia_act!O24)</f>
        <v>8123.5607307068649</v>
      </c>
      <c r="P43" s="77">
        <f>IF(TrAvia_act!P24=0,"",1000000*P10/TrAvia_act!P24)</f>
        <v>8497.710286742391</v>
      </c>
      <c r="Q43" s="77">
        <f>IF(TrAvia_act!Q24=0,"",1000000*Q10/TrAvia_act!Q24)</f>
        <v>7983.4346527600228</v>
      </c>
    </row>
    <row r="44" spans="1:17" ht="11.45" customHeight="1" x14ac:dyDescent="0.25">
      <c r="A44" s="116" t="s">
        <v>125</v>
      </c>
      <c r="B44" s="77">
        <f>IF(TrAvia_act!B25=0,"",1000000*B11/TrAvia_act!B25)</f>
        <v>25139.854779929821</v>
      </c>
      <c r="C44" s="77">
        <f>IF(TrAvia_act!C25=0,"",1000000*C11/TrAvia_act!C25)</f>
        <v>22487.333417416445</v>
      </c>
      <c r="D44" s="77">
        <f>IF(TrAvia_act!D25=0,"",1000000*D11/TrAvia_act!D25)</f>
        <v>19804.472725687432</v>
      </c>
      <c r="E44" s="77">
        <f>IF(TrAvia_act!E25=0,"",1000000*E11/TrAvia_act!E25)</f>
        <v>18538.891033270622</v>
      </c>
      <c r="F44" s="77">
        <f>IF(TrAvia_act!F25=0,"",1000000*F11/TrAvia_act!F25)</f>
        <v>21562.63373151741</v>
      </c>
      <c r="G44" s="77">
        <f>IF(TrAvia_act!G25=0,"",1000000*G11/TrAvia_act!G25)</f>
        <v>23306.633238647915</v>
      </c>
      <c r="H44" s="77">
        <f>IF(TrAvia_act!H25=0,"",1000000*H11/TrAvia_act!H25)</f>
        <v>25836.257141685044</v>
      </c>
      <c r="I44" s="77">
        <f>IF(TrAvia_act!I25=0,"",1000000*I11/TrAvia_act!I25)</f>
        <v>25933.310189341719</v>
      </c>
      <c r="J44" s="77">
        <f>IF(TrAvia_act!J25=0,"",1000000*J11/TrAvia_act!J25)</f>
        <v>23931.630716534182</v>
      </c>
      <c r="K44" s="77">
        <f>IF(TrAvia_act!K25=0,"",1000000*K11/TrAvia_act!K25)</f>
        <v>24445.037454997542</v>
      </c>
      <c r="L44" s="77">
        <f>IF(TrAvia_act!L25=0,"",1000000*L11/TrAvia_act!L25)</f>
        <v>21717.560217091508</v>
      </c>
      <c r="M44" s="77">
        <f>IF(TrAvia_act!M25=0,"",1000000*M11/TrAvia_act!M25)</f>
        <v>21203.041489421492</v>
      </c>
      <c r="N44" s="77">
        <f>IF(TrAvia_act!N25=0,"",1000000*N11/TrAvia_act!N25)</f>
        <v>21072.580921125395</v>
      </c>
      <c r="O44" s="77">
        <f>IF(TrAvia_act!O25=0,"",1000000*O11/TrAvia_act!O25)</f>
        <v>20597.311921838238</v>
      </c>
      <c r="P44" s="77">
        <f>IF(TrAvia_act!P25=0,"",1000000*P11/TrAvia_act!P25)</f>
        <v>21743.754482467702</v>
      </c>
      <c r="Q44" s="77">
        <f>IF(TrAvia_act!Q25=0,"",1000000*Q11/TrAvia_act!Q25)</f>
        <v>20849.86579250756</v>
      </c>
    </row>
    <row r="45" spans="1:17" ht="11.45" customHeight="1" x14ac:dyDescent="0.25">
      <c r="A45" s="128" t="s">
        <v>18</v>
      </c>
      <c r="B45" s="133">
        <f>IF(TrAvia_act!B26=0,"",1000000*B12/TrAvia_act!B26)</f>
        <v>8083.3207439639627</v>
      </c>
      <c r="C45" s="133">
        <f>IF(TrAvia_act!C26=0,"",1000000*C12/TrAvia_act!C26)</f>
        <v>8405.5978569777872</v>
      </c>
      <c r="D45" s="133">
        <f>IF(TrAvia_act!D26=0,"",1000000*D12/TrAvia_act!D26)</f>
        <v>7969.1306176950056</v>
      </c>
      <c r="E45" s="133">
        <f>IF(TrAvia_act!E26=0,"",1000000*E12/TrAvia_act!E26)</f>
        <v>7834.4591097720286</v>
      </c>
      <c r="F45" s="133">
        <f>IF(TrAvia_act!F26=0,"",1000000*F12/TrAvia_act!F26)</f>
        <v>8149.7023740068144</v>
      </c>
      <c r="G45" s="133">
        <f>IF(TrAvia_act!G26=0,"",1000000*G12/TrAvia_act!G26)</f>
        <v>8245.0952440763394</v>
      </c>
      <c r="H45" s="133">
        <f>IF(TrAvia_act!H26=0,"",1000000*H12/TrAvia_act!H26)</f>
        <v>8876.4158625167929</v>
      </c>
      <c r="I45" s="133">
        <f>IF(TrAvia_act!I26=0,"",1000000*I12/TrAvia_act!I26)</f>
        <v>9397.2924391996439</v>
      </c>
      <c r="J45" s="133">
        <f>IF(TrAvia_act!J26=0,"",1000000*J12/TrAvia_act!J26)</f>
        <v>14109.658928320807</v>
      </c>
      <c r="K45" s="133">
        <f>IF(TrAvia_act!K26=0,"",1000000*K12/TrAvia_act!K26)</f>
        <v>14660.244806157174</v>
      </c>
      <c r="L45" s="133">
        <f>IF(TrAvia_act!L26=0,"",1000000*L12/TrAvia_act!L26)</f>
        <v>14304.938892257402</v>
      </c>
      <c r="M45" s="133">
        <f>IF(TrAvia_act!M26=0,"",1000000*M12/TrAvia_act!M26)</f>
        <v>13729.092837565155</v>
      </c>
      <c r="N45" s="133">
        <f>IF(TrAvia_act!N26=0,"",1000000*N12/TrAvia_act!N26)</f>
        <v>13409.817626897171</v>
      </c>
      <c r="O45" s="133">
        <f>IF(TrAvia_act!O26=0,"",1000000*O12/TrAvia_act!O26)</f>
        <v>12986.701441952269</v>
      </c>
      <c r="P45" s="133">
        <f>IF(TrAvia_act!P26=0,"",1000000*P12/TrAvia_act!P26)</f>
        <v>15254.542501672184</v>
      </c>
      <c r="Q45" s="133">
        <f>IF(TrAvia_act!Q26=0,"",1000000*Q12/TrAvia_act!Q26)</f>
        <v>14112.053859751277</v>
      </c>
    </row>
    <row r="46" spans="1:17" ht="11.45" customHeight="1" x14ac:dyDescent="0.25">
      <c r="A46" s="95" t="s">
        <v>126</v>
      </c>
      <c r="B46" s="75">
        <f>IF(TrAvia_act!B27=0,"",1000000*B13/TrAvia_act!B27)</f>
        <v>7817.3507673410713</v>
      </c>
      <c r="C46" s="75">
        <f>IF(TrAvia_act!C27=0,"",1000000*C13/TrAvia_act!C27)</f>
        <v>8097.404323326452</v>
      </c>
      <c r="D46" s="75">
        <f>IF(TrAvia_act!D27=0,"",1000000*D13/TrAvia_act!D27)</f>
        <v>7603.1126917847223</v>
      </c>
      <c r="E46" s="75">
        <f>IF(TrAvia_act!E27=0,"",1000000*E13/TrAvia_act!E27)</f>
        <v>7358.0536738149003</v>
      </c>
      <c r="F46" s="75">
        <f>IF(TrAvia_act!F27=0,"",1000000*F13/TrAvia_act!F27)</f>
        <v>7690.1130745996397</v>
      </c>
      <c r="G46" s="75">
        <f>IF(TrAvia_act!G27=0,"",1000000*G13/TrAvia_act!G27)</f>
        <v>7981.7238753359279</v>
      </c>
      <c r="H46" s="75">
        <f>IF(TrAvia_act!H27=0,"",1000000*H13/TrAvia_act!H27)</f>
        <v>8750.3807116688768</v>
      </c>
      <c r="I46" s="75">
        <f>IF(TrAvia_act!I27=0,"",1000000*I13/TrAvia_act!I27)</f>
        <v>9257.3396074268767</v>
      </c>
      <c r="J46" s="75">
        <f>IF(TrAvia_act!J27=0,"",1000000*J13/TrAvia_act!J27)</f>
        <v>8723.8389076374042</v>
      </c>
      <c r="K46" s="75">
        <f>IF(TrAvia_act!K27=0,"",1000000*K13/TrAvia_act!K27)</f>
        <v>9078.9140476147295</v>
      </c>
      <c r="L46" s="75">
        <f>IF(TrAvia_act!L27=0,"",1000000*L13/TrAvia_act!L27)</f>
        <v>8641.6998827251682</v>
      </c>
      <c r="M46" s="75">
        <f>IF(TrAvia_act!M27=0,"",1000000*M13/TrAvia_act!M27)</f>
        <v>7856.0277683411323</v>
      </c>
      <c r="N46" s="75">
        <f>IF(TrAvia_act!N27=0,"",1000000*N13/TrAvia_act!N27)</f>
        <v>7276.9235433273398</v>
      </c>
      <c r="O46" s="75">
        <f>IF(TrAvia_act!O27=0,"",1000000*O13/TrAvia_act!O27)</f>
        <v>6561.8531607858322</v>
      </c>
      <c r="P46" s="75">
        <f>IF(TrAvia_act!P27=0,"",1000000*P13/TrAvia_act!P27)</f>
        <v>8150.2134998313259</v>
      </c>
      <c r="Q46" s="75">
        <f>IF(TrAvia_act!Q27=0,"",1000000*Q13/TrAvia_act!Q27)</f>
        <v>7197.7990686095936</v>
      </c>
    </row>
    <row r="47" spans="1:17" ht="11.45" customHeight="1" x14ac:dyDescent="0.25">
      <c r="A47" s="93" t="s">
        <v>125</v>
      </c>
      <c r="B47" s="74">
        <f>IF(TrAvia_act!B28=0,"",1000000*B14/TrAvia_act!B28)</f>
        <v>26221.316758442361</v>
      </c>
      <c r="C47" s="74">
        <f>IF(TrAvia_act!C28=0,"",1000000*C14/TrAvia_act!C28)</f>
        <v>27448.40215739586</v>
      </c>
      <c r="D47" s="74">
        <f>IF(TrAvia_act!D28=0,"",1000000*D14/TrAvia_act!D28)</f>
        <v>26288.63799418768</v>
      </c>
      <c r="E47" s="74">
        <f>IF(TrAvia_act!E28=0,"",1000000*E14/TrAvia_act!E28)</f>
        <v>25348.414882501016</v>
      </c>
      <c r="F47" s="74">
        <f>IF(TrAvia_act!F28=0,"",1000000*F14/TrAvia_act!F28)</f>
        <v>26315.574155837738</v>
      </c>
      <c r="G47" s="74">
        <f>IF(TrAvia_act!G28=0,"",1000000*G14/TrAvia_act!G28)</f>
        <v>27390.730577233408</v>
      </c>
      <c r="H47" s="74">
        <f>IF(TrAvia_act!H28=0,"",1000000*H14/TrAvia_act!H28)</f>
        <v>30505.448138584365</v>
      </c>
      <c r="I47" s="74">
        <f>IF(TrAvia_act!I28=0,"",1000000*I14/TrAvia_act!I28)</f>
        <v>30625.927237573913</v>
      </c>
      <c r="J47" s="74">
        <f>IF(TrAvia_act!J28=0,"",1000000*J14/TrAvia_act!J28)</f>
        <v>27047.69979992514</v>
      </c>
      <c r="K47" s="74">
        <f>IF(TrAvia_act!K28=0,"",1000000*K14/TrAvia_act!K28)</f>
        <v>26969.240250080751</v>
      </c>
      <c r="L47" s="74">
        <f>IF(TrAvia_act!L28=0,"",1000000*L14/TrAvia_act!L28)</f>
        <v>25471.751369626199</v>
      </c>
      <c r="M47" s="74">
        <f>IF(TrAvia_act!M28=0,"",1000000*M14/TrAvia_act!M28)</f>
        <v>26721.832701262789</v>
      </c>
      <c r="N47" s="74">
        <f>IF(TrAvia_act!N28=0,"",1000000*N14/TrAvia_act!N28)</f>
        <v>26147.366877388366</v>
      </c>
      <c r="O47" s="74">
        <f>IF(TrAvia_act!O28=0,"",1000000*O14/TrAvia_act!O28)</f>
        <v>25555.427962834714</v>
      </c>
      <c r="P47" s="74">
        <f>IF(TrAvia_act!P28=0,"",1000000*P14/TrAvia_act!P28)</f>
        <v>25486.374988149029</v>
      </c>
      <c r="Q47" s="74">
        <f>IF(TrAvia_act!Q28=0,"",1000000*Q14/TrAvia_act!Q28)</f>
        <v>24374.677687968604</v>
      </c>
    </row>
    <row r="49" spans="1:17" ht="11.45" customHeight="1" x14ac:dyDescent="0.25">
      <c r="A49" s="27" t="s">
        <v>40</v>
      </c>
      <c r="B49" s="57">
        <f t="shared" ref="B49:Q49" si="5">IF(B7=0,0,B7/B$7)</f>
        <v>1</v>
      </c>
      <c r="C49" s="57">
        <f t="shared" si="5"/>
        <v>1</v>
      </c>
      <c r="D49" s="57">
        <f t="shared" si="5"/>
        <v>1</v>
      </c>
      <c r="E49" s="57">
        <f t="shared" si="5"/>
        <v>1</v>
      </c>
      <c r="F49" s="57">
        <f t="shared" si="5"/>
        <v>1</v>
      </c>
      <c r="G49" s="57">
        <f t="shared" si="5"/>
        <v>1</v>
      </c>
      <c r="H49" s="57">
        <f t="shared" si="5"/>
        <v>1</v>
      </c>
      <c r="I49" s="57">
        <f t="shared" si="5"/>
        <v>1</v>
      </c>
      <c r="J49" s="57">
        <f t="shared" si="5"/>
        <v>1</v>
      </c>
      <c r="K49" s="57">
        <f t="shared" si="5"/>
        <v>1</v>
      </c>
      <c r="L49" s="57">
        <f t="shared" si="5"/>
        <v>1</v>
      </c>
      <c r="M49" s="57">
        <f t="shared" si="5"/>
        <v>1</v>
      </c>
      <c r="N49" s="57">
        <f t="shared" si="5"/>
        <v>1</v>
      </c>
      <c r="O49" s="57">
        <f t="shared" si="5"/>
        <v>1</v>
      </c>
      <c r="P49" s="57">
        <f t="shared" si="5"/>
        <v>1</v>
      </c>
      <c r="Q49" s="57">
        <f t="shared" si="5"/>
        <v>1</v>
      </c>
    </row>
    <row r="50" spans="1:17" ht="11.45" customHeight="1" x14ac:dyDescent="0.25">
      <c r="A50" s="130" t="s">
        <v>39</v>
      </c>
      <c r="B50" s="129">
        <f t="shared" ref="B50:Q50" si="6">IF(B8=0,0,B8/B$7)</f>
        <v>0.99004029752547551</v>
      </c>
      <c r="C50" s="129">
        <f t="shared" si="6"/>
        <v>0.98934935883112518</v>
      </c>
      <c r="D50" s="129">
        <f t="shared" si="6"/>
        <v>0.9893533550024749</v>
      </c>
      <c r="E50" s="129">
        <f t="shared" si="6"/>
        <v>0.99248854398911945</v>
      </c>
      <c r="F50" s="129">
        <f t="shared" si="6"/>
        <v>0.99304930093326726</v>
      </c>
      <c r="G50" s="129">
        <f t="shared" si="6"/>
        <v>0.99241418684601634</v>
      </c>
      <c r="H50" s="129">
        <f t="shared" si="6"/>
        <v>0.9901473168561421</v>
      </c>
      <c r="I50" s="129">
        <f t="shared" si="6"/>
        <v>0.99068723599543818</v>
      </c>
      <c r="J50" s="129">
        <f t="shared" si="6"/>
        <v>0.95959044832732743</v>
      </c>
      <c r="K50" s="129">
        <f t="shared" si="6"/>
        <v>0.9671058726455265</v>
      </c>
      <c r="L50" s="129">
        <f t="shared" si="6"/>
        <v>0.9719428484828958</v>
      </c>
      <c r="M50" s="129">
        <f t="shared" si="6"/>
        <v>0.9717018056672202</v>
      </c>
      <c r="N50" s="129">
        <f t="shared" si="6"/>
        <v>0.96905338683433984</v>
      </c>
      <c r="O50" s="129">
        <f t="shared" si="6"/>
        <v>0.97055604608283619</v>
      </c>
      <c r="P50" s="129">
        <f t="shared" si="6"/>
        <v>0.96328758445746077</v>
      </c>
      <c r="Q50" s="129">
        <f t="shared" si="6"/>
        <v>0.96261929182778971</v>
      </c>
    </row>
    <row r="51" spans="1:17" ht="11.45" customHeight="1" x14ac:dyDescent="0.25">
      <c r="A51" s="116" t="s">
        <v>23</v>
      </c>
      <c r="B51" s="52">
        <f t="shared" ref="B51:Q51" si="7">IF(B9=0,0,B9/B$7)</f>
        <v>6.447524454772513E-2</v>
      </c>
      <c r="C51" s="52">
        <f t="shared" si="7"/>
        <v>6.4186669838806262E-2</v>
      </c>
      <c r="D51" s="52">
        <f t="shared" si="7"/>
        <v>6.2873769225809908E-2</v>
      </c>
      <c r="E51" s="52">
        <f t="shared" si="7"/>
        <v>6.1011095586603281E-2</v>
      </c>
      <c r="F51" s="52">
        <f t="shared" si="7"/>
        <v>6.3681902141919197E-2</v>
      </c>
      <c r="G51" s="52">
        <f t="shared" si="7"/>
        <v>5.7529301873703781E-2</v>
      </c>
      <c r="H51" s="52">
        <f t="shared" si="7"/>
        <v>5.5712000230560853E-2</v>
      </c>
      <c r="I51" s="52">
        <f t="shared" si="7"/>
        <v>5.7175979156452984E-2</v>
      </c>
      <c r="J51" s="52">
        <f t="shared" si="7"/>
        <v>5.9538512925084969E-2</v>
      </c>
      <c r="K51" s="52">
        <f t="shared" si="7"/>
        <v>6.6334900271612401E-2</v>
      </c>
      <c r="L51" s="52">
        <f t="shared" si="7"/>
        <v>7.7008755055199107E-2</v>
      </c>
      <c r="M51" s="52">
        <f t="shared" si="7"/>
        <v>7.1361764702630809E-2</v>
      </c>
      <c r="N51" s="52">
        <f t="shared" si="7"/>
        <v>5.767682625719029E-2</v>
      </c>
      <c r="O51" s="52">
        <f t="shared" si="7"/>
        <v>5.7239668345547244E-2</v>
      </c>
      <c r="P51" s="52">
        <f t="shared" si="7"/>
        <v>5.3288291897451358E-2</v>
      </c>
      <c r="Q51" s="52">
        <f t="shared" si="7"/>
        <v>5.4399148417357573E-2</v>
      </c>
    </row>
    <row r="52" spans="1:17" ht="11.45" customHeight="1" x14ac:dyDescent="0.25">
      <c r="A52" s="116" t="s">
        <v>127</v>
      </c>
      <c r="B52" s="52">
        <f t="shared" ref="B52:Q52" si="8">IF(B10=0,0,B10/B$7)</f>
        <v>0.45334087069308282</v>
      </c>
      <c r="C52" s="52">
        <f t="shared" si="8"/>
        <v>0.50492568984662911</v>
      </c>
      <c r="D52" s="52">
        <f t="shared" si="8"/>
        <v>0.50430322569951036</v>
      </c>
      <c r="E52" s="52">
        <f t="shared" si="8"/>
        <v>0.5357142622986738</v>
      </c>
      <c r="F52" s="52">
        <f t="shared" si="8"/>
        <v>0.51285522748711299</v>
      </c>
      <c r="G52" s="52">
        <f t="shared" si="8"/>
        <v>0.49327015534867846</v>
      </c>
      <c r="H52" s="52">
        <f t="shared" si="8"/>
        <v>0.50771049842808114</v>
      </c>
      <c r="I52" s="52">
        <f t="shared" si="8"/>
        <v>0.51425774991886986</v>
      </c>
      <c r="J52" s="52">
        <f t="shared" si="8"/>
        <v>0.46772568958488653</v>
      </c>
      <c r="K52" s="52">
        <f t="shared" si="8"/>
        <v>0.48093497278196357</v>
      </c>
      <c r="L52" s="52">
        <f t="shared" si="8"/>
        <v>0.49762453147685598</v>
      </c>
      <c r="M52" s="52">
        <f t="shared" si="8"/>
        <v>0.50033055272188398</v>
      </c>
      <c r="N52" s="52">
        <f t="shared" si="8"/>
        <v>0.49467664406919831</v>
      </c>
      <c r="O52" s="52">
        <f t="shared" si="8"/>
        <v>0.49495942654087444</v>
      </c>
      <c r="P52" s="52">
        <f t="shared" si="8"/>
        <v>0.48719184311513763</v>
      </c>
      <c r="Q52" s="52">
        <f t="shared" si="8"/>
        <v>0.49737561728516261</v>
      </c>
    </row>
    <row r="53" spans="1:17" ht="11.45" customHeight="1" x14ac:dyDescent="0.25">
      <c r="A53" s="116" t="s">
        <v>125</v>
      </c>
      <c r="B53" s="52">
        <f t="shared" ref="B53:Q53" si="9">IF(B11=0,0,B11/B$7)</f>
        <v>0.4722241822846675</v>
      </c>
      <c r="C53" s="52">
        <f t="shared" si="9"/>
        <v>0.42023699914568979</v>
      </c>
      <c r="D53" s="52">
        <f t="shared" si="9"/>
        <v>0.42217636007715448</v>
      </c>
      <c r="E53" s="52">
        <f t="shared" si="9"/>
        <v>0.39576318610384237</v>
      </c>
      <c r="F53" s="52">
        <f t="shared" si="9"/>
        <v>0.41651217130423496</v>
      </c>
      <c r="G53" s="52">
        <f t="shared" si="9"/>
        <v>0.44161472962363418</v>
      </c>
      <c r="H53" s="52">
        <f t="shared" si="9"/>
        <v>0.42672481819750013</v>
      </c>
      <c r="I53" s="52">
        <f t="shared" si="9"/>
        <v>0.41925350692011543</v>
      </c>
      <c r="J53" s="52">
        <f t="shared" si="9"/>
        <v>0.43232624581735585</v>
      </c>
      <c r="K53" s="52">
        <f t="shared" si="9"/>
        <v>0.41983599959195061</v>
      </c>
      <c r="L53" s="52">
        <f t="shared" si="9"/>
        <v>0.39730956195084072</v>
      </c>
      <c r="M53" s="52">
        <f t="shared" si="9"/>
        <v>0.40000948824270538</v>
      </c>
      <c r="N53" s="52">
        <f t="shared" si="9"/>
        <v>0.41669991650795124</v>
      </c>
      <c r="O53" s="52">
        <f t="shared" si="9"/>
        <v>0.41835695119641453</v>
      </c>
      <c r="P53" s="52">
        <f t="shared" si="9"/>
        <v>0.42280744944487186</v>
      </c>
      <c r="Q53" s="52">
        <f t="shared" si="9"/>
        <v>0.41084452612526962</v>
      </c>
    </row>
    <row r="54" spans="1:17" ht="11.45" customHeight="1" x14ac:dyDescent="0.25">
      <c r="A54" s="128" t="s">
        <v>18</v>
      </c>
      <c r="B54" s="127">
        <f t="shared" ref="B54:Q54" si="10">IF(B12=0,0,B12/B$7)</f>
        <v>9.9597024745245316E-3</v>
      </c>
      <c r="C54" s="127">
        <f t="shared" si="10"/>
        <v>1.0650641168874885E-2</v>
      </c>
      <c r="D54" s="127">
        <f t="shared" si="10"/>
        <v>1.0646644997525243E-2</v>
      </c>
      <c r="E54" s="127">
        <f t="shared" si="10"/>
        <v>7.5114560108805913E-3</v>
      </c>
      <c r="F54" s="127">
        <f t="shared" si="10"/>
        <v>6.9506990667327455E-3</v>
      </c>
      <c r="G54" s="127">
        <f t="shared" si="10"/>
        <v>7.5858131539836542E-3</v>
      </c>
      <c r="H54" s="127">
        <f t="shared" si="10"/>
        <v>9.8526831438579491E-3</v>
      </c>
      <c r="I54" s="127">
        <f t="shared" si="10"/>
        <v>9.3127640045617324E-3</v>
      </c>
      <c r="J54" s="127">
        <f t="shared" si="10"/>
        <v>4.0409551672672538E-2</v>
      </c>
      <c r="K54" s="127">
        <f t="shared" si="10"/>
        <v>3.2894127354473467E-2</v>
      </c>
      <c r="L54" s="127">
        <f t="shared" si="10"/>
        <v>2.805715151710423E-2</v>
      </c>
      <c r="M54" s="127">
        <f t="shared" si="10"/>
        <v>2.8298194332779792E-2</v>
      </c>
      <c r="N54" s="127">
        <f t="shared" si="10"/>
        <v>3.0946613165660067E-2</v>
      </c>
      <c r="O54" s="127">
        <f t="shared" si="10"/>
        <v>2.9443953917163763E-2</v>
      </c>
      <c r="P54" s="127">
        <f t="shared" si="10"/>
        <v>3.6712415542539137E-2</v>
      </c>
      <c r="Q54" s="127">
        <f t="shared" si="10"/>
        <v>3.7380708172210231E-2</v>
      </c>
    </row>
    <row r="55" spans="1:17" ht="11.45" customHeight="1" x14ac:dyDescent="0.25">
      <c r="A55" s="95" t="s">
        <v>126</v>
      </c>
      <c r="B55" s="48">
        <f t="shared" ref="B55:Q55" si="11">IF(B13=0,0,B13/B$7)</f>
        <v>9.4927934769221903E-3</v>
      </c>
      <c r="C55" s="48">
        <f t="shared" si="11"/>
        <v>1.0096724581301279E-2</v>
      </c>
      <c r="D55" s="48">
        <f t="shared" si="11"/>
        <v>9.9586790249889621E-3</v>
      </c>
      <c r="E55" s="48">
        <f t="shared" si="11"/>
        <v>6.8678757108631954E-3</v>
      </c>
      <c r="F55" s="48">
        <f t="shared" si="11"/>
        <v>6.3968869376551819E-3</v>
      </c>
      <c r="G55" s="48">
        <f t="shared" si="11"/>
        <v>7.2438531358234564E-3</v>
      </c>
      <c r="H55" s="48">
        <f t="shared" si="11"/>
        <v>9.6565163307237058E-3</v>
      </c>
      <c r="I55" s="48">
        <f t="shared" si="11"/>
        <v>9.1139847882654081E-3</v>
      </c>
      <c r="J55" s="48">
        <f t="shared" si="11"/>
        <v>1.7641141622056069E-2</v>
      </c>
      <c r="K55" s="48">
        <f t="shared" si="11"/>
        <v>1.4015719690738841E-2</v>
      </c>
      <c r="L55" s="48">
        <f t="shared" si="11"/>
        <v>1.1246063432142949E-2</v>
      </c>
      <c r="M55" s="48">
        <f t="shared" si="11"/>
        <v>1.1151808328204883E-2</v>
      </c>
      <c r="N55" s="48">
        <f t="shared" si="11"/>
        <v>1.1335530231136424E-2</v>
      </c>
      <c r="O55" s="48">
        <f t="shared" si="11"/>
        <v>9.8448328238375429E-3</v>
      </c>
      <c r="P55" s="48">
        <f t="shared" si="11"/>
        <v>1.1576658871979815E-2</v>
      </c>
      <c r="Q55" s="48">
        <f t="shared" si="11"/>
        <v>1.1391244718890964E-2</v>
      </c>
    </row>
    <row r="56" spans="1:17" ht="11.45" customHeight="1" x14ac:dyDescent="0.25">
      <c r="A56" s="93" t="s">
        <v>125</v>
      </c>
      <c r="B56" s="46">
        <f t="shared" ref="B56:Q56" si="12">IF(B14=0,0,B14/B$7)</f>
        <v>4.6690899760234121E-4</v>
      </c>
      <c r="C56" s="46">
        <f t="shared" si="12"/>
        <v>5.5391658757360511E-4</v>
      </c>
      <c r="D56" s="46">
        <f t="shared" si="12"/>
        <v>6.8796597253628091E-4</v>
      </c>
      <c r="E56" s="46">
        <f t="shared" si="12"/>
        <v>6.4358030001739617E-4</v>
      </c>
      <c r="F56" s="46">
        <f t="shared" si="12"/>
        <v>5.5381212907756384E-4</v>
      </c>
      <c r="G56" s="46">
        <f t="shared" si="12"/>
        <v>3.419600181601974E-4</v>
      </c>
      <c r="H56" s="46">
        <f t="shared" si="12"/>
        <v>1.9616681313424305E-4</v>
      </c>
      <c r="I56" s="46">
        <f t="shared" si="12"/>
        <v>1.9877921629632566E-4</v>
      </c>
      <c r="J56" s="46">
        <f t="shared" si="12"/>
        <v>2.2768410050616469E-2</v>
      </c>
      <c r="K56" s="46">
        <f t="shared" si="12"/>
        <v>1.887840766373463E-2</v>
      </c>
      <c r="L56" s="46">
        <f t="shared" si="12"/>
        <v>1.6811088084961279E-2</v>
      </c>
      <c r="M56" s="46">
        <f t="shared" si="12"/>
        <v>1.7146386004574906E-2</v>
      </c>
      <c r="N56" s="46">
        <f t="shared" si="12"/>
        <v>1.9611082934523644E-2</v>
      </c>
      <c r="O56" s="46">
        <f t="shared" si="12"/>
        <v>1.9599121093326219E-2</v>
      </c>
      <c r="P56" s="46">
        <f t="shared" si="12"/>
        <v>2.5135756670559319E-2</v>
      </c>
      <c r="Q56" s="46">
        <f t="shared" si="12"/>
        <v>2.5989463453319268E-2</v>
      </c>
    </row>
  </sheetData>
  <pageMargins left="0.39370078740157483" right="0.39370078740157483" top="0.39370078740157483" bottom="0.39370078740157483" header="0.31496062992125984" footer="0.31496062992125984"/>
  <pageSetup paperSize="9" scale="43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pageSetUpPr fitToPage="1"/>
  </sheetPr>
  <dimension ref="A1:Q27"/>
  <sheetViews>
    <sheetView showGridLines="0" zoomScaleNormal="100" workbookViewId="0">
      <pane xSplit="1" ySplit="1" topLeftCell="B2" activePane="bottomRight" state="frozen"/>
      <selection activeCell="D1" sqref="D1"/>
      <selection pane="topRight" activeCell="D1" sqref="D1"/>
      <selection pane="bottomLeft" activeCell="D1" sqref="D1"/>
      <selection pane="bottomRight" activeCell="B2" sqref="B2"/>
    </sheetView>
  </sheetViews>
  <sheetFormatPr defaultColWidth="9.140625" defaultRowHeight="11.45" customHeight="1" x14ac:dyDescent="0.25"/>
  <cols>
    <col min="1" max="1" width="50.7109375" style="13" customWidth="1"/>
    <col min="2" max="17" width="10.7109375" style="10" customWidth="1"/>
    <col min="18" max="16384" width="9.140625" style="13"/>
  </cols>
  <sheetData>
    <row r="1" spans="1:17" ht="13.5" customHeight="1" x14ac:dyDescent="0.25">
      <c r="A1" s="11" t="s">
        <v>181</v>
      </c>
      <c r="B1" s="12">
        <v>2000</v>
      </c>
      <c r="C1" s="12">
        <v>2001</v>
      </c>
      <c r="D1" s="12">
        <v>2002</v>
      </c>
      <c r="E1" s="12">
        <v>2003</v>
      </c>
      <c r="F1" s="12">
        <v>2004</v>
      </c>
      <c r="G1" s="12">
        <v>2005</v>
      </c>
      <c r="H1" s="12">
        <v>2006</v>
      </c>
      <c r="I1" s="12">
        <v>2007</v>
      </c>
      <c r="J1" s="12">
        <v>2008</v>
      </c>
      <c r="K1" s="12">
        <v>2009</v>
      </c>
      <c r="L1" s="12">
        <v>2010</v>
      </c>
      <c r="M1" s="12">
        <v>2011</v>
      </c>
      <c r="N1" s="12">
        <v>2012</v>
      </c>
      <c r="O1" s="12">
        <v>2013</v>
      </c>
      <c r="P1" s="12">
        <v>2014</v>
      </c>
      <c r="Q1" s="12">
        <v>2015</v>
      </c>
    </row>
    <row r="3" spans="1:17" ht="11.45" customHeight="1" x14ac:dyDescent="0.25">
      <c r="A3" s="27" t="s">
        <v>145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</row>
    <row r="4" spans="1:17" ht="11.45" customHeight="1" x14ac:dyDescent="0.25">
      <c r="A4" s="130" t="s">
        <v>39</v>
      </c>
      <c r="B4" s="132">
        <f t="shared" ref="B4:Q4" si="0">B5+B6+B7</f>
        <v>31873708</v>
      </c>
      <c r="C4" s="132">
        <f t="shared" si="0"/>
        <v>33110437.600000001</v>
      </c>
      <c r="D4" s="132">
        <f t="shared" si="0"/>
        <v>30845850.600000001</v>
      </c>
      <c r="E4" s="132">
        <f t="shared" si="0"/>
        <v>33535297.600000001</v>
      </c>
      <c r="F4" s="132">
        <f t="shared" si="0"/>
        <v>36529168.399999999</v>
      </c>
      <c r="G4" s="132">
        <f t="shared" si="0"/>
        <v>36392672.199999996</v>
      </c>
      <c r="H4" s="132">
        <f t="shared" si="0"/>
        <v>32657701.700000003</v>
      </c>
      <c r="I4" s="132">
        <f t="shared" si="0"/>
        <v>33936408.600000001</v>
      </c>
      <c r="J4" s="132">
        <f t="shared" si="0"/>
        <v>34905764.800000004</v>
      </c>
      <c r="K4" s="132">
        <f t="shared" si="0"/>
        <v>31764935.300000001</v>
      </c>
      <c r="L4" s="132">
        <f t="shared" si="0"/>
        <v>34949507.399999999</v>
      </c>
      <c r="M4" s="132">
        <f t="shared" si="0"/>
        <v>36546785.400000006</v>
      </c>
      <c r="N4" s="132">
        <f t="shared" si="0"/>
        <v>36166853.599999994</v>
      </c>
      <c r="O4" s="132">
        <f t="shared" si="0"/>
        <v>37715851.200000003</v>
      </c>
      <c r="P4" s="132">
        <f t="shared" si="0"/>
        <v>38544009.299999997</v>
      </c>
      <c r="Q4" s="132">
        <f t="shared" si="0"/>
        <v>39970767.800000004</v>
      </c>
    </row>
    <row r="5" spans="1:17" ht="11.45" customHeight="1" x14ac:dyDescent="0.25">
      <c r="A5" s="116" t="s">
        <v>23</v>
      </c>
      <c r="B5" s="42">
        <f>B13*TrAvia_act!B23</f>
        <v>3254046</v>
      </c>
      <c r="C5" s="42">
        <f>C13*TrAvia_act!C23</f>
        <v>3377695.2</v>
      </c>
      <c r="D5" s="42">
        <f>D13*TrAvia_act!D23</f>
        <v>2916960.9999999995</v>
      </c>
      <c r="E5" s="42">
        <f>E13*TrAvia_act!E23</f>
        <v>2951749.6</v>
      </c>
      <c r="F5" s="42">
        <f>F13*TrAvia_act!F23</f>
        <v>3595986.3</v>
      </c>
      <c r="G5" s="42">
        <f>G13*TrAvia_act!G23</f>
        <v>3477680.4</v>
      </c>
      <c r="H5" s="42">
        <f>H13*TrAvia_act!H23</f>
        <v>3276246.4000000004</v>
      </c>
      <c r="I5" s="42">
        <f>I13*TrAvia_act!I23</f>
        <v>3534600</v>
      </c>
      <c r="J5" s="42">
        <f>J13*TrAvia_act!J23</f>
        <v>3602497.6</v>
      </c>
      <c r="K5" s="42">
        <f>K13*TrAvia_act!K23</f>
        <v>3582138</v>
      </c>
      <c r="L5" s="42">
        <f>L13*TrAvia_act!L23</f>
        <v>4266308.2</v>
      </c>
      <c r="M5" s="42">
        <f>M13*TrAvia_act!M23</f>
        <v>4175375.1</v>
      </c>
      <c r="N5" s="42">
        <f>N13*TrAvia_act!N23</f>
        <v>3325647.5999999996</v>
      </c>
      <c r="O5" s="42">
        <f>O13*TrAvia_act!O23</f>
        <v>3320272.2</v>
      </c>
      <c r="P5" s="42">
        <f>P13*TrAvia_act!P23</f>
        <v>3323527.2</v>
      </c>
      <c r="Q5" s="42">
        <f>Q13*TrAvia_act!Q23</f>
        <v>3299217.6</v>
      </c>
    </row>
    <row r="6" spans="1:17" ht="11.45" customHeight="1" x14ac:dyDescent="0.25">
      <c r="A6" s="116" t="s">
        <v>127</v>
      </c>
      <c r="B6" s="42">
        <f>B14*TrAvia_act!B24</f>
        <v>19671652</v>
      </c>
      <c r="C6" s="42">
        <f>C14*TrAvia_act!C24</f>
        <v>20819437</v>
      </c>
      <c r="D6" s="42">
        <f>D14*TrAvia_act!D24</f>
        <v>19234835.599999998</v>
      </c>
      <c r="E6" s="42">
        <f>E14*TrAvia_act!E24</f>
        <v>21748363.199999999</v>
      </c>
      <c r="F6" s="42">
        <f>F14*TrAvia_act!F24</f>
        <v>23400842.499999996</v>
      </c>
      <c r="G6" s="42">
        <f>G14*TrAvia_act!G24</f>
        <v>23036441.399999999</v>
      </c>
      <c r="H6" s="42">
        <f>H14*TrAvia_act!H24</f>
        <v>21036579.300000001</v>
      </c>
      <c r="I6" s="42">
        <f>I14*TrAvia_act!I24</f>
        <v>21982691.100000001</v>
      </c>
      <c r="J6" s="42">
        <f>J14*TrAvia_act!J24</f>
        <v>22013136.600000001</v>
      </c>
      <c r="K6" s="42">
        <f>K14*TrAvia_act!K24</f>
        <v>20111716.100000001</v>
      </c>
      <c r="L6" s="42">
        <f>L14*TrAvia_act!L24</f>
        <v>21674287.199999999</v>
      </c>
      <c r="M6" s="42">
        <f>M14*TrAvia_act!M24</f>
        <v>22673514.300000001</v>
      </c>
      <c r="N6" s="42">
        <f>N14*TrAvia_act!N24</f>
        <v>22731328.199999999</v>
      </c>
      <c r="O6" s="42">
        <f>O14*TrAvia_act!O24</f>
        <v>23838154.200000003</v>
      </c>
      <c r="P6" s="42">
        <f>P14*TrAvia_act!P24</f>
        <v>24303069</v>
      </c>
      <c r="Q6" s="42">
        <f>Q14*TrAvia_act!Q24</f>
        <v>25804254.200000003</v>
      </c>
    </row>
    <row r="7" spans="1:17" ht="11.45" customHeight="1" x14ac:dyDescent="0.25">
      <c r="A7" s="93" t="s">
        <v>125</v>
      </c>
      <c r="B7" s="36">
        <f>B15*TrAvia_act!B25</f>
        <v>8948010</v>
      </c>
      <c r="C7" s="36">
        <f>C15*TrAvia_act!C25</f>
        <v>8913305.4000000004</v>
      </c>
      <c r="D7" s="36">
        <f>D15*TrAvia_act!D25</f>
        <v>8694054.0000000019</v>
      </c>
      <c r="E7" s="36">
        <f>E15*TrAvia_act!E25</f>
        <v>8835184.7999999989</v>
      </c>
      <c r="F7" s="36">
        <f>F15*TrAvia_act!F25</f>
        <v>9532339.5999999996</v>
      </c>
      <c r="G7" s="36">
        <f>G15*TrAvia_act!G25</f>
        <v>9878550.4000000004</v>
      </c>
      <c r="H7" s="36">
        <f>H15*TrAvia_act!H25</f>
        <v>8344876</v>
      </c>
      <c r="I7" s="36">
        <f>I15*TrAvia_act!I25</f>
        <v>8419117.5</v>
      </c>
      <c r="J7" s="36">
        <f>J15*TrAvia_act!J25</f>
        <v>9290130.5999999996</v>
      </c>
      <c r="K7" s="36">
        <f>K15*TrAvia_act!K25</f>
        <v>8071081.2000000002</v>
      </c>
      <c r="L7" s="36">
        <f>L15*TrAvia_act!L25</f>
        <v>9008912</v>
      </c>
      <c r="M7" s="36">
        <f>M15*TrAvia_act!M25</f>
        <v>9697896</v>
      </c>
      <c r="N7" s="36">
        <f>N15*TrAvia_act!N25</f>
        <v>10109877.800000001</v>
      </c>
      <c r="O7" s="36">
        <f>O15*TrAvia_act!O25</f>
        <v>10557424.799999999</v>
      </c>
      <c r="P7" s="36">
        <f>P15*TrAvia_act!P25</f>
        <v>10917413.1</v>
      </c>
      <c r="Q7" s="36">
        <f>Q15*TrAvia_act!Q25</f>
        <v>10867296</v>
      </c>
    </row>
    <row r="9" spans="1:17" ht="11.45" customHeight="1" x14ac:dyDescent="0.25">
      <c r="A9" s="35" t="s">
        <v>45</v>
      </c>
      <c r="B9" s="34"/>
      <c r="C9" s="34"/>
      <c r="D9" s="34"/>
      <c r="E9" s="34"/>
      <c r="F9" s="34"/>
      <c r="G9" s="34"/>
      <c r="H9" s="34"/>
      <c r="I9" s="34"/>
      <c r="J9" s="34"/>
      <c r="K9" s="34"/>
      <c r="L9" s="34"/>
      <c r="M9" s="34"/>
      <c r="N9" s="34"/>
      <c r="O9" s="34"/>
      <c r="P9" s="34"/>
      <c r="Q9" s="34"/>
    </row>
    <row r="11" spans="1:17" ht="11.45" customHeight="1" x14ac:dyDescent="0.25">
      <c r="A11" s="27" t="s">
        <v>144</v>
      </c>
      <c r="B11" s="68"/>
      <c r="C11" s="68"/>
      <c r="D11" s="68"/>
      <c r="E11" s="68"/>
      <c r="F11" s="68"/>
      <c r="G11" s="68"/>
      <c r="H11" s="68"/>
      <c r="I11" s="68"/>
      <c r="J11" s="68"/>
      <c r="K11" s="68"/>
      <c r="L11" s="68"/>
      <c r="M11" s="68"/>
      <c r="N11" s="68"/>
      <c r="O11" s="68"/>
      <c r="P11" s="68"/>
      <c r="Q11" s="68"/>
    </row>
    <row r="12" spans="1:17" ht="11.45" customHeight="1" x14ac:dyDescent="0.25">
      <c r="A12" s="130" t="s">
        <v>39</v>
      </c>
      <c r="B12" s="134">
        <f>IF(B4=0,0,B4/TrAvia_act!B22)</f>
        <v>140.82536063799236</v>
      </c>
      <c r="C12" s="134">
        <f>IF(C4=0,0,C4/TrAvia_act!C22)</f>
        <v>140.23963506833999</v>
      </c>
      <c r="D12" s="134">
        <f>IF(D4=0,0,D4/TrAvia_act!D22)</f>
        <v>141.19161890986322</v>
      </c>
      <c r="E12" s="134">
        <f>IF(E4=0,0,E4/TrAvia_act!E22)</f>
        <v>141.11391096878984</v>
      </c>
      <c r="F12" s="134">
        <f>IF(F4=0,0,F4/TrAvia_act!F22)</f>
        <v>141.84101795477136</v>
      </c>
      <c r="G12" s="134">
        <f>IF(G4=0,0,G4/TrAvia_act!G22)</f>
        <v>142.95518081186609</v>
      </c>
      <c r="H12" s="134">
        <f>IF(H4=0,0,H4/TrAvia_act!H22)</f>
        <v>142.37131491298436</v>
      </c>
      <c r="I12" s="134">
        <f>IF(I4=0,0,I4/TrAvia_act!I22)</f>
        <v>143.25990282286492</v>
      </c>
      <c r="J12" s="134">
        <f>IF(J4=0,0,J4/TrAvia_act!J22)</f>
        <v>144.67691312943754</v>
      </c>
      <c r="K12" s="134">
        <f>IF(K4=0,0,K4/TrAvia_act!K22)</f>
        <v>145.92558446152361</v>
      </c>
      <c r="L12" s="134">
        <f>IF(L4=0,0,L4/TrAvia_act!L22)</f>
        <v>148.20668402483292</v>
      </c>
      <c r="M12" s="134">
        <f>IF(M4=0,0,M4/TrAvia_act!M22)</f>
        <v>149.13098728908659</v>
      </c>
      <c r="N12" s="134">
        <f>IF(N4=0,0,N4/TrAvia_act!N22)</f>
        <v>151.68242310369988</v>
      </c>
      <c r="O12" s="134">
        <f>IF(O4=0,0,O4/TrAvia_act!O22)</f>
        <v>154.06739024758886</v>
      </c>
      <c r="P12" s="134">
        <f>IF(P4=0,0,P4/TrAvia_act!P22)</f>
        <v>155.98294361888111</v>
      </c>
      <c r="Q12" s="134">
        <f>IF(Q4=0,0,Q4/TrAvia_act!Q22)</f>
        <v>156.84590705577205</v>
      </c>
    </row>
    <row r="13" spans="1:17" ht="11.45" customHeight="1" x14ac:dyDescent="0.25">
      <c r="A13" s="116" t="s">
        <v>23</v>
      </c>
      <c r="B13" s="77">
        <v>118.2</v>
      </c>
      <c r="C13" s="77">
        <v>116.4</v>
      </c>
      <c r="D13" s="77">
        <v>117.1</v>
      </c>
      <c r="E13" s="77">
        <v>119.2</v>
      </c>
      <c r="F13" s="77">
        <v>119.1</v>
      </c>
      <c r="G13" s="77">
        <v>118.2</v>
      </c>
      <c r="H13" s="77">
        <v>118.4</v>
      </c>
      <c r="I13" s="77">
        <v>120</v>
      </c>
      <c r="J13" s="77">
        <v>120.8</v>
      </c>
      <c r="K13" s="77">
        <v>121.1</v>
      </c>
      <c r="L13" s="77">
        <v>123.4</v>
      </c>
      <c r="M13" s="77">
        <v>120.7</v>
      </c>
      <c r="N13" s="77">
        <v>122.6</v>
      </c>
      <c r="O13" s="77">
        <v>123.9</v>
      </c>
      <c r="P13" s="77">
        <v>129.30000000000001</v>
      </c>
      <c r="Q13" s="77">
        <v>131.80000000000001</v>
      </c>
    </row>
    <row r="14" spans="1:17" ht="11.45" customHeight="1" x14ac:dyDescent="0.25">
      <c r="A14" s="116" t="s">
        <v>127</v>
      </c>
      <c r="B14" s="77">
        <v>130.9</v>
      </c>
      <c r="C14" s="77">
        <v>131</v>
      </c>
      <c r="D14" s="77">
        <v>132.19999999999999</v>
      </c>
      <c r="E14" s="77">
        <v>133.19999999999999</v>
      </c>
      <c r="F14" s="77">
        <v>133.69999999999999</v>
      </c>
      <c r="G14" s="77">
        <v>135.1</v>
      </c>
      <c r="H14" s="77">
        <v>135.30000000000001</v>
      </c>
      <c r="I14" s="77">
        <v>137.30000000000001</v>
      </c>
      <c r="J14" s="77">
        <v>137.80000000000001</v>
      </c>
      <c r="K14" s="77">
        <v>139.30000000000001</v>
      </c>
      <c r="L14" s="77">
        <v>141.6</v>
      </c>
      <c r="M14" s="77">
        <v>142.9</v>
      </c>
      <c r="N14" s="77">
        <v>143.69999999999999</v>
      </c>
      <c r="O14" s="77">
        <v>145.80000000000001</v>
      </c>
      <c r="P14" s="77">
        <v>147</v>
      </c>
      <c r="Q14" s="77">
        <v>147.80000000000001</v>
      </c>
    </row>
    <row r="15" spans="1:17" ht="11.45" customHeight="1" x14ac:dyDescent="0.25">
      <c r="A15" s="93" t="s">
        <v>125</v>
      </c>
      <c r="B15" s="74">
        <v>184.4</v>
      </c>
      <c r="C15" s="74">
        <v>185.1</v>
      </c>
      <c r="D15" s="74">
        <v>180.9</v>
      </c>
      <c r="E15" s="74">
        <v>178.1</v>
      </c>
      <c r="F15" s="74">
        <v>182.2</v>
      </c>
      <c r="G15" s="74">
        <v>180.8</v>
      </c>
      <c r="H15" s="74">
        <v>180.5</v>
      </c>
      <c r="I15" s="74">
        <v>177.9</v>
      </c>
      <c r="J15" s="74">
        <v>179.7</v>
      </c>
      <c r="K15" s="74">
        <v>184.6</v>
      </c>
      <c r="L15" s="74">
        <v>187</v>
      </c>
      <c r="M15" s="74">
        <v>187.2</v>
      </c>
      <c r="N15" s="74">
        <v>190.3</v>
      </c>
      <c r="O15" s="74">
        <v>193.7</v>
      </c>
      <c r="P15" s="74">
        <v>194.7</v>
      </c>
      <c r="Q15" s="74">
        <v>196.8</v>
      </c>
    </row>
    <row r="16" spans="1:17" ht="11.45" customHeight="1" x14ac:dyDescent="0.25">
      <c r="B16" s="146"/>
    </row>
    <row r="17" spans="1:17" ht="11.45" customHeight="1" x14ac:dyDescent="0.25">
      <c r="A17" s="27" t="s">
        <v>12</v>
      </c>
      <c r="B17" s="145"/>
      <c r="C17" s="145"/>
      <c r="D17" s="145"/>
      <c r="E17" s="145"/>
      <c r="F17" s="145"/>
      <c r="G17" s="145"/>
      <c r="H17" s="145"/>
      <c r="I17" s="145"/>
      <c r="J17" s="145"/>
      <c r="K17" s="145"/>
      <c r="L17" s="145"/>
      <c r="M17" s="145"/>
      <c r="N17" s="145"/>
      <c r="O17" s="145"/>
      <c r="P17" s="145"/>
      <c r="Q17" s="145"/>
    </row>
    <row r="18" spans="1:17" ht="11.45" customHeight="1" x14ac:dyDescent="0.25">
      <c r="A18" s="130" t="s">
        <v>39</v>
      </c>
      <c r="B18" s="144">
        <f>IF(TrAvia_act!B31=0,0,TrAvia_act!B31/B4)</f>
        <v>0.59189238352814177</v>
      </c>
      <c r="C18" s="144">
        <f>IF(TrAvia_act!C31=0,0,TrAvia_act!C31/C4)</f>
        <v>0.5926379843436439</v>
      </c>
      <c r="D18" s="144">
        <f>IF(TrAvia_act!D31=0,0,TrAvia_act!D31/D4)</f>
        <v>0.632817335891525</v>
      </c>
      <c r="E18" s="144">
        <f>IF(TrAvia_act!E31=0,0,TrAvia_act!E31/E4)</f>
        <v>0.57026087044475782</v>
      </c>
      <c r="F18" s="144">
        <f>IF(TrAvia_act!F31=0,0,TrAvia_act!F31/F4)</f>
        <v>0.57881377885405139</v>
      </c>
      <c r="G18" s="144">
        <f>IF(TrAvia_act!G31=0,0,TrAvia_act!G31/G4)</f>
        <v>0.61363606050341102</v>
      </c>
      <c r="H18" s="144">
        <f>IF(TrAvia_act!H31=0,0,TrAvia_act!H31/H4)</f>
        <v>0.70990748868283027</v>
      </c>
      <c r="I18" s="144">
        <f>IF(TrAvia_act!I31=0,0,TrAvia_act!I31/I4)</f>
        <v>0.71284655619098125</v>
      </c>
      <c r="J18" s="144">
        <f>IF(TrAvia_act!J31=0,0,TrAvia_act!J31/J4)</f>
        <v>0.69466886455385723</v>
      </c>
      <c r="K18" s="144">
        <f>IF(TrAvia_act!K31=0,0,TrAvia_act!K31/K4)</f>
        <v>0.69826004021484656</v>
      </c>
      <c r="L18" s="144">
        <f>IF(TrAvia_act!L31=0,0,TrAvia_act!L31/L4)</f>
        <v>0.69988322639420097</v>
      </c>
      <c r="M18" s="144">
        <f>IF(TrAvia_act!M31=0,0,TrAvia_act!M31/M4)</f>
        <v>0.71000017418768646</v>
      </c>
      <c r="N18" s="144">
        <f>IF(TrAvia_act!N31=0,0,TrAvia_act!N31/N4)</f>
        <v>0.73715093645856999</v>
      </c>
      <c r="O18" s="144">
        <f>IF(TrAvia_act!O31=0,0,TrAvia_act!O31/O4)</f>
        <v>0.73113966999636471</v>
      </c>
      <c r="P18" s="144">
        <f>IF(TrAvia_act!P31=0,0,TrAvia_act!P31/P4)</f>
        <v>0.75950033563322128</v>
      </c>
      <c r="Q18" s="144">
        <f>IF(TrAvia_act!Q31=0,0,TrAvia_act!Q31/Q4)</f>
        <v>0.75928268758450013</v>
      </c>
    </row>
    <row r="19" spans="1:17" ht="11.45" customHeight="1" x14ac:dyDescent="0.25">
      <c r="A19" s="116" t="s">
        <v>23</v>
      </c>
      <c r="B19" s="143">
        <v>0.4857359115390501</v>
      </c>
      <c r="C19" s="143">
        <v>0.48573921057175318</v>
      </c>
      <c r="D19" s="143">
        <v>0.513154272545982</v>
      </c>
      <c r="E19" s="143">
        <v>0.44718664482922266</v>
      </c>
      <c r="F19" s="143">
        <v>0.45454817222190197</v>
      </c>
      <c r="G19" s="143">
        <v>0.48835913731463071</v>
      </c>
      <c r="H19" s="143">
        <v>0.56394354221953513</v>
      </c>
      <c r="I19" s="143">
        <v>0.56351185424093253</v>
      </c>
      <c r="J19" s="143">
        <v>0.55387573332456908</v>
      </c>
      <c r="K19" s="143">
        <v>0.55703660774654695</v>
      </c>
      <c r="L19" s="143">
        <v>0.56676753920403589</v>
      </c>
      <c r="M19" s="143">
        <v>0.57493301619775428</v>
      </c>
      <c r="N19" s="143">
        <v>0.58481662338487106</v>
      </c>
      <c r="O19" s="143">
        <v>0.5800873795829149</v>
      </c>
      <c r="P19" s="143">
        <v>0.6013671258655563</v>
      </c>
      <c r="Q19" s="143">
        <v>0.59506199287976635</v>
      </c>
    </row>
    <row r="20" spans="1:17" ht="11.45" customHeight="1" x14ac:dyDescent="0.25">
      <c r="A20" s="116" t="s">
        <v>127</v>
      </c>
      <c r="B20" s="143">
        <v>0.62380754803917837</v>
      </c>
      <c r="C20" s="143">
        <v>0.62381000024160116</v>
      </c>
      <c r="D20" s="143">
        <v>0.66330865858817112</v>
      </c>
      <c r="E20" s="143">
        <v>0.58288037050990582</v>
      </c>
      <c r="F20" s="143">
        <v>0.5863502991398708</v>
      </c>
      <c r="G20" s="143">
        <v>0.63068556239767137</v>
      </c>
      <c r="H20" s="143">
        <v>0.72653651442276068</v>
      </c>
      <c r="I20" s="143">
        <v>0.72418039845904036</v>
      </c>
      <c r="J20" s="143">
        <v>0.71165937343068131</v>
      </c>
      <c r="K20" s="143">
        <v>0.71113135889980061</v>
      </c>
      <c r="L20" s="143">
        <v>0.71742751475582556</v>
      </c>
      <c r="M20" s="143">
        <v>0.7313243011472641</v>
      </c>
      <c r="N20" s="143">
        <v>0.75712073876967734</v>
      </c>
      <c r="O20" s="143">
        <v>0.75393035254382235</v>
      </c>
      <c r="P20" s="143">
        <v>0.78271768886472726</v>
      </c>
      <c r="Q20" s="143">
        <v>0.77875341190833558</v>
      </c>
    </row>
    <row r="21" spans="1:17" ht="11.45" customHeight="1" x14ac:dyDescent="0.25">
      <c r="A21" s="93" t="s">
        <v>125</v>
      </c>
      <c r="B21" s="142">
        <v>0.5603338619424878</v>
      </c>
      <c r="C21" s="142">
        <v>0.56033657278252802</v>
      </c>
      <c r="D21" s="142">
        <v>0.60550636101409072</v>
      </c>
      <c r="E21" s="142">
        <v>0.58031508293974787</v>
      </c>
      <c r="F21" s="142">
        <v>0.60719049497565114</v>
      </c>
      <c r="G21" s="142">
        <v>0.61798014413126845</v>
      </c>
      <c r="H21" s="142">
        <v>0.72529370118860959</v>
      </c>
      <c r="I21" s="142">
        <v>0.74594861040958271</v>
      </c>
      <c r="J21" s="142">
        <v>0.70900585617170986</v>
      </c>
      <c r="K21" s="142">
        <v>0.72886529750190099</v>
      </c>
      <c r="L21" s="142">
        <v>0.72071288963639568</v>
      </c>
      <c r="M21" s="142">
        <v>0.71829714404031564</v>
      </c>
      <c r="N21" s="142">
        <v>0.74236070390484832</v>
      </c>
      <c r="O21" s="142">
        <v>0.72718481499389898</v>
      </c>
      <c r="P21" s="142">
        <v>0.75595618892537841</v>
      </c>
      <c r="Q21" s="142">
        <v>0.76290569429598665</v>
      </c>
    </row>
    <row r="23" spans="1:17" ht="11.45" customHeight="1" x14ac:dyDescent="0.25">
      <c r="A23" s="27" t="s">
        <v>13</v>
      </c>
      <c r="B23" s="26"/>
      <c r="C23" s="26"/>
      <c r="D23" s="26"/>
      <c r="E23" s="26"/>
      <c r="F23" s="26"/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6"/>
    </row>
    <row r="24" spans="1:17" ht="11.45" customHeight="1" x14ac:dyDescent="0.25">
      <c r="A24" s="130" t="s">
        <v>39</v>
      </c>
      <c r="B24" s="137">
        <f>IF(TrAvia_ene!B8=0,0,TrAvia_ene!B8/(B12*TrAvia_act!B13))</f>
        <v>3.0629347539501733E-2</v>
      </c>
      <c r="C24" s="137">
        <f>IF(TrAvia_ene!C8=0,0,TrAvia_ene!C8/(C12*TrAvia_act!C13))</f>
        <v>2.9999416812956474E-2</v>
      </c>
      <c r="D24" s="137">
        <f>IF(TrAvia_ene!D8=0,0,TrAvia_ene!D8/(D12*TrAvia_act!D13))</f>
        <v>2.9231468525457327E-2</v>
      </c>
      <c r="E24" s="137">
        <f>IF(TrAvia_ene!E8=0,0,TrAvia_ene!E8/(E12*TrAvia_act!E13))</f>
        <v>2.881005457854232E-2</v>
      </c>
      <c r="F24" s="137">
        <f>IF(TrAvia_ene!F8=0,0,TrAvia_ene!F8/(F12*TrAvia_act!F13))</f>
        <v>2.9517425605005854E-2</v>
      </c>
      <c r="G24" s="137">
        <f>IF(TrAvia_ene!G8=0,0,TrAvia_ene!G8/(G12*TrAvia_act!G13))</f>
        <v>3.0116442325190333E-2</v>
      </c>
      <c r="H24" s="137">
        <f>IF(TrAvia_ene!H8=0,0,TrAvia_ene!H8/(H12*TrAvia_act!H13))</f>
        <v>3.3387186949426342E-2</v>
      </c>
      <c r="I24" s="137">
        <f>IF(TrAvia_ene!I8=0,0,TrAvia_ene!I8/(I12*TrAvia_act!I13))</f>
        <v>3.3615484274806158E-2</v>
      </c>
      <c r="J24" s="137">
        <f>IF(TrAvia_ene!J8=0,0,TrAvia_ene!J8/(J12*TrAvia_act!J13))</f>
        <v>3.0396119550553366E-2</v>
      </c>
      <c r="K24" s="137">
        <f>IF(TrAvia_ene!K8=0,0,TrAvia_ene!K8/(K12*TrAvia_act!K13))</f>
        <v>3.0789265079084735E-2</v>
      </c>
      <c r="L24" s="137">
        <f>IF(TrAvia_ene!L8=0,0,TrAvia_ene!L8/(L12*TrAvia_act!L13))</f>
        <v>3.0244142726005244E-2</v>
      </c>
      <c r="M24" s="137">
        <f>IF(TrAvia_ene!M8=0,0,TrAvia_ene!M8/(M12*TrAvia_act!M13))</f>
        <v>2.9843865656396792E-2</v>
      </c>
      <c r="N24" s="137">
        <f>IF(TrAvia_ene!N8=0,0,TrAvia_ene!N8/(N12*TrAvia_act!N13))</f>
        <v>2.8939761404601874E-2</v>
      </c>
      <c r="O24" s="137">
        <f>IF(TrAvia_ene!O8=0,0,TrAvia_ene!O8/(O12*TrAvia_act!O13))</f>
        <v>2.7659190704105368E-2</v>
      </c>
      <c r="P24" s="137">
        <f>IF(TrAvia_ene!P8=0,0,TrAvia_ene!P8/(P12*TrAvia_act!P13))</f>
        <v>2.8715935322979322E-2</v>
      </c>
      <c r="Q24" s="137">
        <f>IF(TrAvia_ene!Q8=0,0,TrAvia_ene!Q8/(Q12*TrAvia_act!Q13))</f>
        <v>2.7347255244714135E-2</v>
      </c>
    </row>
    <row r="25" spans="1:17" ht="11.45" customHeight="1" x14ac:dyDescent="0.25">
      <c r="A25" s="116" t="s">
        <v>23</v>
      </c>
      <c r="B25" s="108">
        <f>IF(TrAvia_ene!B9=0,0,TrAvia_ene!B9/(B13*TrAvia_act!B14))</f>
        <v>8.3555298029330996E-2</v>
      </c>
      <c r="C25" s="108">
        <f>IF(TrAvia_ene!C9=0,0,TrAvia_ene!C9/(C13*TrAvia_act!C14))</f>
        <v>8.2854332848733336E-2</v>
      </c>
      <c r="D25" s="108">
        <f>IF(TrAvia_ene!D9=0,0,TrAvia_ene!D9/(D13*TrAvia_act!D14))</f>
        <v>8.1856040073652686E-2</v>
      </c>
      <c r="E25" s="108">
        <f>IF(TrAvia_ene!E9=0,0,TrAvia_ene!E9/(E13*TrAvia_act!E14))</f>
        <v>8.0500932145495321E-2</v>
      </c>
      <c r="F25" s="108">
        <f>IF(TrAvia_ene!F9=0,0,TrAvia_ene!F9/(F13*TrAvia_act!F14))</f>
        <v>7.9997703117192356E-2</v>
      </c>
      <c r="G25" s="108">
        <f>IF(TrAvia_ene!G9=0,0,TrAvia_ene!G9/(G13*TrAvia_act!G14))</f>
        <v>7.9165379464961771E-2</v>
      </c>
      <c r="H25" s="108">
        <f>IF(TrAvia_ene!H9=0,0,TrAvia_ene!H9/(H13*TrAvia_act!H14))</f>
        <v>7.8622225305706367E-2</v>
      </c>
      <c r="I25" s="108">
        <f>IF(TrAvia_ene!I9=0,0,TrAvia_ene!I9/(I13*TrAvia_act!I14))</f>
        <v>7.7837812025923159E-2</v>
      </c>
      <c r="J25" s="108">
        <f>IF(TrAvia_ene!J9=0,0,TrAvia_ene!J9/(J13*TrAvia_act!J14))</f>
        <v>7.7381547059643674E-2</v>
      </c>
      <c r="K25" s="108">
        <f>IF(TrAvia_ene!K9=0,0,TrAvia_ene!K9/(K13*TrAvia_act!K14))</f>
        <v>7.6773594432112749E-2</v>
      </c>
      <c r="L25" s="108">
        <f>IF(TrAvia_ene!L9=0,0,TrAvia_ene!L9/(L13*TrAvia_act!L14))</f>
        <v>7.7028126264977653E-2</v>
      </c>
      <c r="M25" s="108">
        <f>IF(TrAvia_ene!M9=0,0,TrAvia_ene!M9/(M13*TrAvia_act!M14))</f>
        <v>7.6428510853510545E-2</v>
      </c>
      <c r="N25" s="108">
        <f>IF(TrAvia_ene!N9=0,0,TrAvia_ene!N9/(N13*TrAvia_act!N14))</f>
        <v>7.6253503534547129E-2</v>
      </c>
      <c r="O25" s="108">
        <f>IF(TrAvia_ene!O9=0,0,TrAvia_ene!O9/(O13*TrAvia_act!O14))</f>
        <v>7.6091508927396731E-2</v>
      </c>
      <c r="P25" s="108">
        <f>IF(TrAvia_ene!P9=0,0,TrAvia_ene!P9/(P13*TrAvia_act!P14))</f>
        <v>7.6435280390467403E-2</v>
      </c>
      <c r="Q25" s="108">
        <f>IF(TrAvia_ene!Q9=0,0,TrAvia_ene!Q9/(Q13*TrAvia_act!Q14))</f>
        <v>7.6771687698930391E-2</v>
      </c>
    </row>
    <row r="26" spans="1:17" ht="11.45" customHeight="1" x14ac:dyDescent="0.25">
      <c r="A26" s="95" t="s">
        <v>127</v>
      </c>
      <c r="B26" s="106">
        <f>IF(TrAvia_ene!B10=0,0,TrAvia_ene!B10/(B14*TrAvia_act!B15))</f>
        <v>3.1742871755197535E-2</v>
      </c>
      <c r="C26" s="106">
        <f>IF(TrAvia_ene!C10=0,0,TrAvia_ene!C10/(C14*TrAvia_act!C15))</f>
        <v>3.3267012257665776E-2</v>
      </c>
      <c r="D26" s="106">
        <f>IF(TrAvia_ene!D10=0,0,TrAvia_ene!D10/(D14*TrAvia_act!D15))</f>
        <v>3.2052680533261796E-2</v>
      </c>
      <c r="E26" s="106">
        <f>IF(TrAvia_ene!E10=0,0,TrAvia_ene!E10/(E14*TrAvia_act!E15))</f>
        <v>3.1038332026908668E-2</v>
      </c>
      <c r="F26" s="106">
        <f>IF(TrAvia_ene!F10=0,0,TrAvia_ene!F10/(F14*TrAvia_act!F15))</f>
        <v>3.2187592852523157E-2</v>
      </c>
      <c r="G26" s="106">
        <f>IF(TrAvia_ene!G10=0,0,TrAvia_ene!G10/(G14*TrAvia_act!G15))</f>
        <v>3.3146505860576513E-2</v>
      </c>
      <c r="H26" s="106">
        <f>IF(TrAvia_ene!H10=0,0,TrAvia_ene!H10/(H14*TrAvia_act!H15))</f>
        <v>3.6516027324283704E-2</v>
      </c>
      <c r="I26" s="106">
        <f>IF(TrAvia_ene!I10=0,0,TrAvia_ene!I10/(I14*TrAvia_act!I15))</f>
        <v>3.6667011136128018E-2</v>
      </c>
      <c r="J26" s="106">
        <f>IF(TrAvia_ene!J10=0,0,TrAvia_ene!J10/(J14*TrAvia_act!J15))</f>
        <v>3.2970801267695055E-2</v>
      </c>
      <c r="K26" s="106">
        <f>IF(TrAvia_ene!K10=0,0,TrAvia_ene!K10/(K14*TrAvia_act!K15))</f>
        <v>3.3009368008824445E-2</v>
      </c>
      <c r="L26" s="106">
        <f>IF(TrAvia_ene!L10=0,0,TrAvia_ene!L10/(L14*TrAvia_act!L15))</f>
        <v>3.114350129926274E-2</v>
      </c>
      <c r="M26" s="106">
        <f>IF(TrAvia_ene!M10=0,0,TrAvia_ene!M10/(M14*TrAvia_act!M15))</f>
        <v>3.1303308571071768E-2</v>
      </c>
      <c r="N26" s="106">
        <f>IF(TrAvia_ene!N10=0,0,TrAvia_ene!N10/(N14*TrAvia_act!N15))</f>
        <v>3.0947232560097283E-2</v>
      </c>
      <c r="O26" s="106">
        <f>IF(TrAvia_ene!O10=0,0,TrAvia_ene!O10/(O14*TrAvia_act!O15))</f>
        <v>2.9378923103753927E-2</v>
      </c>
      <c r="P26" s="106">
        <f>IF(TrAvia_ene!P10=0,0,TrAvia_ene!P10/(P14*TrAvia_act!P15))</f>
        <v>3.0679324342494697E-2</v>
      </c>
      <c r="Q26" s="106">
        <f>IF(TrAvia_ene!Q10=0,0,TrAvia_ene!Q10/(Q14*TrAvia_act!Q15))</f>
        <v>2.897255030033781E-2</v>
      </c>
    </row>
    <row r="27" spans="1:17" ht="11.45" customHeight="1" x14ac:dyDescent="0.25">
      <c r="A27" s="93" t="s">
        <v>125</v>
      </c>
      <c r="B27" s="105">
        <f>IF(TrAvia_ene!B11=0,0,TrAvia_ene!B11/(B15*TrAvia_act!B16))</f>
        <v>2.2484401311827096E-2</v>
      </c>
      <c r="C27" s="105">
        <f>IF(TrAvia_ene!C11=0,0,TrAvia_ene!C11/(C15*TrAvia_act!C16))</f>
        <v>2.0154926917251306E-2</v>
      </c>
      <c r="D27" s="105">
        <f>IF(TrAvia_ene!D11=0,0,TrAvia_ene!D11/(D15*TrAvia_act!D16))</f>
        <v>2.0446362191721919E-2</v>
      </c>
      <c r="E27" s="105">
        <f>IF(TrAvia_ene!E11=0,0,TrAvia_ene!E11/(E15*TrAvia_act!E16))</f>
        <v>2.0539493247811055E-2</v>
      </c>
      <c r="F27" s="105">
        <f>IF(TrAvia_ene!F11=0,0,TrAvia_ene!F11/(F15*TrAvia_act!F16))</f>
        <v>2.0533555608315702E-2</v>
      </c>
      <c r="G27" s="105">
        <f>IF(TrAvia_ene!G11=0,0,TrAvia_ene!G11/(G15*TrAvia_act!G16))</f>
        <v>2.1386575610053131E-2</v>
      </c>
      <c r="H27" s="105">
        <f>IF(TrAvia_ene!H11=0,0,TrAvia_ene!H11/(H15*TrAvia_act!H16))</f>
        <v>2.3746562248113657E-2</v>
      </c>
      <c r="I27" s="105">
        <f>IF(TrAvia_ene!I11=0,0,TrAvia_ene!I11/(I15*TrAvia_act!I16))</f>
        <v>2.418406079691543E-2</v>
      </c>
      <c r="J27" s="105">
        <f>IF(TrAvia_ene!J11=0,0,TrAvia_ene!J11/(J15*TrAvia_act!J16))</f>
        <v>2.2093880622190181E-2</v>
      </c>
      <c r="K27" s="105">
        <f>IF(TrAvia_ene!K11=0,0,TrAvia_ene!K11/(K15*TrAvia_act!K16))</f>
        <v>2.1968982621008947E-2</v>
      </c>
      <c r="L27" s="105">
        <f>IF(TrAvia_ene!L11=0,0,TrAvia_ene!L11/(L15*TrAvia_act!L16))</f>
        <v>2.2156613752341466E-2</v>
      </c>
      <c r="M27" s="105">
        <f>IF(TrAvia_ene!M11=0,0,TrAvia_ene!M11/(M15*TrAvia_act!M16))</f>
        <v>2.1640062262702833E-2</v>
      </c>
      <c r="N27" s="105">
        <f>IF(TrAvia_ene!N11=0,0,TrAvia_ene!N11/(N15*TrAvia_act!N16))</f>
        <v>2.118647606536091E-2</v>
      </c>
      <c r="O27" s="105">
        <f>IF(TrAvia_ene!O11=0,0,TrAvia_ene!O11/(O15*TrAvia_act!O16))</f>
        <v>2.0350072009236369E-2</v>
      </c>
      <c r="P27" s="105">
        <f>IF(TrAvia_ene!P11=0,0,TrAvia_ene!P11/(P15*TrAvia_act!P16))</f>
        <v>2.1365841290095604E-2</v>
      </c>
      <c r="Q27" s="105">
        <f>IF(TrAvia_ene!Q11=0,0,TrAvia_ene!Q11/(Q15*TrAvia_act!Q16))</f>
        <v>2.0288718916773203E-2</v>
      </c>
    </row>
  </sheetData>
  <pageMargins left="0.39370078740157483" right="0.39370078740157483" top="0.39370078740157483" bottom="0.39370078740157483" header="0.31496062992125984" footer="0.31496062992125984"/>
  <pageSetup paperSize="9" scale="43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pageSetUpPr fitToPage="1"/>
  </sheetPr>
  <dimension ref="A1:Q23"/>
  <sheetViews>
    <sheetView showGridLines="0" zoomScaleNormal="100" workbookViewId="0">
      <pane xSplit="1" ySplit="1" topLeftCell="B2" activePane="bottomRight" state="frozen"/>
      <selection activeCell="D1" sqref="D1"/>
      <selection pane="topRight" activeCell="D1" sqref="D1"/>
      <selection pane="bottomLeft" activeCell="D1" sqref="D1"/>
      <selection pane="bottomRight" activeCell="B2" sqref="B2"/>
    </sheetView>
  </sheetViews>
  <sheetFormatPr defaultColWidth="9.140625" defaultRowHeight="11.45" customHeight="1" x14ac:dyDescent="0.25"/>
  <cols>
    <col min="1" max="1" width="50.7109375" style="13" customWidth="1"/>
    <col min="2" max="17" width="10.7109375" style="10" customWidth="1"/>
    <col min="18" max="16384" width="9.140625" style="13"/>
  </cols>
  <sheetData>
    <row r="1" spans="1:17" ht="13.5" customHeight="1" x14ac:dyDescent="0.25">
      <c r="A1" s="11" t="s">
        <v>191</v>
      </c>
      <c r="B1" s="12">
        <v>2000</v>
      </c>
      <c r="C1" s="12">
        <v>2001</v>
      </c>
      <c r="D1" s="12">
        <v>2002</v>
      </c>
      <c r="E1" s="12">
        <v>2003</v>
      </c>
      <c r="F1" s="12">
        <v>2004</v>
      </c>
      <c r="G1" s="12">
        <v>2005</v>
      </c>
      <c r="H1" s="12">
        <v>2006</v>
      </c>
      <c r="I1" s="12">
        <v>2007</v>
      </c>
      <c r="J1" s="12">
        <v>2008</v>
      </c>
      <c r="K1" s="12">
        <v>2009</v>
      </c>
      <c r="L1" s="12">
        <v>2010</v>
      </c>
      <c r="M1" s="12">
        <v>2011</v>
      </c>
      <c r="N1" s="12">
        <v>2012</v>
      </c>
      <c r="O1" s="12">
        <v>2013</v>
      </c>
      <c r="P1" s="12">
        <v>2014</v>
      </c>
      <c r="Q1" s="12">
        <v>2015</v>
      </c>
    </row>
    <row r="2" spans="1:17" ht="11.45" customHeight="1" x14ac:dyDescent="0.25"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</row>
    <row r="3" spans="1:17" ht="11.45" customHeight="1" x14ac:dyDescent="0.25">
      <c r="A3" s="27" t="s">
        <v>150</v>
      </c>
      <c r="B3" s="68">
        <f t="shared" ref="B3:Q3" si="0">SUM(B4:B5)</f>
        <v>6950.8676739101074</v>
      </c>
      <c r="C3" s="68">
        <f t="shared" si="0"/>
        <v>8243.6360396572254</v>
      </c>
      <c r="D3" s="68">
        <f t="shared" si="0"/>
        <v>7625.4507266366209</v>
      </c>
      <c r="E3" s="68">
        <f t="shared" si="0"/>
        <v>9051.229203809</v>
      </c>
      <c r="F3" s="68">
        <f t="shared" si="0"/>
        <v>8580.1651687640115</v>
      </c>
      <c r="G3" s="68">
        <f t="shared" si="0"/>
        <v>8795.7734739213793</v>
      </c>
      <c r="H3" s="68">
        <f t="shared" si="0"/>
        <v>11124.374905605644</v>
      </c>
      <c r="I3" s="68">
        <f t="shared" si="0"/>
        <v>11189.737486420108</v>
      </c>
      <c r="J3" s="68">
        <f t="shared" si="0"/>
        <v>10130.921927176534</v>
      </c>
      <c r="K3" s="68">
        <f t="shared" si="0"/>
        <v>8209.5375843953479</v>
      </c>
      <c r="L3" s="68">
        <f t="shared" si="0"/>
        <v>9198.3485008504849</v>
      </c>
      <c r="M3" s="68">
        <f t="shared" si="0"/>
        <v>9723.9318245299692</v>
      </c>
      <c r="N3" s="68">
        <f t="shared" si="0"/>
        <v>9270.4836349610123</v>
      </c>
      <c r="O3" s="68">
        <f t="shared" si="0"/>
        <v>9325.4696926434899</v>
      </c>
      <c r="P3" s="68">
        <f t="shared" si="0"/>
        <v>9689.0559212246117</v>
      </c>
      <c r="Q3" s="68">
        <f t="shared" si="0"/>
        <v>9958.4418821022064</v>
      </c>
    </row>
    <row r="4" spans="1:17" ht="11.45" customHeight="1" x14ac:dyDescent="0.25">
      <c r="A4" s="148" t="s">
        <v>147</v>
      </c>
      <c r="B4" s="77">
        <v>6950.8676739101074</v>
      </c>
      <c r="C4" s="77">
        <v>8243.6360396572254</v>
      </c>
      <c r="D4" s="77">
        <v>7625.4507266366209</v>
      </c>
      <c r="E4" s="77">
        <v>9051.229203809</v>
      </c>
      <c r="F4" s="77">
        <v>8580.1651687640115</v>
      </c>
      <c r="G4" s="77">
        <v>8795.7734739213793</v>
      </c>
      <c r="H4" s="77">
        <v>11124.374905605644</v>
      </c>
      <c r="I4" s="77">
        <v>11189.737486420108</v>
      </c>
      <c r="J4" s="77">
        <v>10130.921927176534</v>
      </c>
      <c r="K4" s="77">
        <v>8209.5375843953479</v>
      </c>
      <c r="L4" s="77">
        <v>9198.3485008504849</v>
      </c>
      <c r="M4" s="77">
        <v>9723.9318245299692</v>
      </c>
      <c r="N4" s="77">
        <v>9270.4836349610123</v>
      </c>
      <c r="O4" s="77">
        <v>9325.4696926434899</v>
      </c>
      <c r="P4" s="77">
        <v>9689.0559212246117</v>
      </c>
      <c r="Q4" s="77">
        <v>9958.4418821022064</v>
      </c>
    </row>
    <row r="5" spans="1:17" ht="11.45" customHeight="1" x14ac:dyDescent="0.25">
      <c r="A5" s="147" t="s">
        <v>146</v>
      </c>
      <c r="B5" s="74">
        <v>0</v>
      </c>
      <c r="C5" s="74">
        <v>0</v>
      </c>
      <c r="D5" s="74">
        <v>0</v>
      </c>
      <c r="E5" s="74">
        <v>0</v>
      </c>
      <c r="F5" s="74">
        <v>0</v>
      </c>
      <c r="G5" s="74">
        <v>0</v>
      </c>
      <c r="H5" s="74">
        <v>0</v>
      </c>
      <c r="I5" s="74">
        <v>0</v>
      </c>
      <c r="J5" s="74">
        <v>0</v>
      </c>
      <c r="K5" s="74">
        <v>0</v>
      </c>
      <c r="L5" s="74">
        <v>0</v>
      </c>
      <c r="M5" s="74">
        <v>0</v>
      </c>
      <c r="N5" s="74">
        <v>0</v>
      </c>
      <c r="O5" s="74">
        <v>0</v>
      </c>
      <c r="P5" s="74">
        <v>0</v>
      </c>
      <c r="Q5" s="74">
        <v>0</v>
      </c>
    </row>
    <row r="7" spans="1:17" ht="11.45" customHeight="1" x14ac:dyDescent="0.25">
      <c r="A7" s="27" t="s">
        <v>115</v>
      </c>
      <c r="B7" s="26">
        <f t="shared" ref="B7:Q7" si="1">SUM(B8:B9)</f>
        <v>1.6853274017186104</v>
      </c>
      <c r="C7" s="26">
        <f t="shared" si="1"/>
        <v>1.8840946597383981</v>
      </c>
      <c r="D7" s="26">
        <f t="shared" si="1"/>
        <v>1.984904012690929</v>
      </c>
      <c r="E7" s="26">
        <f t="shared" si="1"/>
        <v>2.0299160293216154</v>
      </c>
      <c r="F7" s="26">
        <f t="shared" si="1"/>
        <v>2.0211370384901772</v>
      </c>
      <c r="G7" s="26">
        <f t="shared" si="1"/>
        <v>2.2878010504831012</v>
      </c>
      <c r="H7" s="26">
        <f t="shared" si="1"/>
        <v>1.9624516917253552</v>
      </c>
      <c r="I7" s="26">
        <f t="shared" si="1"/>
        <v>1.759395909086954</v>
      </c>
      <c r="J7" s="26">
        <f t="shared" si="1"/>
        <v>2.2193907029370745</v>
      </c>
      <c r="K7" s="26">
        <f t="shared" si="1"/>
        <v>2.2116939563348312</v>
      </c>
      <c r="L7" s="26">
        <f t="shared" si="1"/>
        <v>1.839669700170097</v>
      </c>
      <c r="M7" s="26">
        <f t="shared" si="1"/>
        <v>1.9268890428004795</v>
      </c>
      <c r="N7" s="26">
        <f t="shared" si="1"/>
        <v>1.8697901967673471</v>
      </c>
      <c r="O7" s="26">
        <f t="shared" si="1"/>
        <v>1.8967682316997228</v>
      </c>
      <c r="P7" s="26">
        <f t="shared" si="1"/>
        <v>1.9501032277298622</v>
      </c>
      <c r="Q7" s="26">
        <f t="shared" si="1"/>
        <v>2.0952497995987525</v>
      </c>
    </row>
    <row r="8" spans="1:17" ht="11.45" customHeight="1" x14ac:dyDescent="0.25">
      <c r="A8" s="148" t="s">
        <v>147</v>
      </c>
      <c r="B8" s="108">
        <v>1.6853274017186104</v>
      </c>
      <c r="C8" s="108">
        <v>1.8840946597383981</v>
      </c>
      <c r="D8" s="108">
        <v>1.984904012690929</v>
      </c>
      <c r="E8" s="108">
        <v>2.0299160293216154</v>
      </c>
      <c r="F8" s="108">
        <v>2.0211370384901772</v>
      </c>
      <c r="G8" s="108">
        <v>2.2878010504831012</v>
      </c>
      <c r="H8" s="108">
        <v>1.9624516917253552</v>
      </c>
      <c r="I8" s="108">
        <v>1.759395909086954</v>
      </c>
      <c r="J8" s="108">
        <v>2.2193907029370745</v>
      </c>
      <c r="K8" s="108">
        <v>2.2116939563348312</v>
      </c>
      <c r="L8" s="108">
        <v>1.839669700170097</v>
      </c>
      <c r="M8" s="108">
        <v>1.9268890428004795</v>
      </c>
      <c r="N8" s="108">
        <v>1.8697901967673471</v>
      </c>
      <c r="O8" s="108">
        <v>1.8967682316997228</v>
      </c>
      <c r="P8" s="108">
        <v>1.9501032277298622</v>
      </c>
      <c r="Q8" s="108">
        <v>2.0952497995987525</v>
      </c>
    </row>
    <row r="9" spans="1:17" ht="11.45" customHeight="1" x14ac:dyDescent="0.25">
      <c r="A9" s="147" t="s">
        <v>146</v>
      </c>
      <c r="B9" s="105">
        <v>0</v>
      </c>
      <c r="C9" s="105">
        <v>0</v>
      </c>
      <c r="D9" s="105">
        <v>0</v>
      </c>
      <c r="E9" s="105">
        <v>0</v>
      </c>
      <c r="F9" s="105">
        <v>0</v>
      </c>
      <c r="G9" s="105">
        <v>0</v>
      </c>
      <c r="H9" s="105">
        <v>0</v>
      </c>
      <c r="I9" s="105">
        <v>0</v>
      </c>
      <c r="J9" s="105">
        <v>0</v>
      </c>
      <c r="K9" s="105">
        <v>0</v>
      </c>
      <c r="L9" s="105">
        <v>0</v>
      </c>
      <c r="M9" s="105">
        <v>0</v>
      </c>
      <c r="N9" s="105">
        <v>0</v>
      </c>
      <c r="O9" s="105">
        <v>0</v>
      </c>
      <c r="P9" s="105">
        <v>0</v>
      </c>
      <c r="Q9" s="105">
        <v>0</v>
      </c>
    </row>
    <row r="11" spans="1:17" ht="11.45" customHeight="1" x14ac:dyDescent="0.25">
      <c r="A11" s="35" t="s">
        <v>45</v>
      </c>
      <c r="B11" s="34"/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4"/>
      <c r="O11" s="34"/>
      <c r="P11" s="34"/>
      <c r="Q11" s="34"/>
    </row>
    <row r="13" spans="1:17" ht="11.45" customHeight="1" x14ac:dyDescent="0.25">
      <c r="A13" s="27" t="s">
        <v>149</v>
      </c>
      <c r="B13" s="68">
        <f t="shared" ref="B13:Q13" si="2">IF(B3=0,"",B3/B7)</f>
        <v>4124.3426451275691</v>
      </c>
      <c r="C13" s="68">
        <f t="shared" si="2"/>
        <v>4375.3831565988485</v>
      </c>
      <c r="D13" s="68">
        <f t="shared" si="2"/>
        <v>3841.7226615904806</v>
      </c>
      <c r="E13" s="68">
        <f t="shared" si="2"/>
        <v>4458.9180404836061</v>
      </c>
      <c r="F13" s="68">
        <f t="shared" si="2"/>
        <v>4245.2169275832657</v>
      </c>
      <c r="G13" s="68">
        <f t="shared" si="2"/>
        <v>3844.6408930811658</v>
      </c>
      <c r="H13" s="68">
        <f t="shared" si="2"/>
        <v>5668.6108261983645</v>
      </c>
      <c r="I13" s="68">
        <f t="shared" si="2"/>
        <v>6359.9883509033907</v>
      </c>
      <c r="J13" s="68">
        <f t="shared" si="2"/>
        <v>4564.7311731862164</v>
      </c>
      <c r="K13" s="68">
        <f t="shared" si="2"/>
        <v>3711.8777491258356</v>
      </c>
      <c r="L13" s="68">
        <f t="shared" si="2"/>
        <v>5000</v>
      </c>
      <c r="M13" s="68">
        <f t="shared" si="2"/>
        <v>5046.4409774200149</v>
      </c>
      <c r="N13" s="68">
        <f t="shared" si="2"/>
        <v>4958.034142541027</v>
      </c>
      <c r="O13" s="68">
        <f t="shared" si="2"/>
        <v>4916.5045769913568</v>
      </c>
      <c r="P13" s="68">
        <f t="shared" si="2"/>
        <v>4968.4836081748117</v>
      </c>
      <c r="Q13" s="68">
        <f t="shared" si="2"/>
        <v>4752.8661661293472</v>
      </c>
    </row>
    <row r="14" spans="1:17" ht="11.45" customHeight="1" x14ac:dyDescent="0.25">
      <c r="A14" s="148" t="s">
        <v>147</v>
      </c>
      <c r="B14" s="77">
        <f t="shared" ref="B14:Q14" si="3">IF(B4=0,"",B4/B8)</f>
        <v>4124.3426451275691</v>
      </c>
      <c r="C14" s="77">
        <f t="shared" si="3"/>
        <v>4375.3831565988485</v>
      </c>
      <c r="D14" s="77">
        <f t="shared" si="3"/>
        <v>3841.7226615904806</v>
      </c>
      <c r="E14" s="77">
        <f t="shared" si="3"/>
        <v>4458.9180404836061</v>
      </c>
      <c r="F14" s="77">
        <f t="shared" si="3"/>
        <v>4245.2169275832657</v>
      </c>
      <c r="G14" s="77">
        <f t="shared" si="3"/>
        <v>3844.6408930811658</v>
      </c>
      <c r="H14" s="77">
        <f t="shared" si="3"/>
        <v>5668.6108261983645</v>
      </c>
      <c r="I14" s="77">
        <f t="shared" si="3"/>
        <v>6359.9883509033907</v>
      </c>
      <c r="J14" s="77">
        <f t="shared" si="3"/>
        <v>4564.7311731862164</v>
      </c>
      <c r="K14" s="77">
        <f t="shared" si="3"/>
        <v>3711.8777491258356</v>
      </c>
      <c r="L14" s="77">
        <f t="shared" si="3"/>
        <v>5000</v>
      </c>
      <c r="M14" s="77">
        <f t="shared" si="3"/>
        <v>5046.4409774200149</v>
      </c>
      <c r="N14" s="77">
        <f t="shared" si="3"/>
        <v>4958.034142541027</v>
      </c>
      <c r="O14" s="77">
        <f t="shared" si="3"/>
        <v>4916.5045769913568</v>
      </c>
      <c r="P14" s="77">
        <f t="shared" si="3"/>
        <v>4968.4836081748117</v>
      </c>
      <c r="Q14" s="77">
        <f t="shared" si="3"/>
        <v>4752.8661661293472</v>
      </c>
    </row>
    <row r="15" spans="1:17" ht="11.45" customHeight="1" x14ac:dyDescent="0.25">
      <c r="A15" s="147" t="s">
        <v>146</v>
      </c>
      <c r="B15" s="74" t="str">
        <f t="shared" ref="B15:Q15" si="4">IF(B5=0,"",B5/B9)</f>
        <v/>
      </c>
      <c r="C15" s="74" t="str">
        <f t="shared" si="4"/>
        <v/>
      </c>
      <c r="D15" s="74" t="str">
        <f t="shared" si="4"/>
        <v/>
      </c>
      <c r="E15" s="74" t="str">
        <f t="shared" si="4"/>
        <v/>
      </c>
      <c r="F15" s="74" t="str">
        <f t="shared" si="4"/>
        <v/>
      </c>
      <c r="G15" s="74" t="str">
        <f t="shared" si="4"/>
        <v/>
      </c>
      <c r="H15" s="74" t="str">
        <f t="shared" si="4"/>
        <v/>
      </c>
      <c r="I15" s="74" t="str">
        <f t="shared" si="4"/>
        <v/>
      </c>
      <c r="J15" s="74" t="str">
        <f t="shared" si="4"/>
        <v/>
      </c>
      <c r="K15" s="74" t="str">
        <f t="shared" si="4"/>
        <v/>
      </c>
      <c r="L15" s="74" t="str">
        <f t="shared" si="4"/>
        <v/>
      </c>
      <c r="M15" s="74" t="str">
        <f t="shared" si="4"/>
        <v/>
      </c>
      <c r="N15" s="74" t="str">
        <f t="shared" si="4"/>
        <v/>
      </c>
      <c r="O15" s="74" t="str">
        <f t="shared" si="4"/>
        <v/>
      </c>
      <c r="P15" s="74" t="str">
        <f t="shared" si="4"/>
        <v/>
      </c>
      <c r="Q15" s="74" t="str">
        <f t="shared" si="4"/>
        <v/>
      </c>
    </row>
    <row r="17" spans="1:17" ht="11.45" customHeight="1" x14ac:dyDescent="0.25">
      <c r="A17" s="27" t="s">
        <v>148</v>
      </c>
      <c r="B17" s="33">
        <f t="shared" ref="B17:Q17" si="5">IF(B3=0,0,B3/B$3)</f>
        <v>1</v>
      </c>
      <c r="C17" s="33">
        <f t="shared" si="5"/>
        <v>1</v>
      </c>
      <c r="D17" s="33">
        <f t="shared" si="5"/>
        <v>1</v>
      </c>
      <c r="E17" s="33">
        <f t="shared" si="5"/>
        <v>1</v>
      </c>
      <c r="F17" s="33">
        <f t="shared" si="5"/>
        <v>1</v>
      </c>
      <c r="G17" s="33">
        <f t="shared" si="5"/>
        <v>1</v>
      </c>
      <c r="H17" s="33">
        <f t="shared" si="5"/>
        <v>1</v>
      </c>
      <c r="I17" s="33">
        <f t="shared" si="5"/>
        <v>1</v>
      </c>
      <c r="J17" s="33">
        <f t="shared" si="5"/>
        <v>1</v>
      </c>
      <c r="K17" s="33">
        <f t="shared" si="5"/>
        <v>1</v>
      </c>
      <c r="L17" s="33">
        <f t="shared" si="5"/>
        <v>1</v>
      </c>
      <c r="M17" s="33">
        <f t="shared" si="5"/>
        <v>1</v>
      </c>
      <c r="N17" s="33">
        <f t="shared" si="5"/>
        <v>1</v>
      </c>
      <c r="O17" s="33">
        <f t="shared" si="5"/>
        <v>1</v>
      </c>
      <c r="P17" s="33">
        <f t="shared" si="5"/>
        <v>1</v>
      </c>
      <c r="Q17" s="33">
        <f t="shared" si="5"/>
        <v>1</v>
      </c>
    </row>
    <row r="18" spans="1:17" ht="11.45" customHeight="1" x14ac:dyDescent="0.25">
      <c r="A18" s="148" t="s">
        <v>147</v>
      </c>
      <c r="B18" s="115">
        <f t="shared" ref="B18:Q18" si="6">IF(B4=0,0,B4/B$3)</f>
        <v>1</v>
      </c>
      <c r="C18" s="115">
        <f t="shared" si="6"/>
        <v>1</v>
      </c>
      <c r="D18" s="115">
        <f t="shared" si="6"/>
        <v>1</v>
      </c>
      <c r="E18" s="115">
        <f t="shared" si="6"/>
        <v>1</v>
      </c>
      <c r="F18" s="115">
        <f t="shared" si="6"/>
        <v>1</v>
      </c>
      <c r="G18" s="115">
        <f t="shared" si="6"/>
        <v>1</v>
      </c>
      <c r="H18" s="115">
        <f t="shared" si="6"/>
        <v>1</v>
      </c>
      <c r="I18" s="115">
        <f t="shared" si="6"/>
        <v>1</v>
      </c>
      <c r="J18" s="115">
        <f t="shared" si="6"/>
        <v>1</v>
      </c>
      <c r="K18" s="115">
        <f t="shared" si="6"/>
        <v>1</v>
      </c>
      <c r="L18" s="115">
        <f t="shared" si="6"/>
        <v>1</v>
      </c>
      <c r="M18" s="115">
        <f t="shared" si="6"/>
        <v>1</v>
      </c>
      <c r="N18" s="115">
        <f t="shared" si="6"/>
        <v>1</v>
      </c>
      <c r="O18" s="115">
        <f t="shared" si="6"/>
        <v>1</v>
      </c>
      <c r="P18" s="115">
        <f t="shared" si="6"/>
        <v>1</v>
      </c>
      <c r="Q18" s="115">
        <f t="shared" si="6"/>
        <v>1</v>
      </c>
    </row>
    <row r="19" spans="1:17" ht="11.45" customHeight="1" x14ac:dyDescent="0.25">
      <c r="A19" s="147" t="s">
        <v>146</v>
      </c>
      <c r="B19" s="28">
        <f t="shared" ref="B19:Q19" si="7">IF(B5=0,0,B5/B$3)</f>
        <v>0</v>
      </c>
      <c r="C19" s="28">
        <f t="shared" si="7"/>
        <v>0</v>
      </c>
      <c r="D19" s="28">
        <f t="shared" si="7"/>
        <v>0</v>
      </c>
      <c r="E19" s="28">
        <f t="shared" si="7"/>
        <v>0</v>
      </c>
      <c r="F19" s="28">
        <f t="shared" si="7"/>
        <v>0</v>
      </c>
      <c r="G19" s="28">
        <f t="shared" si="7"/>
        <v>0</v>
      </c>
      <c r="H19" s="28">
        <f t="shared" si="7"/>
        <v>0</v>
      </c>
      <c r="I19" s="28">
        <f t="shared" si="7"/>
        <v>0</v>
      </c>
      <c r="J19" s="28">
        <f t="shared" si="7"/>
        <v>0</v>
      </c>
      <c r="K19" s="28">
        <f t="shared" si="7"/>
        <v>0</v>
      </c>
      <c r="L19" s="28">
        <f t="shared" si="7"/>
        <v>0</v>
      </c>
      <c r="M19" s="28">
        <f t="shared" si="7"/>
        <v>0</v>
      </c>
      <c r="N19" s="28">
        <f t="shared" si="7"/>
        <v>0</v>
      </c>
      <c r="O19" s="28">
        <f t="shared" si="7"/>
        <v>0</v>
      </c>
      <c r="P19" s="28">
        <f t="shared" si="7"/>
        <v>0</v>
      </c>
      <c r="Q19" s="28">
        <f t="shared" si="7"/>
        <v>0</v>
      </c>
    </row>
    <row r="20" spans="1:17" ht="11.45" customHeight="1" x14ac:dyDescent="0.25"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</row>
    <row r="21" spans="1:17" ht="11.45" customHeight="1" x14ac:dyDescent="0.25">
      <c r="A21" s="27" t="s">
        <v>61</v>
      </c>
      <c r="B21" s="33">
        <f t="shared" ref="B21:Q21" si="8">IF(B7=0,0,B7/B$7)</f>
        <v>1</v>
      </c>
      <c r="C21" s="33">
        <f t="shared" si="8"/>
        <v>1</v>
      </c>
      <c r="D21" s="33">
        <f t="shared" si="8"/>
        <v>1</v>
      </c>
      <c r="E21" s="33">
        <f t="shared" si="8"/>
        <v>1</v>
      </c>
      <c r="F21" s="33">
        <f t="shared" si="8"/>
        <v>1</v>
      </c>
      <c r="G21" s="33">
        <f t="shared" si="8"/>
        <v>1</v>
      </c>
      <c r="H21" s="33">
        <f t="shared" si="8"/>
        <v>1</v>
      </c>
      <c r="I21" s="33">
        <f t="shared" si="8"/>
        <v>1</v>
      </c>
      <c r="J21" s="33">
        <f t="shared" si="8"/>
        <v>1</v>
      </c>
      <c r="K21" s="33">
        <f t="shared" si="8"/>
        <v>1</v>
      </c>
      <c r="L21" s="33">
        <f t="shared" si="8"/>
        <v>1</v>
      </c>
      <c r="M21" s="33">
        <f t="shared" si="8"/>
        <v>1</v>
      </c>
      <c r="N21" s="33">
        <f t="shared" si="8"/>
        <v>1</v>
      </c>
      <c r="O21" s="33">
        <f t="shared" si="8"/>
        <v>1</v>
      </c>
      <c r="P21" s="33">
        <f t="shared" si="8"/>
        <v>1</v>
      </c>
      <c r="Q21" s="33">
        <f t="shared" si="8"/>
        <v>1</v>
      </c>
    </row>
    <row r="22" spans="1:17" ht="11.45" customHeight="1" x14ac:dyDescent="0.25">
      <c r="A22" s="148" t="s">
        <v>147</v>
      </c>
      <c r="B22" s="115">
        <f t="shared" ref="B22:Q22" si="9">IF(B8=0,0,B8/B$7)</f>
        <v>1</v>
      </c>
      <c r="C22" s="115">
        <f t="shared" si="9"/>
        <v>1</v>
      </c>
      <c r="D22" s="115">
        <f t="shared" si="9"/>
        <v>1</v>
      </c>
      <c r="E22" s="115">
        <f t="shared" si="9"/>
        <v>1</v>
      </c>
      <c r="F22" s="115">
        <f t="shared" si="9"/>
        <v>1</v>
      </c>
      <c r="G22" s="115">
        <f t="shared" si="9"/>
        <v>1</v>
      </c>
      <c r="H22" s="115">
        <f t="shared" si="9"/>
        <v>1</v>
      </c>
      <c r="I22" s="115">
        <f t="shared" si="9"/>
        <v>1</v>
      </c>
      <c r="J22" s="115">
        <f t="shared" si="9"/>
        <v>1</v>
      </c>
      <c r="K22" s="115">
        <f t="shared" si="9"/>
        <v>1</v>
      </c>
      <c r="L22" s="115">
        <f t="shared" si="9"/>
        <v>1</v>
      </c>
      <c r="M22" s="115">
        <f t="shared" si="9"/>
        <v>1</v>
      </c>
      <c r="N22" s="115">
        <f t="shared" si="9"/>
        <v>1</v>
      </c>
      <c r="O22" s="115">
        <f t="shared" si="9"/>
        <v>1</v>
      </c>
      <c r="P22" s="115">
        <f t="shared" si="9"/>
        <v>1</v>
      </c>
      <c r="Q22" s="115">
        <f t="shared" si="9"/>
        <v>1</v>
      </c>
    </row>
    <row r="23" spans="1:17" ht="11.45" customHeight="1" x14ac:dyDescent="0.25">
      <c r="A23" s="147" t="s">
        <v>146</v>
      </c>
      <c r="B23" s="28">
        <f t="shared" ref="B23:Q23" si="10">IF(B9=0,0,B9/B$7)</f>
        <v>0</v>
      </c>
      <c r="C23" s="28">
        <f t="shared" si="10"/>
        <v>0</v>
      </c>
      <c r="D23" s="28">
        <f t="shared" si="10"/>
        <v>0</v>
      </c>
      <c r="E23" s="28">
        <f t="shared" si="10"/>
        <v>0</v>
      </c>
      <c r="F23" s="28">
        <f t="shared" si="10"/>
        <v>0</v>
      </c>
      <c r="G23" s="28">
        <f t="shared" si="10"/>
        <v>0</v>
      </c>
      <c r="H23" s="28">
        <f t="shared" si="10"/>
        <v>0</v>
      </c>
      <c r="I23" s="28">
        <f t="shared" si="10"/>
        <v>0</v>
      </c>
      <c r="J23" s="28">
        <f t="shared" si="10"/>
        <v>0</v>
      </c>
      <c r="K23" s="28">
        <f t="shared" si="10"/>
        <v>0</v>
      </c>
      <c r="L23" s="28">
        <f t="shared" si="10"/>
        <v>0</v>
      </c>
      <c r="M23" s="28">
        <f t="shared" si="10"/>
        <v>0</v>
      </c>
      <c r="N23" s="28">
        <f t="shared" si="10"/>
        <v>0</v>
      </c>
      <c r="O23" s="28">
        <f t="shared" si="10"/>
        <v>0</v>
      </c>
      <c r="P23" s="28">
        <f t="shared" si="10"/>
        <v>0</v>
      </c>
      <c r="Q23" s="28">
        <f t="shared" si="10"/>
        <v>0</v>
      </c>
    </row>
  </sheetData>
  <pageMargins left="0.39370078740157483" right="0.39370078740157483" top="0.39370078740157483" bottom="0.39370078740157483" header="0.31496062992125984" footer="0.31496062992125984"/>
  <pageSetup paperSize="9" scale="43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pageSetUpPr fitToPage="1"/>
  </sheetPr>
  <dimension ref="A1:Q35"/>
  <sheetViews>
    <sheetView showGridLines="0" zoomScaleNormal="100" workbookViewId="0">
      <pane xSplit="1" ySplit="1" topLeftCell="B2" activePane="bottomRight" state="frozen"/>
      <selection activeCell="D1" sqref="D1"/>
      <selection pane="topRight" activeCell="D1" sqref="D1"/>
      <selection pane="bottomLeft" activeCell="D1" sqref="D1"/>
      <selection pane="bottomRight" activeCell="B2" sqref="B2"/>
    </sheetView>
  </sheetViews>
  <sheetFormatPr defaultColWidth="9.140625" defaultRowHeight="11.45" customHeight="1" x14ac:dyDescent="0.25"/>
  <cols>
    <col min="1" max="1" width="50.7109375" style="13" customWidth="1"/>
    <col min="2" max="17" width="10.7109375" style="10" customWidth="1"/>
    <col min="18" max="16384" width="9.140625" style="13"/>
  </cols>
  <sheetData>
    <row r="1" spans="1:17" ht="13.5" customHeight="1" x14ac:dyDescent="0.25">
      <c r="A1" s="11" t="s">
        <v>192</v>
      </c>
      <c r="B1" s="12">
        <v>2000</v>
      </c>
      <c r="C1" s="12">
        <v>2001</v>
      </c>
      <c r="D1" s="12">
        <v>2002</v>
      </c>
      <c r="E1" s="12">
        <v>2003</v>
      </c>
      <c r="F1" s="12">
        <v>2004</v>
      </c>
      <c r="G1" s="12">
        <v>2005</v>
      </c>
      <c r="H1" s="12">
        <v>2006</v>
      </c>
      <c r="I1" s="12">
        <v>2007</v>
      </c>
      <c r="J1" s="12">
        <v>2008</v>
      </c>
      <c r="K1" s="12">
        <v>2009</v>
      </c>
      <c r="L1" s="12">
        <v>2010</v>
      </c>
      <c r="M1" s="12">
        <v>2011</v>
      </c>
      <c r="N1" s="12">
        <v>2012</v>
      </c>
      <c r="O1" s="12">
        <v>2013</v>
      </c>
      <c r="P1" s="12">
        <v>2014</v>
      </c>
      <c r="Q1" s="12">
        <v>2015</v>
      </c>
    </row>
    <row r="2" spans="1:17" ht="11.45" customHeight="1" x14ac:dyDescent="0.25"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</row>
    <row r="3" spans="1:17" ht="11.45" customHeight="1" x14ac:dyDescent="0.25">
      <c r="A3" s="27" t="s">
        <v>47</v>
      </c>
      <c r="B3" s="71"/>
      <c r="C3" s="71"/>
      <c r="D3" s="71"/>
      <c r="E3" s="71"/>
      <c r="F3" s="71"/>
      <c r="G3" s="71"/>
      <c r="H3" s="71"/>
      <c r="I3" s="71"/>
      <c r="J3" s="71"/>
      <c r="K3" s="71"/>
      <c r="L3" s="71"/>
      <c r="M3" s="71"/>
      <c r="N3" s="71"/>
      <c r="O3" s="71"/>
      <c r="P3" s="71"/>
      <c r="Q3" s="71"/>
    </row>
    <row r="4" spans="1:17" ht="11.45" customHeight="1" x14ac:dyDescent="0.25">
      <c r="A4" s="97" t="s">
        <v>92</v>
      </c>
      <c r="B4" s="100">
        <v>172.01797359675385</v>
      </c>
      <c r="C4" s="100">
        <v>190.40172999999999</v>
      </c>
      <c r="D4" s="100">
        <v>198.60323000000002</v>
      </c>
      <c r="E4" s="100">
        <v>201.09603000000001</v>
      </c>
      <c r="F4" s="100">
        <v>198.24389000000002</v>
      </c>
      <c r="G4" s="100">
        <v>222.17793778955598</v>
      </c>
      <c r="H4" s="100">
        <v>188.69495000000001</v>
      </c>
      <c r="I4" s="100">
        <v>167.49564000000001</v>
      </c>
      <c r="J4" s="100">
        <v>209.19549000000001</v>
      </c>
      <c r="K4" s="100">
        <v>206.40594999999999</v>
      </c>
      <c r="L4" s="100">
        <v>169.98698181975931</v>
      </c>
      <c r="M4" s="100">
        <v>176.28328739262668</v>
      </c>
      <c r="N4" s="100">
        <v>169.36588598123643</v>
      </c>
      <c r="O4" s="100">
        <v>170.10847581092534</v>
      </c>
      <c r="P4" s="100">
        <v>139.91338834089404</v>
      </c>
      <c r="Q4" s="100">
        <v>148.83878189894597</v>
      </c>
    </row>
    <row r="5" spans="1:17" ht="11.45" customHeight="1" x14ac:dyDescent="0.25">
      <c r="A5" s="95" t="s">
        <v>120</v>
      </c>
      <c r="B5" s="20">
        <v>172.01797359675385</v>
      </c>
      <c r="C5" s="20">
        <v>190.40172999999999</v>
      </c>
      <c r="D5" s="20">
        <v>198.60323000000002</v>
      </c>
      <c r="E5" s="20">
        <v>201.09603000000001</v>
      </c>
      <c r="F5" s="20">
        <v>198.24389000000002</v>
      </c>
      <c r="G5" s="20">
        <v>222.17793778955598</v>
      </c>
      <c r="H5" s="20">
        <v>188.69495000000001</v>
      </c>
      <c r="I5" s="20">
        <v>167.49564000000001</v>
      </c>
      <c r="J5" s="20">
        <v>209.19549000000001</v>
      </c>
      <c r="K5" s="20">
        <v>206.40594999999999</v>
      </c>
      <c r="L5" s="20">
        <v>169.98698181975931</v>
      </c>
      <c r="M5" s="20">
        <v>176.28328739262668</v>
      </c>
      <c r="N5" s="20">
        <v>169.36588598123643</v>
      </c>
      <c r="O5" s="20">
        <v>170.10847581092534</v>
      </c>
      <c r="P5" s="20">
        <v>139.91338834089404</v>
      </c>
      <c r="Q5" s="20">
        <v>148.83878189894597</v>
      </c>
    </row>
    <row r="6" spans="1:17" ht="11.45" customHeight="1" x14ac:dyDescent="0.25">
      <c r="A6" s="17" t="s">
        <v>90</v>
      </c>
      <c r="B6" s="20">
        <v>0</v>
      </c>
      <c r="C6" s="20">
        <v>0</v>
      </c>
      <c r="D6" s="20">
        <v>0</v>
      </c>
      <c r="E6" s="20">
        <v>0</v>
      </c>
      <c r="F6" s="20">
        <v>0</v>
      </c>
      <c r="G6" s="20">
        <v>0</v>
      </c>
      <c r="H6" s="20">
        <v>0</v>
      </c>
      <c r="I6" s="20">
        <v>0</v>
      </c>
      <c r="J6" s="20">
        <v>0</v>
      </c>
      <c r="K6" s="20">
        <v>0</v>
      </c>
      <c r="L6" s="20">
        <v>0</v>
      </c>
      <c r="M6" s="20">
        <v>0</v>
      </c>
      <c r="N6" s="20">
        <v>0</v>
      </c>
      <c r="O6" s="20">
        <v>0</v>
      </c>
      <c r="P6" s="20">
        <v>0</v>
      </c>
      <c r="Q6" s="20">
        <v>0</v>
      </c>
    </row>
    <row r="7" spans="1:17" ht="11.45" customHeight="1" x14ac:dyDescent="0.25">
      <c r="A7" s="17" t="s">
        <v>89</v>
      </c>
      <c r="B7" s="20">
        <v>0</v>
      </c>
      <c r="C7" s="20">
        <v>0</v>
      </c>
      <c r="D7" s="20">
        <v>0</v>
      </c>
      <c r="E7" s="20">
        <v>0</v>
      </c>
      <c r="F7" s="20">
        <v>0</v>
      </c>
      <c r="G7" s="20">
        <v>0</v>
      </c>
      <c r="H7" s="20">
        <v>0</v>
      </c>
      <c r="I7" s="20">
        <v>0</v>
      </c>
      <c r="J7" s="20">
        <v>0</v>
      </c>
      <c r="K7" s="20">
        <v>0</v>
      </c>
      <c r="L7" s="20">
        <v>0</v>
      </c>
      <c r="M7" s="20">
        <v>0</v>
      </c>
      <c r="N7" s="20">
        <v>0</v>
      </c>
      <c r="O7" s="20">
        <v>0</v>
      </c>
      <c r="P7" s="20">
        <v>0</v>
      </c>
      <c r="Q7" s="20">
        <v>0</v>
      </c>
    </row>
    <row r="8" spans="1:17" ht="11.45" customHeight="1" x14ac:dyDescent="0.25">
      <c r="A8" s="17" t="s">
        <v>154</v>
      </c>
      <c r="B8" s="20">
        <v>0</v>
      </c>
      <c r="C8" s="20">
        <v>0</v>
      </c>
      <c r="D8" s="20">
        <v>0</v>
      </c>
      <c r="E8" s="20">
        <v>0</v>
      </c>
      <c r="F8" s="20">
        <v>0</v>
      </c>
      <c r="G8" s="20">
        <v>0</v>
      </c>
      <c r="H8" s="20">
        <v>0</v>
      </c>
      <c r="I8" s="20">
        <v>0</v>
      </c>
      <c r="J8" s="20">
        <v>0</v>
      </c>
      <c r="K8" s="20">
        <v>0</v>
      </c>
      <c r="L8" s="20">
        <v>0</v>
      </c>
      <c r="M8" s="20">
        <v>0</v>
      </c>
      <c r="N8" s="20">
        <v>0</v>
      </c>
      <c r="O8" s="20">
        <v>0</v>
      </c>
      <c r="P8" s="20">
        <v>0</v>
      </c>
      <c r="Q8" s="20">
        <v>0</v>
      </c>
    </row>
    <row r="9" spans="1:17" ht="11.45" customHeight="1" x14ac:dyDescent="0.25">
      <c r="A9" s="17" t="s">
        <v>88</v>
      </c>
      <c r="B9" s="20">
        <v>136.66798531532979</v>
      </c>
      <c r="C9" s="20">
        <v>155.07366999999999</v>
      </c>
      <c r="D9" s="20">
        <v>149.90633000000003</v>
      </c>
      <c r="E9" s="20">
        <v>158.10787000000002</v>
      </c>
      <c r="F9" s="20">
        <v>159.06060000000002</v>
      </c>
      <c r="G9" s="20">
        <v>189.69389534598173</v>
      </c>
      <c r="H9" s="20">
        <v>158.09425000000002</v>
      </c>
      <c r="I9" s="20">
        <v>141.71026000000001</v>
      </c>
      <c r="J9" s="20">
        <v>181.50731000000002</v>
      </c>
      <c r="K9" s="20">
        <v>181.59290999999999</v>
      </c>
      <c r="L9" s="20">
        <v>149.92332296166546</v>
      </c>
      <c r="M9" s="20">
        <v>159.08640029889753</v>
      </c>
      <c r="N9" s="20">
        <v>155.03489395277865</v>
      </c>
      <c r="O9" s="20">
        <v>151.95626959368892</v>
      </c>
      <c r="P9" s="20">
        <v>127.49362919689624</v>
      </c>
      <c r="Q9" s="20">
        <v>147.88334982914282</v>
      </c>
    </row>
    <row r="10" spans="1:17" ht="11.45" customHeight="1" x14ac:dyDescent="0.25">
      <c r="A10" s="17" t="s">
        <v>153</v>
      </c>
      <c r="B10" s="20">
        <v>35.349988281424061</v>
      </c>
      <c r="C10" s="20">
        <v>35.328060000000001</v>
      </c>
      <c r="D10" s="20">
        <v>48.696899999999999</v>
      </c>
      <c r="E10" s="20">
        <v>42.988160000000001</v>
      </c>
      <c r="F10" s="20">
        <v>39.18329</v>
      </c>
      <c r="G10" s="20">
        <v>32.484042443574261</v>
      </c>
      <c r="H10" s="20">
        <v>30.6007</v>
      </c>
      <c r="I10" s="20">
        <v>25.78538</v>
      </c>
      <c r="J10" s="20">
        <v>27.688179999999999</v>
      </c>
      <c r="K10" s="20">
        <v>24.813040000000001</v>
      </c>
      <c r="L10" s="20">
        <v>20.063658858093845</v>
      </c>
      <c r="M10" s="20">
        <v>17.196887093729156</v>
      </c>
      <c r="N10" s="20">
        <v>14.330992028457771</v>
      </c>
      <c r="O10" s="20">
        <v>18.152206217236426</v>
      </c>
      <c r="P10" s="20">
        <v>12.419759143997814</v>
      </c>
      <c r="Q10" s="20">
        <v>0.9554320698031511</v>
      </c>
    </row>
    <row r="11" spans="1:17" ht="11.45" customHeight="1" x14ac:dyDescent="0.25">
      <c r="A11" s="17" t="s">
        <v>152</v>
      </c>
      <c r="B11" s="20">
        <v>0</v>
      </c>
      <c r="C11" s="20">
        <v>0</v>
      </c>
      <c r="D11" s="20">
        <v>0</v>
      </c>
      <c r="E11" s="20">
        <v>0</v>
      </c>
      <c r="F11" s="20">
        <v>0</v>
      </c>
      <c r="G11" s="20">
        <v>0</v>
      </c>
      <c r="H11" s="20">
        <v>0</v>
      </c>
      <c r="I11" s="20">
        <v>0</v>
      </c>
      <c r="J11" s="20">
        <v>0</v>
      </c>
      <c r="K11" s="20">
        <v>0</v>
      </c>
      <c r="L11" s="20">
        <v>0</v>
      </c>
      <c r="M11" s="20">
        <v>0</v>
      </c>
      <c r="N11" s="20">
        <v>0</v>
      </c>
      <c r="O11" s="20">
        <v>0</v>
      </c>
      <c r="P11" s="20">
        <v>0</v>
      </c>
      <c r="Q11" s="20">
        <v>0</v>
      </c>
    </row>
    <row r="12" spans="1:17" ht="11.45" customHeight="1" x14ac:dyDescent="0.25">
      <c r="A12" s="95" t="s">
        <v>25</v>
      </c>
      <c r="B12" s="20">
        <v>0</v>
      </c>
      <c r="C12" s="20">
        <v>0</v>
      </c>
      <c r="D12" s="20">
        <v>0</v>
      </c>
      <c r="E12" s="20">
        <v>0</v>
      </c>
      <c r="F12" s="20">
        <v>0</v>
      </c>
      <c r="G12" s="20">
        <v>0</v>
      </c>
      <c r="H12" s="20">
        <v>0</v>
      </c>
      <c r="I12" s="20">
        <v>0</v>
      </c>
      <c r="J12" s="20">
        <v>0</v>
      </c>
      <c r="K12" s="20">
        <v>0</v>
      </c>
      <c r="L12" s="20">
        <v>0</v>
      </c>
      <c r="M12" s="20">
        <v>0</v>
      </c>
      <c r="N12" s="20">
        <v>0</v>
      </c>
      <c r="O12" s="20">
        <v>0</v>
      </c>
      <c r="P12" s="20">
        <v>0</v>
      </c>
      <c r="Q12" s="20">
        <v>0</v>
      </c>
    </row>
    <row r="13" spans="1:17" ht="11.45" customHeight="1" x14ac:dyDescent="0.25">
      <c r="A13" s="95" t="s">
        <v>87</v>
      </c>
      <c r="B13" s="20">
        <v>0</v>
      </c>
      <c r="C13" s="20">
        <v>0</v>
      </c>
      <c r="D13" s="20">
        <v>0</v>
      </c>
      <c r="E13" s="20">
        <v>0</v>
      </c>
      <c r="F13" s="20">
        <v>0</v>
      </c>
      <c r="G13" s="20">
        <v>0</v>
      </c>
      <c r="H13" s="20">
        <v>0</v>
      </c>
      <c r="I13" s="20">
        <v>0</v>
      </c>
      <c r="J13" s="20">
        <v>0</v>
      </c>
      <c r="K13" s="20">
        <v>0</v>
      </c>
      <c r="L13" s="20">
        <v>0</v>
      </c>
      <c r="M13" s="20">
        <v>0</v>
      </c>
      <c r="N13" s="20">
        <v>0</v>
      </c>
      <c r="O13" s="20">
        <v>0</v>
      </c>
      <c r="P13" s="20">
        <v>0</v>
      </c>
      <c r="Q13" s="20">
        <v>0</v>
      </c>
    </row>
    <row r="14" spans="1:17" ht="11.45" customHeight="1" x14ac:dyDescent="0.25">
      <c r="A14" s="17" t="s">
        <v>86</v>
      </c>
      <c r="B14" s="20">
        <v>0</v>
      </c>
      <c r="C14" s="20">
        <v>0</v>
      </c>
      <c r="D14" s="20">
        <v>0</v>
      </c>
      <c r="E14" s="20">
        <v>0</v>
      </c>
      <c r="F14" s="20">
        <v>0</v>
      </c>
      <c r="G14" s="20">
        <v>0</v>
      </c>
      <c r="H14" s="20">
        <v>0</v>
      </c>
      <c r="I14" s="20">
        <v>0</v>
      </c>
      <c r="J14" s="20">
        <v>0</v>
      </c>
      <c r="K14" s="20">
        <v>0</v>
      </c>
      <c r="L14" s="20">
        <v>0</v>
      </c>
      <c r="M14" s="20">
        <v>0</v>
      </c>
      <c r="N14" s="20">
        <v>0</v>
      </c>
      <c r="O14" s="20">
        <v>0</v>
      </c>
      <c r="P14" s="20">
        <v>0</v>
      </c>
      <c r="Q14" s="20">
        <v>0</v>
      </c>
    </row>
    <row r="15" spans="1:17" ht="11.45" customHeight="1" x14ac:dyDescent="0.25">
      <c r="A15" s="17" t="s">
        <v>85</v>
      </c>
      <c r="B15" s="20">
        <v>0</v>
      </c>
      <c r="C15" s="20">
        <v>0</v>
      </c>
      <c r="D15" s="20">
        <v>0</v>
      </c>
      <c r="E15" s="20">
        <v>0</v>
      </c>
      <c r="F15" s="20">
        <v>0</v>
      </c>
      <c r="G15" s="20">
        <v>0</v>
      </c>
      <c r="H15" s="20">
        <v>0</v>
      </c>
      <c r="I15" s="20">
        <v>0</v>
      </c>
      <c r="J15" s="20">
        <v>0</v>
      </c>
      <c r="K15" s="20">
        <v>0</v>
      </c>
      <c r="L15" s="20">
        <v>0</v>
      </c>
      <c r="M15" s="20">
        <v>0</v>
      </c>
      <c r="N15" s="20">
        <v>0</v>
      </c>
      <c r="O15" s="20">
        <v>0</v>
      </c>
      <c r="P15" s="20">
        <v>0</v>
      </c>
      <c r="Q15" s="20">
        <v>0</v>
      </c>
    </row>
    <row r="16" spans="1:17" ht="11.45" customHeight="1" x14ac:dyDescent="0.25">
      <c r="A16" s="17" t="s">
        <v>84</v>
      </c>
      <c r="B16" s="20">
        <v>0</v>
      </c>
      <c r="C16" s="20">
        <v>0</v>
      </c>
      <c r="D16" s="20">
        <v>0</v>
      </c>
      <c r="E16" s="20">
        <v>0</v>
      </c>
      <c r="F16" s="20">
        <v>0</v>
      </c>
      <c r="G16" s="20">
        <v>0</v>
      </c>
      <c r="H16" s="20">
        <v>0</v>
      </c>
      <c r="I16" s="20">
        <v>0</v>
      </c>
      <c r="J16" s="20">
        <v>0</v>
      </c>
      <c r="K16" s="20">
        <v>0</v>
      </c>
      <c r="L16" s="20">
        <v>0</v>
      </c>
      <c r="M16" s="20">
        <v>0</v>
      </c>
      <c r="N16" s="20">
        <v>0</v>
      </c>
      <c r="O16" s="20">
        <v>0</v>
      </c>
      <c r="P16" s="20">
        <v>0</v>
      </c>
      <c r="Q16" s="20">
        <v>0</v>
      </c>
    </row>
    <row r="17" spans="1:17" ht="11.45" customHeight="1" x14ac:dyDescent="0.25">
      <c r="A17" s="15" t="s">
        <v>83</v>
      </c>
      <c r="B17" s="69">
        <v>0</v>
      </c>
      <c r="C17" s="69">
        <v>0</v>
      </c>
      <c r="D17" s="69">
        <v>0</v>
      </c>
      <c r="E17" s="69">
        <v>0</v>
      </c>
      <c r="F17" s="69">
        <v>0</v>
      </c>
      <c r="G17" s="69">
        <v>0</v>
      </c>
      <c r="H17" s="69">
        <v>0</v>
      </c>
      <c r="I17" s="69">
        <v>0</v>
      </c>
      <c r="J17" s="69">
        <v>0</v>
      </c>
      <c r="K17" s="69">
        <v>0</v>
      </c>
      <c r="L17" s="69">
        <v>0</v>
      </c>
      <c r="M17" s="69">
        <v>0</v>
      </c>
      <c r="N17" s="69">
        <v>0</v>
      </c>
      <c r="O17" s="69">
        <v>0</v>
      </c>
      <c r="P17" s="69">
        <v>0</v>
      </c>
      <c r="Q17" s="69">
        <v>0</v>
      </c>
    </row>
    <row r="19" spans="1:17" ht="11.45" customHeight="1" x14ac:dyDescent="0.25">
      <c r="A19" s="27" t="s">
        <v>81</v>
      </c>
      <c r="B19" s="71">
        <f t="shared" ref="B19:Q19" si="0">SUM(B20:B21)</f>
        <v>172.01797359675385</v>
      </c>
      <c r="C19" s="71">
        <f t="shared" si="0"/>
        <v>190.40172999999999</v>
      </c>
      <c r="D19" s="71">
        <f t="shared" si="0"/>
        <v>198.60323000000002</v>
      </c>
      <c r="E19" s="71">
        <f t="shared" si="0"/>
        <v>201.09603000000001</v>
      </c>
      <c r="F19" s="71">
        <f t="shared" si="0"/>
        <v>198.24389000000002</v>
      </c>
      <c r="G19" s="71">
        <f t="shared" si="0"/>
        <v>222.17793778955598</v>
      </c>
      <c r="H19" s="71">
        <f t="shared" si="0"/>
        <v>188.69495000000001</v>
      </c>
      <c r="I19" s="71">
        <f t="shared" si="0"/>
        <v>167.49564000000001</v>
      </c>
      <c r="J19" s="71">
        <f t="shared" si="0"/>
        <v>209.19549000000001</v>
      </c>
      <c r="K19" s="71">
        <f t="shared" si="0"/>
        <v>206.40594999999999</v>
      </c>
      <c r="L19" s="71">
        <f t="shared" si="0"/>
        <v>169.98698181975928</v>
      </c>
      <c r="M19" s="71">
        <f t="shared" si="0"/>
        <v>176.28328739262668</v>
      </c>
      <c r="N19" s="71">
        <f t="shared" si="0"/>
        <v>169.36588598123643</v>
      </c>
      <c r="O19" s="71">
        <f t="shared" si="0"/>
        <v>170.10847581092534</v>
      </c>
      <c r="P19" s="71">
        <f t="shared" si="0"/>
        <v>139.91338834089404</v>
      </c>
      <c r="Q19" s="71">
        <f t="shared" si="0"/>
        <v>148.83878189894597</v>
      </c>
    </row>
    <row r="20" spans="1:17" ht="11.45" customHeight="1" x14ac:dyDescent="0.25">
      <c r="A20" s="148" t="s">
        <v>147</v>
      </c>
      <c r="B20" s="70">
        <v>172.01797359675385</v>
      </c>
      <c r="C20" s="70">
        <v>190.40172999999999</v>
      </c>
      <c r="D20" s="70">
        <v>198.60323000000002</v>
      </c>
      <c r="E20" s="70">
        <v>201.09603000000001</v>
      </c>
      <c r="F20" s="70">
        <v>198.24389000000002</v>
      </c>
      <c r="G20" s="70">
        <v>222.17793778955598</v>
      </c>
      <c r="H20" s="70">
        <v>188.69495000000001</v>
      </c>
      <c r="I20" s="70">
        <v>167.49564000000001</v>
      </c>
      <c r="J20" s="70">
        <v>209.19549000000001</v>
      </c>
      <c r="K20" s="70">
        <v>206.40594999999999</v>
      </c>
      <c r="L20" s="70">
        <v>169.98698181975928</v>
      </c>
      <c r="M20" s="70">
        <v>176.28328739262668</v>
      </c>
      <c r="N20" s="70">
        <v>169.36588598123643</v>
      </c>
      <c r="O20" s="70">
        <v>170.10847581092534</v>
      </c>
      <c r="P20" s="70">
        <v>139.91338834089404</v>
      </c>
      <c r="Q20" s="70">
        <v>148.83878189894597</v>
      </c>
    </row>
    <row r="21" spans="1:17" ht="11.45" customHeight="1" x14ac:dyDescent="0.25">
      <c r="A21" s="147" t="s">
        <v>146</v>
      </c>
      <c r="B21" s="69">
        <v>0</v>
      </c>
      <c r="C21" s="69">
        <v>0</v>
      </c>
      <c r="D21" s="69">
        <v>0</v>
      </c>
      <c r="E21" s="69">
        <v>0</v>
      </c>
      <c r="F21" s="69">
        <v>0</v>
      </c>
      <c r="G21" s="69">
        <v>0</v>
      </c>
      <c r="H21" s="69">
        <v>0</v>
      </c>
      <c r="I21" s="69">
        <v>0</v>
      </c>
      <c r="J21" s="69">
        <v>0</v>
      </c>
      <c r="K21" s="69">
        <v>0</v>
      </c>
      <c r="L21" s="69">
        <v>0</v>
      </c>
      <c r="M21" s="69">
        <v>0</v>
      </c>
      <c r="N21" s="69">
        <v>0</v>
      </c>
      <c r="O21" s="69">
        <v>0</v>
      </c>
      <c r="P21" s="69">
        <v>0</v>
      </c>
      <c r="Q21" s="69">
        <v>0</v>
      </c>
    </row>
    <row r="23" spans="1:17" ht="11.45" customHeight="1" x14ac:dyDescent="0.25">
      <c r="A23" s="35" t="s">
        <v>45</v>
      </c>
      <c r="B23" s="34"/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</row>
    <row r="25" spans="1:17" ht="11.45" customHeight="1" x14ac:dyDescent="0.25">
      <c r="A25" s="27" t="s">
        <v>117</v>
      </c>
      <c r="B25" s="68">
        <f>IF(B19=0,"",B19/TrNavi_act!B7*100)</f>
        <v>10206.798597194749</v>
      </c>
      <c r="C25" s="68">
        <f>IF(C19=0,"",C19/TrNavi_act!C7*100)</f>
        <v>10105.741185341336</v>
      </c>
      <c r="D25" s="68">
        <f>IF(D19=0,"",D19/TrNavi_act!D7*100)</f>
        <v>10005.684341922115</v>
      </c>
      <c r="E25" s="68">
        <f>IF(E19=0,"",E19/TrNavi_act!E7*100)</f>
        <v>9906.618160318927</v>
      </c>
      <c r="F25" s="68">
        <f>IF(F19=0,"",F19/TrNavi_act!F7*100)</f>
        <v>9808.5328319989367</v>
      </c>
      <c r="G25" s="68">
        <f>IF(G19=0,"",G19/TrNavi_act!G7*100)</f>
        <v>9711.418645543501</v>
      </c>
      <c r="H25" s="68">
        <f>IF(H19=0,"",H19/TrNavi_act!H7*100)</f>
        <v>9615.2659856866358</v>
      </c>
      <c r="I25" s="68">
        <f>IF(I19=0,"",I19/TrNavi_act!I7*100)</f>
        <v>9520.0653323630031</v>
      </c>
      <c r="J25" s="68">
        <f>IF(J19=0,"",J19/TrNavi_act!J7*100)</f>
        <v>9425.80725976535</v>
      </c>
      <c r="K25" s="68">
        <f>IF(K19=0,"",K19/TrNavi_act!K7*100)</f>
        <v>9332.482435411237</v>
      </c>
      <c r="L25" s="68">
        <f>IF(L19=0,"",L19/TrNavi_act!L7*100)</f>
        <v>9240.0816192190468</v>
      </c>
      <c r="M25" s="68">
        <f>IF(M19=0,"",M19/TrNavi_act!M7*100)</f>
        <v>9148.5956625931158</v>
      </c>
      <c r="N25" s="68">
        <f>IF(N19=0,"",N19/TrNavi_act!N7*100)</f>
        <v>9058.0155075179355</v>
      </c>
      <c r="O25" s="68">
        <f>IF(O19=0,"",O19/TrNavi_act!O7*100)</f>
        <v>8968.332185661322</v>
      </c>
      <c r="P25" s="68">
        <f>IF(P19=0,"",P19/TrNavi_act!P7*100)</f>
        <v>7174.665748529058</v>
      </c>
      <c r="Q25" s="68">
        <f>IF(Q19=0,"",Q19/TrNavi_act!Q7*100)</f>
        <v>7103.6294539891669</v>
      </c>
    </row>
    <row r="26" spans="1:17" ht="11.45" customHeight="1" x14ac:dyDescent="0.25">
      <c r="A26" s="148" t="s">
        <v>147</v>
      </c>
      <c r="B26" s="77">
        <f>IF(B20=0,"",B20/TrNavi_act!B8*100)</f>
        <v>10206.798597194749</v>
      </c>
      <c r="C26" s="77">
        <f>IF(C20=0,"",C20/TrNavi_act!C8*100)</f>
        <v>10105.741185341336</v>
      </c>
      <c r="D26" s="77">
        <f>IF(D20=0,"",D20/TrNavi_act!D8*100)</f>
        <v>10005.684341922115</v>
      </c>
      <c r="E26" s="77">
        <f>IF(E20=0,"",E20/TrNavi_act!E8*100)</f>
        <v>9906.618160318927</v>
      </c>
      <c r="F26" s="77">
        <f>IF(F20=0,"",F20/TrNavi_act!F8*100)</f>
        <v>9808.5328319989367</v>
      </c>
      <c r="G26" s="77">
        <f>IF(G20=0,"",G20/TrNavi_act!G8*100)</f>
        <v>9711.418645543501</v>
      </c>
      <c r="H26" s="77">
        <f>IF(H20=0,"",H20/TrNavi_act!H8*100)</f>
        <v>9615.2659856866358</v>
      </c>
      <c r="I26" s="77">
        <f>IF(I20=0,"",I20/TrNavi_act!I8*100)</f>
        <v>9520.0653323630031</v>
      </c>
      <c r="J26" s="77">
        <f>IF(J20=0,"",J20/TrNavi_act!J8*100)</f>
        <v>9425.80725976535</v>
      </c>
      <c r="K26" s="77">
        <f>IF(K20=0,"",K20/TrNavi_act!K8*100)</f>
        <v>9332.482435411237</v>
      </c>
      <c r="L26" s="77">
        <f>IF(L20=0,"",L20/TrNavi_act!L8*100)</f>
        <v>9240.0816192190468</v>
      </c>
      <c r="M26" s="77">
        <f>IF(M20=0,"",M20/TrNavi_act!M8*100)</f>
        <v>9148.5956625931158</v>
      </c>
      <c r="N26" s="77">
        <f>IF(N20=0,"",N20/TrNavi_act!N8*100)</f>
        <v>9058.0155075179355</v>
      </c>
      <c r="O26" s="77">
        <f>IF(O20=0,"",O20/TrNavi_act!O8*100)</f>
        <v>8968.332185661322</v>
      </c>
      <c r="P26" s="77">
        <f>IF(P20=0,"",P20/TrNavi_act!P8*100)</f>
        <v>7174.665748529058</v>
      </c>
      <c r="Q26" s="77">
        <f>IF(Q20=0,"",Q20/TrNavi_act!Q8*100)</f>
        <v>7103.6294539891669</v>
      </c>
    </row>
    <row r="27" spans="1:17" ht="11.45" customHeight="1" x14ac:dyDescent="0.25">
      <c r="A27" s="147" t="s">
        <v>146</v>
      </c>
      <c r="B27" s="74" t="str">
        <f>IF(B21=0,"",B21/TrNavi_act!B9*100)</f>
        <v/>
      </c>
      <c r="C27" s="74" t="str">
        <f>IF(C21=0,"",C21/TrNavi_act!C9*100)</f>
        <v/>
      </c>
      <c r="D27" s="74" t="str">
        <f>IF(D21=0,"",D21/TrNavi_act!D9*100)</f>
        <v/>
      </c>
      <c r="E27" s="74" t="str">
        <f>IF(E21=0,"",E21/TrNavi_act!E9*100)</f>
        <v/>
      </c>
      <c r="F27" s="74" t="str">
        <f>IF(F21=0,"",F21/TrNavi_act!F9*100)</f>
        <v/>
      </c>
      <c r="G27" s="74" t="str">
        <f>IF(G21=0,"",G21/TrNavi_act!G9*100)</f>
        <v/>
      </c>
      <c r="H27" s="74" t="str">
        <f>IF(H21=0,"",H21/TrNavi_act!H9*100)</f>
        <v/>
      </c>
      <c r="I27" s="74" t="str">
        <f>IF(I21=0,"",I21/TrNavi_act!I9*100)</f>
        <v/>
      </c>
      <c r="J27" s="74" t="str">
        <f>IF(J21=0,"",J21/TrNavi_act!J9*100)</f>
        <v/>
      </c>
      <c r="K27" s="74" t="str">
        <f>IF(K21=0,"",K21/TrNavi_act!K9*100)</f>
        <v/>
      </c>
      <c r="L27" s="74" t="str">
        <f>IF(L21=0,"",L21/TrNavi_act!L9*100)</f>
        <v/>
      </c>
      <c r="M27" s="74" t="str">
        <f>IF(M21=0,"",M21/TrNavi_act!M9*100)</f>
        <v/>
      </c>
      <c r="N27" s="74" t="str">
        <f>IF(N21=0,"",N21/TrNavi_act!N9*100)</f>
        <v/>
      </c>
      <c r="O27" s="74" t="str">
        <f>IF(O21=0,"",O21/TrNavi_act!O9*100)</f>
        <v/>
      </c>
      <c r="P27" s="74" t="str">
        <f>IF(P21=0,"",P21/TrNavi_act!P9*100)</f>
        <v/>
      </c>
      <c r="Q27" s="74" t="str">
        <f>IF(Q21=0,"",Q21/TrNavi_act!Q9*100)</f>
        <v/>
      </c>
    </row>
    <row r="29" spans="1:17" ht="11.45" customHeight="1" x14ac:dyDescent="0.25">
      <c r="A29" s="27" t="s">
        <v>151</v>
      </c>
      <c r="B29" s="68">
        <f>IF(B19=0,"",B19/TrNavi_act!B3*1000)</f>
        <v>24.747697937398325</v>
      </c>
      <c r="C29" s="68">
        <f>IF(C19=0,"",C19/TrNavi_act!C3*1000)</f>
        <v>23.096814207231422</v>
      </c>
      <c r="D29" s="68">
        <f>IF(D19=0,"",D19/TrNavi_act!D3*1000)</f>
        <v>26.044785694602279</v>
      </c>
      <c r="E29" s="68">
        <f>IF(E19=0,"",E19/TrNavi_act!E3*1000)</f>
        <v>22.217538134530216</v>
      </c>
      <c r="F29" s="68">
        <f>IF(F19=0,"",F19/TrNavi_act!F3*1000)</f>
        <v>23.104903705316133</v>
      </c>
      <c r="G29" s="68">
        <f>IF(G19=0,"",G19/TrNavi_act!G3*1000)</f>
        <v>25.259624801422202</v>
      </c>
      <c r="H29" s="68">
        <f>IF(H19=0,"",H19/TrNavi_act!H3*1000)</f>
        <v>16.962296902176085</v>
      </c>
      <c r="I29" s="68">
        <f>IF(I19=0,"",I19/TrNavi_act!I3*1000)</f>
        <v>14.96868359988544</v>
      </c>
      <c r="J29" s="68">
        <f>IF(J19=0,"",J19/TrNavi_act!J3*1000)</f>
        <v>20.649205620549317</v>
      </c>
      <c r="K29" s="68">
        <f>IF(K19=0,"",K19/TrNavi_act!K3*1000)</f>
        <v>25.142213904024935</v>
      </c>
      <c r="L29" s="68">
        <f>IF(L19=0,"",L19/TrNavi_act!L3*1000)</f>
        <v>18.480163238438092</v>
      </c>
      <c r="M29" s="68">
        <f>IF(M19=0,"",M19/TrNavi_act!M3*1000)</f>
        <v>18.12880741799604</v>
      </c>
      <c r="N29" s="68">
        <f>IF(N19=0,"",N19/TrNavi_act!N3*1000)</f>
        <v>18.269368961778952</v>
      </c>
      <c r="O29" s="68">
        <f>IF(O19=0,"",O19/TrNavi_act!O3*1000)</f>
        <v>18.241276999175437</v>
      </c>
      <c r="P29" s="68">
        <f>IF(P19=0,"",P19/TrNavi_act!P3*1000)</f>
        <v>14.440353062097945</v>
      </c>
      <c r="Q29" s="68">
        <f>IF(Q19=0,"",Q19/TrNavi_act!Q3*1000)</f>
        <v>14.945990915149711</v>
      </c>
    </row>
    <row r="30" spans="1:17" ht="11.45" customHeight="1" x14ac:dyDescent="0.25">
      <c r="A30" s="148" t="s">
        <v>147</v>
      </c>
      <c r="B30" s="77">
        <f>IF(B20=0,"",B20/TrNavi_act!B4*1000)</f>
        <v>24.747697937398325</v>
      </c>
      <c r="C30" s="77">
        <f>IF(C20=0,"",C20/TrNavi_act!C4*1000)</f>
        <v>23.096814207231422</v>
      </c>
      <c r="D30" s="77">
        <f>IF(D20=0,"",D20/TrNavi_act!D4*1000)</f>
        <v>26.044785694602279</v>
      </c>
      <c r="E30" s="77">
        <f>IF(E20=0,"",E20/TrNavi_act!E4*1000)</f>
        <v>22.217538134530216</v>
      </c>
      <c r="F30" s="77">
        <f>IF(F20=0,"",F20/TrNavi_act!F4*1000)</f>
        <v>23.104903705316133</v>
      </c>
      <c r="G30" s="77">
        <f>IF(G20=0,"",G20/TrNavi_act!G4*1000)</f>
        <v>25.259624801422202</v>
      </c>
      <c r="H30" s="77">
        <f>IF(H20=0,"",H20/TrNavi_act!H4*1000)</f>
        <v>16.962296902176085</v>
      </c>
      <c r="I30" s="77">
        <f>IF(I20=0,"",I20/TrNavi_act!I4*1000)</f>
        <v>14.96868359988544</v>
      </c>
      <c r="J30" s="77">
        <f>IF(J20=0,"",J20/TrNavi_act!J4*1000)</f>
        <v>20.649205620549317</v>
      </c>
      <c r="K30" s="77">
        <f>IF(K20=0,"",K20/TrNavi_act!K4*1000)</f>
        <v>25.142213904024935</v>
      </c>
      <c r="L30" s="77">
        <f>IF(L20=0,"",L20/TrNavi_act!L4*1000)</f>
        <v>18.480163238438092</v>
      </c>
      <c r="M30" s="77">
        <f>IF(M20=0,"",M20/TrNavi_act!M4*1000)</f>
        <v>18.12880741799604</v>
      </c>
      <c r="N30" s="77">
        <f>IF(N20=0,"",N20/TrNavi_act!N4*1000)</f>
        <v>18.269368961778952</v>
      </c>
      <c r="O30" s="77">
        <f>IF(O20=0,"",O20/TrNavi_act!O4*1000)</f>
        <v>18.241276999175437</v>
      </c>
      <c r="P30" s="77">
        <f>IF(P20=0,"",P20/TrNavi_act!P4*1000)</f>
        <v>14.440353062097945</v>
      </c>
      <c r="Q30" s="77">
        <f>IF(Q20=0,"",Q20/TrNavi_act!Q4*1000)</f>
        <v>14.945990915149711</v>
      </c>
    </row>
    <row r="31" spans="1:17" ht="11.45" customHeight="1" x14ac:dyDescent="0.25">
      <c r="A31" s="147" t="s">
        <v>146</v>
      </c>
      <c r="B31" s="74" t="str">
        <f>IF(B21=0,"",B21/TrNavi_act!B5*1000)</f>
        <v/>
      </c>
      <c r="C31" s="74" t="str">
        <f>IF(C21=0,"",C21/TrNavi_act!C5*1000)</f>
        <v/>
      </c>
      <c r="D31" s="74" t="str">
        <f>IF(D21=0,"",D21/TrNavi_act!D5*1000)</f>
        <v/>
      </c>
      <c r="E31" s="74" t="str">
        <f>IF(E21=0,"",E21/TrNavi_act!E5*1000)</f>
        <v/>
      </c>
      <c r="F31" s="74" t="str">
        <f>IF(F21=0,"",F21/TrNavi_act!F5*1000)</f>
        <v/>
      </c>
      <c r="G31" s="74" t="str">
        <f>IF(G21=0,"",G21/TrNavi_act!G5*1000)</f>
        <v/>
      </c>
      <c r="H31" s="74" t="str">
        <f>IF(H21=0,"",H21/TrNavi_act!H5*1000)</f>
        <v/>
      </c>
      <c r="I31" s="74" t="str">
        <f>IF(I21=0,"",I21/TrNavi_act!I5*1000)</f>
        <v/>
      </c>
      <c r="J31" s="74" t="str">
        <f>IF(J21=0,"",J21/TrNavi_act!J5*1000)</f>
        <v/>
      </c>
      <c r="K31" s="74" t="str">
        <f>IF(K21=0,"",K21/TrNavi_act!K5*1000)</f>
        <v/>
      </c>
      <c r="L31" s="74" t="str">
        <f>IF(L21=0,"",L21/TrNavi_act!L5*1000)</f>
        <v/>
      </c>
      <c r="M31" s="74" t="str">
        <f>IF(M21=0,"",M21/TrNavi_act!M5*1000)</f>
        <v/>
      </c>
      <c r="N31" s="74" t="str">
        <f>IF(N21=0,"",N21/TrNavi_act!N5*1000)</f>
        <v/>
      </c>
      <c r="O31" s="74" t="str">
        <f>IF(O21=0,"",O21/TrNavi_act!O5*1000)</f>
        <v/>
      </c>
      <c r="P31" s="74" t="str">
        <f>IF(P21=0,"",P21/TrNavi_act!P5*1000)</f>
        <v/>
      </c>
      <c r="Q31" s="74" t="str">
        <f>IF(Q21=0,"",Q21/TrNavi_act!Q5*1000)</f>
        <v/>
      </c>
    </row>
    <row r="33" spans="1:17" ht="11.45" customHeight="1" x14ac:dyDescent="0.25">
      <c r="A33" s="27" t="s">
        <v>41</v>
      </c>
      <c r="B33" s="57">
        <f t="shared" ref="B33:Q33" si="1">IF(B19=0,0,B19/B$19)</f>
        <v>1</v>
      </c>
      <c r="C33" s="57">
        <f t="shared" si="1"/>
        <v>1</v>
      </c>
      <c r="D33" s="57">
        <f t="shared" si="1"/>
        <v>1</v>
      </c>
      <c r="E33" s="57">
        <f t="shared" si="1"/>
        <v>1</v>
      </c>
      <c r="F33" s="57">
        <f t="shared" si="1"/>
        <v>1</v>
      </c>
      <c r="G33" s="57">
        <f t="shared" si="1"/>
        <v>1</v>
      </c>
      <c r="H33" s="57">
        <f t="shared" si="1"/>
        <v>1</v>
      </c>
      <c r="I33" s="57">
        <f t="shared" si="1"/>
        <v>1</v>
      </c>
      <c r="J33" s="57">
        <f t="shared" si="1"/>
        <v>1</v>
      </c>
      <c r="K33" s="57">
        <f t="shared" si="1"/>
        <v>1</v>
      </c>
      <c r="L33" s="57">
        <f t="shared" si="1"/>
        <v>1</v>
      </c>
      <c r="M33" s="57">
        <f t="shared" si="1"/>
        <v>1</v>
      </c>
      <c r="N33" s="57">
        <f t="shared" si="1"/>
        <v>1</v>
      </c>
      <c r="O33" s="57">
        <f t="shared" si="1"/>
        <v>1</v>
      </c>
      <c r="P33" s="57">
        <f t="shared" si="1"/>
        <v>1</v>
      </c>
      <c r="Q33" s="57">
        <f t="shared" si="1"/>
        <v>1</v>
      </c>
    </row>
    <row r="34" spans="1:17" ht="11.45" customHeight="1" x14ac:dyDescent="0.25">
      <c r="A34" s="148" t="s">
        <v>147</v>
      </c>
      <c r="B34" s="52">
        <f t="shared" ref="B34:Q34" si="2">IF(B20=0,0,B20/B$19)</f>
        <v>1</v>
      </c>
      <c r="C34" s="52">
        <f t="shared" si="2"/>
        <v>1</v>
      </c>
      <c r="D34" s="52">
        <f t="shared" si="2"/>
        <v>1</v>
      </c>
      <c r="E34" s="52">
        <f t="shared" si="2"/>
        <v>1</v>
      </c>
      <c r="F34" s="52">
        <f t="shared" si="2"/>
        <v>1</v>
      </c>
      <c r="G34" s="52">
        <f t="shared" si="2"/>
        <v>1</v>
      </c>
      <c r="H34" s="52">
        <f t="shared" si="2"/>
        <v>1</v>
      </c>
      <c r="I34" s="52">
        <f t="shared" si="2"/>
        <v>1</v>
      </c>
      <c r="J34" s="52">
        <f t="shared" si="2"/>
        <v>1</v>
      </c>
      <c r="K34" s="52">
        <f t="shared" si="2"/>
        <v>1</v>
      </c>
      <c r="L34" s="52">
        <f t="shared" si="2"/>
        <v>1</v>
      </c>
      <c r="M34" s="52">
        <f t="shared" si="2"/>
        <v>1</v>
      </c>
      <c r="N34" s="52">
        <f t="shared" si="2"/>
        <v>1</v>
      </c>
      <c r="O34" s="52">
        <f t="shared" si="2"/>
        <v>1</v>
      </c>
      <c r="P34" s="52">
        <f t="shared" si="2"/>
        <v>1</v>
      </c>
      <c r="Q34" s="52">
        <f t="shared" si="2"/>
        <v>1</v>
      </c>
    </row>
    <row r="35" spans="1:17" ht="11.45" customHeight="1" x14ac:dyDescent="0.25">
      <c r="A35" s="147" t="s">
        <v>146</v>
      </c>
      <c r="B35" s="46">
        <f t="shared" ref="B35:Q35" si="3">IF(B21=0,0,B21/B$19)</f>
        <v>0</v>
      </c>
      <c r="C35" s="46">
        <f t="shared" si="3"/>
        <v>0</v>
      </c>
      <c r="D35" s="46">
        <f t="shared" si="3"/>
        <v>0</v>
      </c>
      <c r="E35" s="46">
        <f t="shared" si="3"/>
        <v>0</v>
      </c>
      <c r="F35" s="46">
        <f t="shared" si="3"/>
        <v>0</v>
      </c>
      <c r="G35" s="46">
        <f t="shared" si="3"/>
        <v>0</v>
      </c>
      <c r="H35" s="46">
        <f t="shared" si="3"/>
        <v>0</v>
      </c>
      <c r="I35" s="46">
        <f t="shared" si="3"/>
        <v>0</v>
      </c>
      <c r="J35" s="46">
        <f t="shared" si="3"/>
        <v>0</v>
      </c>
      <c r="K35" s="46">
        <f t="shared" si="3"/>
        <v>0</v>
      </c>
      <c r="L35" s="46">
        <f t="shared" si="3"/>
        <v>0</v>
      </c>
      <c r="M35" s="46">
        <f t="shared" si="3"/>
        <v>0</v>
      </c>
      <c r="N35" s="46">
        <f t="shared" si="3"/>
        <v>0</v>
      </c>
      <c r="O35" s="46">
        <f t="shared" si="3"/>
        <v>0</v>
      </c>
      <c r="P35" s="46">
        <f t="shared" si="3"/>
        <v>0</v>
      </c>
      <c r="Q35" s="46">
        <f t="shared" si="3"/>
        <v>0</v>
      </c>
    </row>
  </sheetData>
  <pageMargins left="0.39370078740157483" right="0.39370078740157483" top="0.39370078740157483" bottom="0.39370078740157483" header="0.31496062992125984" footer="0.31496062992125984"/>
  <pageSetup paperSize="9" scale="43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>
    <pageSetUpPr fitToPage="1"/>
  </sheetPr>
  <dimension ref="A1:Q27"/>
  <sheetViews>
    <sheetView showGridLines="0" zoomScaleNormal="100" workbookViewId="0">
      <pane xSplit="1" ySplit="1" topLeftCell="B2" activePane="bottomRight" state="frozen"/>
      <selection activeCell="D1" sqref="D1"/>
      <selection pane="topRight" activeCell="D1" sqref="D1"/>
      <selection pane="bottomLeft" activeCell="D1" sqref="D1"/>
      <selection pane="bottomRight" activeCell="B2" sqref="B2"/>
    </sheetView>
  </sheetViews>
  <sheetFormatPr defaultColWidth="9.140625" defaultRowHeight="11.45" customHeight="1" x14ac:dyDescent="0.25"/>
  <cols>
    <col min="1" max="1" width="50.7109375" style="13" customWidth="1"/>
    <col min="2" max="17" width="10.7109375" style="10" customWidth="1"/>
    <col min="18" max="16384" width="9.140625" style="13"/>
  </cols>
  <sheetData>
    <row r="1" spans="1:17" ht="13.5" customHeight="1" x14ac:dyDescent="0.25">
      <c r="A1" s="11" t="s">
        <v>193</v>
      </c>
      <c r="B1" s="12">
        <v>2000</v>
      </c>
      <c r="C1" s="12">
        <v>2001</v>
      </c>
      <c r="D1" s="12">
        <v>2002</v>
      </c>
      <c r="E1" s="12">
        <v>2003</v>
      </c>
      <c r="F1" s="12">
        <v>2004</v>
      </c>
      <c r="G1" s="12">
        <v>2005</v>
      </c>
      <c r="H1" s="12">
        <v>2006</v>
      </c>
      <c r="I1" s="12">
        <v>2007</v>
      </c>
      <c r="J1" s="12">
        <v>2008</v>
      </c>
      <c r="K1" s="12">
        <v>2009</v>
      </c>
      <c r="L1" s="12">
        <v>2010</v>
      </c>
      <c r="M1" s="12">
        <v>2011</v>
      </c>
      <c r="N1" s="12">
        <v>2012</v>
      </c>
      <c r="O1" s="12">
        <v>2013</v>
      </c>
      <c r="P1" s="12">
        <v>2014</v>
      </c>
      <c r="Q1" s="12">
        <v>2015</v>
      </c>
    </row>
    <row r="2" spans="1:17" ht="11.45" customHeight="1" x14ac:dyDescent="0.25"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</row>
    <row r="3" spans="1:17" ht="11.45" customHeight="1" x14ac:dyDescent="0.25">
      <c r="A3" s="27" t="s">
        <v>101</v>
      </c>
      <c r="B3" s="71"/>
      <c r="C3" s="71"/>
      <c r="D3" s="71"/>
      <c r="E3" s="71"/>
      <c r="F3" s="71"/>
      <c r="G3" s="71"/>
      <c r="H3" s="71"/>
      <c r="I3" s="71"/>
      <c r="J3" s="71"/>
      <c r="K3" s="71"/>
      <c r="L3" s="71"/>
      <c r="M3" s="71"/>
      <c r="N3" s="71"/>
      <c r="O3" s="71"/>
      <c r="P3" s="71"/>
      <c r="Q3" s="71"/>
    </row>
    <row r="4" spans="1:17" ht="11.45" customHeight="1" x14ac:dyDescent="0.25">
      <c r="A4" s="97" t="s">
        <v>98</v>
      </c>
      <c r="B4" s="100">
        <v>538.55590514538278</v>
      </c>
      <c r="C4" s="100">
        <v>595.58698691758798</v>
      </c>
      <c r="D4" s="100">
        <v>622.87857246308408</v>
      </c>
      <c r="E4" s="100">
        <v>629.82353741086808</v>
      </c>
      <c r="F4" s="100">
        <v>620.44930707400806</v>
      </c>
      <c r="G4" s="100">
        <v>693.77714937733992</v>
      </c>
      <c r="H4" s="100">
        <v>589.63868770014005</v>
      </c>
      <c r="I4" s="100">
        <v>523.204244010504</v>
      </c>
      <c r="J4" s="100">
        <v>652.83754182800408</v>
      </c>
      <c r="K4" s="100">
        <v>643.78597849563596</v>
      </c>
      <c r="L4" s="100">
        <v>530.14289154081268</v>
      </c>
      <c r="M4" s="100">
        <v>549.2805825198609</v>
      </c>
      <c r="N4" s="100">
        <v>527.42394166186102</v>
      </c>
      <c r="O4" s="100">
        <v>530.25572207584082</v>
      </c>
      <c r="P4" s="100">
        <v>435.78589493076549</v>
      </c>
      <c r="Q4" s="100">
        <v>461.89224183105483</v>
      </c>
    </row>
    <row r="5" spans="1:17" ht="11.45" customHeight="1" x14ac:dyDescent="0.25">
      <c r="A5" s="141" t="s">
        <v>91</v>
      </c>
      <c r="B5" s="140">
        <f t="shared" ref="B5:Q5" si="0">B4</f>
        <v>538.55590514538278</v>
      </c>
      <c r="C5" s="140">
        <f t="shared" si="0"/>
        <v>595.58698691758798</v>
      </c>
      <c r="D5" s="140">
        <f t="shared" si="0"/>
        <v>622.87857246308408</v>
      </c>
      <c r="E5" s="140">
        <f t="shared" si="0"/>
        <v>629.82353741086808</v>
      </c>
      <c r="F5" s="140">
        <f t="shared" si="0"/>
        <v>620.44930707400806</v>
      </c>
      <c r="G5" s="140">
        <f t="shared" si="0"/>
        <v>693.77714937733992</v>
      </c>
      <c r="H5" s="140">
        <f t="shared" si="0"/>
        <v>589.63868770014005</v>
      </c>
      <c r="I5" s="140">
        <f t="shared" si="0"/>
        <v>523.204244010504</v>
      </c>
      <c r="J5" s="140">
        <f t="shared" si="0"/>
        <v>652.83754182800408</v>
      </c>
      <c r="K5" s="140">
        <f t="shared" si="0"/>
        <v>643.78597849563596</v>
      </c>
      <c r="L5" s="140">
        <f t="shared" si="0"/>
        <v>530.14289154081268</v>
      </c>
      <c r="M5" s="140">
        <f t="shared" si="0"/>
        <v>549.2805825198609</v>
      </c>
      <c r="N5" s="140">
        <f t="shared" si="0"/>
        <v>527.42394166186102</v>
      </c>
      <c r="O5" s="140">
        <f t="shared" si="0"/>
        <v>530.25572207584082</v>
      </c>
      <c r="P5" s="140">
        <f t="shared" si="0"/>
        <v>435.78589493076549</v>
      </c>
      <c r="Q5" s="140">
        <f t="shared" si="0"/>
        <v>461.89224183105483</v>
      </c>
    </row>
    <row r="7" spans="1:17" ht="11.45" customHeight="1" x14ac:dyDescent="0.25">
      <c r="A7" s="27" t="s">
        <v>100</v>
      </c>
      <c r="B7" s="71">
        <f t="shared" ref="B7:Q7" si="1">SUM(B8:B9)</f>
        <v>538.55590514538278</v>
      </c>
      <c r="C7" s="71">
        <f t="shared" si="1"/>
        <v>595.58698691758798</v>
      </c>
      <c r="D7" s="71">
        <f t="shared" si="1"/>
        <v>622.87857246308408</v>
      </c>
      <c r="E7" s="71">
        <f t="shared" si="1"/>
        <v>629.82353741086808</v>
      </c>
      <c r="F7" s="71">
        <f t="shared" si="1"/>
        <v>620.44930707400806</v>
      </c>
      <c r="G7" s="71">
        <f t="shared" si="1"/>
        <v>693.77714937733992</v>
      </c>
      <c r="H7" s="71">
        <f t="shared" si="1"/>
        <v>589.63868770014005</v>
      </c>
      <c r="I7" s="71">
        <f t="shared" si="1"/>
        <v>523.204244010504</v>
      </c>
      <c r="J7" s="71">
        <f t="shared" si="1"/>
        <v>652.83754182800408</v>
      </c>
      <c r="K7" s="71">
        <f t="shared" si="1"/>
        <v>643.78597849563596</v>
      </c>
      <c r="L7" s="71">
        <f t="shared" si="1"/>
        <v>530.14289154081257</v>
      </c>
      <c r="M7" s="71">
        <f t="shared" si="1"/>
        <v>549.2805825198609</v>
      </c>
      <c r="N7" s="71">
        <f t="shared" si="1"/>
        <v>527.42394166186102</v>
      </c>
      <c r="O7" s="71">
        <f t="shared" si="1"/>
        <v>530.25572207584082</v>
      </c>
      <c r="P7" s="71">
        <f t="shared" si="1"/>
        <v>435.78589493076549</v>
      </c>
      <c r="Q7" s="71">
        <f t="shared" si="1"/>
        <v>461.89224183105483</v>
      </c>
    </row>
    <row r="8" spans="1:17" ht="11.45" customHeight="1" x14ac:dyDescent="0.25">
      <c r="A8" s="148" t="s">
        <v>147</v>
      </c>
      <c r="B8" s="70">
        <v>538.55590514538278</v>
      </c>
      <c r="C8" s="70">
        <v>595.58698691758798</v>
      </c>
      <c r="D8" s="70">
        <v>622.87857246308408</v>
      </c>
      <c r="E8" s="70">
        <v>629.82353741086808</v>
      </c>
      <c r="F8" s="70">
        <v>620.44930707400806</v>
      </c>
      <c r="G8" s="70">
        <v>693.77714937733992</v>
      </c>
      <c r="H8" s="70">
        <v>589.63868770014005</v>
      </c>
      <c r="I8" s="70">
        <v>523.204244010504</v>
      </c>
      <c r="J8" s="70">
        <v>652.83754182800408</v>
      </c>
      <c r="K8" s="70">
        <v>643.78597849563596</v>
      </c>
      <c r="L8" s="70">
        <v>530.14289154081257</v>
      </c>
      <c r="M8" s="70">
        <v>549.2805825198609</v>
      </c>
      <c r="N8" s="70">
        <v>527.42394166186102</v>
      </c>
      <c r="O8" s="70">
        <v>530.25572207584082</v>
      </c>
      <c r="P8" s="70">
        <v>435.78589493076549</v>
      </c>
      <c r="Q8" s="70">
        <v>461.89224183105483</v>
      </c>
    </row>
    <row r="9" spans="1:17" ht="11.45" customHeight="1" x14ac:dyDescent="0.25">
      <c r="A9" s="147" t="s">
        <v>146</v>
      </c>
      <c r="B9" s="69">
        <v>0</v>
      </c>
      <c r="C9" s="69">
        <v>0</v>
      </c>
      <c r="D9" s="69">
        <v>0</v>
      </c>
      <c r="E9" s="69">
        <v>0</v>
      </c>
      <c r="F9" s="69">
        <v>0</v>
      </c>
      <c r="G9" s="69">
        <v>0</v>
      </c>
      <c r="H9" s="69">
        <v>0</v>
      </c>
      <c r="I9" s="69">
        <v>0</v>
      </c>
      <c r="J9" s="69">
        <v>0</v>
      </c>
      <c r="K9" s="69">
        <v>0</v>
      </c>
      <c r="L9" s="69">
        <v>0</v>
      </c>
      <c r="M9" s="69">
        <v>0</v>
      </c>
      <c r="N9" s="69">
        <v>0</v>
      </c>
      <c r="O9" s="69">
        <v>0</v>
      </c>
      <c r="P9" s="69">
        <v>0</v>
      </c>
      <c r="Q9" s="69">
        <v>0</v>
      </c>
    </row>
    <row r="11" spans="1:17" ht="11.45" customHeight="1" x14ac:dyDescent="0.25">
      <c r="A11" s="35" t="s">
        <v>45</v>
      </c>
      <c r="B11" s="34"/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4"/>
      <c r="O11" s="34"/>
      <c r="P11" s="34"/>
      <c r="Q11" s="34"/>
    </row>
    <row r="13" spans="1:17" ht="11.45" customHeight="1" x14ac:dyDescent="0.25">
      <c r="A13" s="27" t="s">
        <v>99</v>
      </c>
      <c r="B13" s="71"/>
      <c r="C13" s="71"/>
      <c r="D13" s="71"/>
      <c r="E13" s="71"/>
      <c r="F13" s="71"/>
      <c r="G13" s="71"/>
      <c r="H13" s="71"/>
      <c r="I13" s="71"/>
      <c r="J13" s="71"/>
      <c r="K13" s="71"/>
      <c r="L13" s="71"/>
      <c r="M13" s="71"/>
      <c r="N13" s="71"/>
      <c r="O13" s="71"/>
      <c r="P13" s="71"/>
      <c r="Q13" s="71"/>
    </row>
    <row r="14" spans="1:17" ht="11.45" customHeight="1" x14ac:dyDescent="0.25">
      <c r="A14" s="97" t="s">
        <v>98</v>
      </c>
      <c r="B14" s="100">
        <f>IF(B4=0,0,B4/TrNavi_ene!B4)</f>
        <v>3.130811820908149</v>
      </c>
      <c r="C14" s="100">
        <f>IF(C4=0,0,C4/TrNavi_ene!C4)</f>
        <v>3.128054492559432</v>
      </c>
      <c r="D14" s="100">
        <f>IF(D4=0,0,D4/TrNavi_ene!D4)</f>
        <v>3.1362962851262992</v>
      </c>
      <c r="E14" s="100">
        <f>IF(E4=0,0,E4/TrNavi_ene!E4)</f>
        <v>3.1319541087452998</v>
      </c>
      <c r="F14" s="100">
        <f>IF(F4=0,0,F4/TrNavi_ene!F4)</f>
        <v>3.1297272620811061</v>
      </c>
      <c r="G14" s="100">
        <f>IF(G4=0,0,G4/TrNavi_ene!G4)</f>
        <v>3.1226194476360498</v>
      </c>
      <c r="H14" s="100">
        <f>IF(H4=0,0,H4/TrNavi_ene!H4)</f>
        <v>3.1248249500060283</v>
      </c>
      <c r="I14" s="100">
        <f>IF(I4=0,0,I4/TrNavi_ene!I4)</f>
        <v>3.1236887360799597</v>
      </c>
      <c r="J14" s="100">
        <f>IF(J4=0,0,J4/TrNavi_ene!J4)</f>
        <v>3.1207056224204646</v>
      </c>
      <c r="K14" s="100">
        <f>IF(K4=0,0,K4/TrNavi_ene!K4)</f>
        <v>3.1190281990205997</v>
      </c>
      <c r="L14" s="100">
        <f>IF(L4=0,0,L4/TrNavi_ene!L4)</f>
        <v>3.1187264216675961</v>
      </c>
      <c r="M14" s="100">
        <f>IF(M4=0,0,M4/TrNavi_ene!M4)</f>
        <v>3.1158970918013154</v>
      </c>
      <c r="N14" s="100">
        <f>IF(N4=0,0,N4/TrNavi_ene!N4)</f>
        <v>3.1141096603143139</v>
      </c>
      <c r="O14" s="100">
        <f>IF(O4=0,0,O4/TrNavi_ene!O4)</f>
        <v>3.1171622668891419</v>
      </c>
      <c r="P14" s="100">
        <f>IF(P4=0,0,P4/TrNavi_ene!P4)</f>
        <v>3.1146833058533936</v>
      </c>
      <c r="Q14" s="100">
        <f>IF(Q4=0,0,Q4/TrNavi_ene!Q4)</f>
        <v>3.1033057106356621</v>
      </c>
    </row>
    <row r="15" spans="1:17" ht="11.45" customHeight="1" x14ac:dyDescent="0.25">
      <c r="A15" s="141" t="s">
        <v>91</v>
      </c>
      <c r="B15" s="140">
        <f t="shared" ref="B15:Q15" si="2">B14</f>
        <v>3.130811820908149</v>
      </c>
      <c r="C15" s="140">
        <f t="shared" si="2"/>
        <v>3.128054492559432</v>
      </c>
      <c r="D15" s="140">
        <f t="shared" si="2"/>
        <v>3.1362962851262992</v>
      </c>
      <c r="E15" s="140">
        <f t="shared" si="2"/>
        <v>3.1319541087452998</v>
      </c>
      <c r="F15" s="140">
        <f t="shared" si="2"/>
        <v>3.1297272620811061</v>
      </c>
      <c r="G15" s="140">
        <f t="shared" si="2"/>
        <v>3.1226194476360498</v>
      </c>
      <c r="H15" s="140">
        <f t="shared" si="2"/>
        <v>3.1248249500060283</v>
      </c>
      <c r="I15" s="140">
        <f t="shared" si="2"/>
        <v>3.1236887360799597</v>
      </c>
      <c r="J15" s="140">
        <f t="shared" si="2"/>
        <v>3.1207056224204646</v>
      </c>
      <c r="K15" s="140">
        <f t="shared" si="2"/>
        <v>3.1190281990205997</v>
      </c>
      <c r="L15" s="140">
        <f t="shared" si="2"/>
        <v>3.1187264216675961</v>
      </c>
      <c r="M15" s="140">
        <f t="shared" si="2"/>
        <v>3.1158970918013154</v>
      </c>
      <c r="N15" s="140">
        <f t="shared" si="2"/>
        <v>3.1141096603143139</v>
      </c>
      <c r="O15" s="140">
        <f t="shared" si="2"/>
        <v>3.1171622668891419</v>
      </c>
      <c r="P15" s="140">
        <f t="shared" si="2"/>
        <v>3.1146833058533936</v>
      </c>
      <c r="Q15" s="140">
        <f t="shared" si="2"/>
        <v>3.1033057106356621</v>
      </c>
    </row>
    <row r="17" spans="1:17" ht="11.45" customHeight="1" x14ac:dyDescent="0.25">
      <c r="A17" s="27" t="s">
        <v>123</v>
      </c>
      <c r="B17" s="68">
        <f>IF(B7=0,"",B7/TrNavi_act!B7*100)</f>
        <v>31955.565701726035</v>
      </c>
      <c r="C17" s="68">
        <f>IF(C7=0,"",C7/TrNavi_act!C7*100)</f>
        <v>31611.309115449847</v>
      </c>
      <c r="D17" s="68">
        <f>IF(D7=0,"",D7/TrNavi_act!D7*100)</f>
        <v>31380.790631716707</v>
      </c>
      <c r="E17" s="68">
        <f>IF(E7=0,"",E7/TrNavi_act!E7*100)</f>
        <v>31027.073450981665</v>
      </c>
      <c r="F17" s="68">
        <f>IF(F7=0,"",F7/TrNavi_act!F7*100)</f>
        <v>30698.032605324668</v>
      </c>
      <c r="G17" s="68">
        <f>IF(G7=0,"",G7/TrNavi_act!G7*100)</f>
        <v>30325.064726709486</v>
      </c>
      <c r="H17" s="68">
        <f>IF(H7=0,"",H7/TrNavi_act!H7*100)</f>
        <v>30046.023053017903</v>
      </c>
      <c r="I17" s="68">
        <f>IF(I7=0,"",I7/TrNavi_act!I7*100)</f>
        <v>29737.720845447631</v>
      </c>
      <c r="J17" s="68">
        <f>IF(J7=0,"",J7/TrNavi_act!J7*100)</f>
        <v>29415.169711401359</v>
      </c>
      <c r="K17" s="68">
        <f>IF(K7=0,"",K7/TrNavi_act!K7*100)</f>
        <v>29108.27588291209</v>
      </c>
      <c r="L17" s="68">
        <f>IF(L7=0,"",L7/TrNavi_act!L7*100)</f>
        <v>28817.286684223545</v>
      </c>
      <c r="M17" s="68">
        <f>IF(M7=0,"",M7/TrNavi_act!M7*100)</f>
        <v>28506.082619140016</v>
      </c>
      <c r="N17" s="68">
        <f>IF(N7=0,"",N7/TrNavi_act!N7*100)</f>
        <v>28207.653595238469</v>
      </c>
      <c r="O17" s="68">
        <f>IF(O7=0,"",O7/TrNavi_act!O7*100)</f>
        <v>27955.746686070899</v>
      </c>
      <c r="P17" s="68">
        <f>IF(P7=0,"",P7/TrNavi_act!P7*100)</f>
        <v>22346.8116320216</v>
      </c>
      <c r="Q17" s="68">
        <f>IF(Q7=0,"",Q7/TrNavi_act!Q7*100)</f>
        <v>22044.73385080427</v>
      </c>
    </row>
    <row r="18" spans="1:17" ht="11.45" customHeight="1" x14ac:dyDescent="0.25">
      <c r="A18" s="148" t="s">
        <v>147</v>
      </c>
      <c r="B18" s="77">
        <f>IF(B8=0,"",B8/TrNavi_act!B8*100)</f>
        <v>31955.565701726035</v>
      </c>
      <c r="C18" s="77">
        <f>IF(C8=0,"",C8/TrNavi_act!C8*100)</f>
        <v>31611.309115449847</v>
      </c>
      <c r="D18" s="77">
        <f>IF(D8=0,"",D8/TrNavi_act!D8*100)</f>
        <v>31380.790631716707</v>
      </c>
      <c r="E18" s="77">
        <f>IF(E8=0,"",E8/TrNavi_act!E8*100)</f>
        <v>31027.073450981665</v>
      </c>
      <c r="F18" s="77">
        <f>IF(F8=0,"",F8/TrNavi_act!F8*100)</f>
        <v>30698.032605324668</v>
      </c>
      <c r="G18" s="77">
        <f>IF(G8=0,"",G8/TrNavi_act!G8*100)</f>
        <v>30325.064726709486</v>
      </c>
      <c r="H18" s="77">
        <f>IF(H8=0,"",H8/TrNavi_act!H8*100)</f>
        <v>30046.023053017903</v>
      </c>
      <c r="I18" s="77">
        <f>IF(I8=0,"",I8/TrNavi_act!I8*100)</f>
        <v>29737.720845447631</v>
      </c>
      <c r="J18" s="77">
        <f>IF(J8=0,"",J8/TrNavi_act!J8*100)</f>
        <v>29415.169711401359</v>
      </c>
      <c r="K18" s="77">
        <f>IF(K8=0,"",K8/TrNavi_act!K8*100)</f>
        <v>29108.27588291209</v>
      </c>
      <c r="L18" s="77">
        <f>IF(L8=0,"",L8/TrNavi_act!L8*100)</f>
        <v>28817.286684223545</v>
      </c>
      <c r="M18" s="77">
        <f>IF(M8=0,"",M8/TrNavi_act!M8*100)</f>
        <v>28506.082619140016</v>
      </c>
      <c r="N18" s="77">
        <f>IF(N8=0,"",N8/TrNavi_act!N8*100)</f>
        <v>28207.653595238469</v>
      </c>
      <c r="O18" s="77">
        <f>IF(O8=0,"",O8/TrNavi_act!O8*100)</f>
        <v>27955.746686070899</v>
      </c>
      <c r="P18" s="77">
        <f>IF(P8=0,"",P8/TrNavi_act!P8*100)</f>
        <v>22346.8116320216</v>
      </c>
      <c r="Q18" s="77">
        <f>IF(Q8=0,"",Q8/TrNavi_act!Q8*100)</f>
        <v>22044.73385080427</v>
      </c>
    </row>
    <row r="19" spans="1:17" ht="11.45" customHeight="1" x14ac:dyDescent="0.25">
      <c r="A19" s="147" t="s">
        <v>146</v>
      </c>
      <c r="B19" s="74" t="str">
        <f>IF(B9=0,"",B9/TrNavi_act!B9*100)</f>
        <v/>
      </c>
      <c r="C19" s="74" t="str">
        <f>IF(C9=0,"",C9/TrNavi_act!C9*100)</f>
        <v/>
      </c>
      <c r="D19" s="74" t="str">
        <f>IF(D9=0,"",D9/TrNavi_act!D9*100)</f>
        <v/>
      </c>
      <c r="E19" s="74" t="str">
        <f>IF(E9=0,"",E9/TrNavi_act!E9*100)</f>
        <v/>
      </c>
      <c r="F19" s="74" t="str">
        <f>IF(F9=0,"",F9/TrNavi_act!F9*100)</f>
        <v/>
      </c>
      <c r="G19" s="74" t="str">
        <f>IF(G9=0,"",G9/TrNavi_act!G9*100)</f>
        <v/>
      </c>
      <c r="H19" s="74" t="str">
        <f>IF(H9=0,"",H9/TrNavi_act!H9*100)</f>
        <v/>
      </c>
      <c r="I19" s="74" t="str">
        <f>IF(I9=0,"",I9/TrNavi_act!I9*100)</f>
        <v/>
      </c>
      <c r="J19" s="74" t="str">
        <f>IF(J9=0,"",J9/TrNavi_act!J9*100)</f>
        <v/>
      </c>
      <c r="K19" s="74" t="str">
        <f>IF(K9=0,"",K9/TrNavi_act!K9*100)</f>
        <v/>
      </c>
      <c r="L19" s="74" t="str">
        <f>IF(L9=0,"",L9/TrNavi_act!L9*100)</f>
        <v/>
      </c>
      <c r="M19" s="74" t="str">
        <f>IF(M9=0,"",M9/TrNavi_act!M9*100)</f>
        <v/>
      </c>
      <c r="N19" s="74" t="str">
        <f>IF(N9=0,"",N9/TrNavi_act!N9*100)</f>
        <v/>
      </c>
      <c r="O19" s="74" t="str">
        <f>IF(O9=0,"",O9/TrNavi_act!O9*100)</f>
        <v/>
      </c>
      <c r="P19" s="74" t="str">
        <f>IF(P9=0,"",P9/TrNavi_act!P9*100)</f>
        <v/>
      </c>
      <c r="Q19" s="74" t="str">
        <f>IF(Q9=0,"",Q9/TrNavi_act!Q9*100)</f>
        <v/>
      </c>
    </row>
    <row r="21" spans="1:17" ht="11.45" customHeight="1" x14ac:dyDescent="0.25">
      <c r="A21" s="27" t="s">
        <v>155</v>
      </c>
      <c r="B21" s="68">
        <f>IF(B7=0,"",B7/TrNavi_act!B3*1000)</f>
        <v>77.480385242670877</v>
      </c>
      <c r="C21" s="68">
        <f>IF(C7=0,"",C7/TrNavi_act!C3*1000)</f>
        <v>72.248093444740775</v>
      </c>
      <c r="D21" s="68">
        <f>IF(D7=0,"",D7/TrNavi_act!D3*1000)</f>
        <v>81.684164620891721</v>
      </c>
      <c r="E21" s="68">
        <f>IF(E7=0,"",E7/TrNavi_act!E3*1000)</f>
        <v>69.584309846647287</v>
      </c>
      <c r="F21" s="68">
        <f>IF(F7=0,"",F7/TrNavi_act!F3*1000)</f>
        <v>72.312047014286662</v>
      </c>
      <c r="G21" s="68">
        <f>IF(G7=0,"",G7/TrNavi_act!G3*1000)</f>
        <v>78.876195644910851</v>
      </c>
      <c r="H21" s="68">
        <f>IF(H7=0,"",H7/TrNavi_act!H3*1000)</f>
        <v>53.004208569329805</v>
      </c>
      <c r="I21" s="68">
        <f>IF(I7=0,"",I7/TrNavi_act!I3*1000)</f>
        <v>46.757508354906975</v>
      </c>
      <c r="J21" s="68">
        <f>IF(J7=0,"",J7/TrNavi_act!J3*1000)</f>
        <v>64.440092078564504</v>
      </c>
      <c r="K21" s="68">
        <f>IF(K7=0,"",K7/TrNavi_act!K3*1000)</f>
        <v>78.419274152461583</v>
      </c>
      <c r="L21" s="68">
        <f>IF(L7=0,"",L7/TrNavi_act!L3*1000)</f>
        <v>57.634573368447086</v>
      </c>
      <c r="M21" s="68">
        <f>IF(M7=0,"",M7/TrNavi_act!M3*1000)</f>
        <v>56.487498311559968</v>
      </c>
      <c r="N21" s="68">
        <f>IF(N7=0,"",N7/TrNavi_act!N3*1000)</f>
        <v>56.892818371722328</v>
      </c>
      <c r="O21" s="68">
        <f>IF(O7=0,"",O7/TrNavi_act!O3*1000)</f>
        <v>56.861020361702479</v>
      </c>
      <c r="P21" s="68">
        <f>IF(P7=0,"",P7/TrNavi_act!P3*1000)</f>
        <v>44.977126613145401</v>
      </c>
      <c r="Q21" s="68">
        <f>IF(Q7=0,"",Q7/TrNavi_act!Q3*1000)</f>
        <v>46.381978958092823</v>
      </c>
    </row>
    <row r="22" spans="1:17" ht="11.45" customHeight="1" x14ac:dyDescent="0.25">
      <c r="A22" s="148" t="s">
        <v>147</v>
      </c>
      <c r="B22" s="77">
        <f>IF(B8=0,"",B8/TrNavi_act!B4*1000)</f>
        <v>77.480385242670877</v>
      </c>
      <c r="C22" s="77">
        <f>IF(C8=0,"",C8/TrNavi_act!C4*1000)</f>
        <v>72.248093444740775</v>
      </c>
      <c r="D22" s="77">
        <f>IF(D8=0,"",D8/TrNavi_act!D4*1000)</f>
        <v>81.684164620891721</v>
      </c>
      <c r="E22" s="77">
        <f>IF(E8=0,"",E8/TrNavi_act!E4*1000)</f>
        <v>69.584309846647287</v>
      </c>
      <c r="F22" s="77">
        <f>IF(F8=0,"",F8/TrNavi_act!F4*1000)</f>
        <v>72.312047014286662</v>
      </c>
      <c r="G22" s="77">
        <f>IF(G8=0,"",G8/TrNavi_act!G4*1000)</f>
        <v>78.876195644910851</v>
      </c>
      <c r="H22" s="77">
        <f>IF(H8=0,"",H8/TrNavi_act!H4*1000)</f>
        <v>53.004208569329805</v>
      </c>
      <c r="I22" s="77">
        <f>IF(I8=0,"",I8/TrNavi_act!I4*1000)</f>
        <v>46.757508354906975</v>
      </c>
      <c r="J22" s="77">
        <f>IF(J8=0,"",J8/TrNavi_act!J4*1000)</f>
        <v>64.440092078564504</v>
      </c>
      <c r="K22" s="77">
        <f>IF(K8=0,"",K8/TrNavi_act!K4*1000)</f>
        <v>78.419274152461583</v>
      </c>
      <c r="L22" s="77">
        <f>IF(L8=0,"",L8/TrNavi_act!L4*1000)</f>
        <v>57.634573368447086</v>
      </c>
      <c r="M22" s="77">
        <f>IF(M8=0,"",M8/TrNavi_act!M4*1000)</f>
        <v>56.487498311559968</v>
      </c>
      <c r="N22" s="77">
        <f>IF(N8=0,"",N8/TrNavi_act!N4*1000)</f>
        <v>56.892818371722328</v>
      </c>
      <c r="O22" s="77">
        <f>IF(O8=0,"",O8/TrNavi_act!O4*1000)</f>
        <v>56.861020361702479</v>
      </c>
      <c r="P22" s="77">
        <f>IF(P8=0,"",P8/TrNavi_act!P4*1000)</f>
        <v>44.977126613145401</v>
      </c>
      <c r="Q22" s="77">
        <f>IF(Q8=0,"",Q8/TrNavi_act!Q4*1000)</f>
        <v>46.381978958092823</v>
      </c>
    </row>
    <row r="23" spans="1:17" ht="11.45" customHeight="1" x14ac:dyDescent="0.25">
      <c r="A23" s="147" t="s">
        <v>146</v>
      </c>
      <c r="B23" s="74" t="str">
        <f>IF(B9=0,"",B9/TrNavi_act!B5*1000)</f>
        <v/>
      </c>
      <c r="C23" s="74" t="str">
        <f>IF(C9=0,"",C9/TrNavi_act!C5*1000)</f>
        <v/>
      </c>
      <c r="D23" s="74" t="str">
        <f>IF(D9=0,"",D9/TrNavi_act!D5*1000)</f>
        <v/>
      </c>
      <c r="E23" s="74" t="str">
        <f>IF(E9=0,"",E9/TrNavi_act!E5*1000)</f>
        <v/>
      </c>
      <c r="F23" s="74" t="str">
        <f>IF(F9=0,"",F9/TrNavi_act!F5*1000)</f>
        <v/>
      </c>
      <c r="G23" s="74" t="str">
        <f>IF(G9=0,"",G9/TrNavi_act!G5*1000)</f>
        <v/>
      </c>
      <c r="H23" s="74" t="str">
        <f>IF(H9=0,"",H9/TrNavi_act!H5*1000)</f>
        <v/>
      </c>
      <c r="I23" s="74" t="str">
        <f>IF(I9=0,"",I9/TrNavi_act!I5*1000)</f>
        <v/>
      </c>
      <c r="J23" s="74" t="str">
        <f>IF(J9=0,"",J9/TrNavi_act!J5*1000)</f>
        <v/>
      </c>
      <c r="K23" s="74" t="str">
        <f>IF(K9=0,"",K9/TrNavi_act!K5*1000)</f>
        <v/>
      </c>
      <c r="L23" s="74" t="str">
        <f>IF(L9=0,"",L9/TrNavi_act!L5*1000)</f>
        <v/>
      </c>
      <c r="M23" s="74" t="str">
        <f>IF(M9=0,"",M9/TrNavi_act!M5*1000)</f>
        <v/>
      </c>
      <c r="N23" s="74" t="str">
        <f>IF(N9=0,"",N9/TrNavi_act!N5*1000)</f>
        <v/>
      </c>
      <c r="O23" s="74" t="str">
        <f>IF(O9=0,"",O9/TrNavi_act!O5*1000)</f>
        <v/>
      </c>
      <c r="P23" s="74" t="str">
        <f>IF(P9=0,"",P9/TrNavi_act!P5*1000)</f>
        <v/>
      </c>
      <c r="Q23" s="74" t="str">
        <f>IF(Q9=0,"",Q9/TrNavi_act!Q5*1000)</f>
        <v/>
      </c>
    </row>
    <row r="25" spans="1:17" ht="11.45" customHeight="1" x14ac:dyDescent="0.25">
      <c r="A25" s="27" t="s">
        <v>40</v>
      </c>
      <c r="B25" s="57">
        <f t="shared" ref="B25:Q25" si="3">IF(B7=0,0,B7/B$7)</f>
        <v>1</v>
      </c>
      <c r="C25" s="57">
        <f t="shared" si="3"/>
        <v>1</v>
      </c>
      <c r="D25" s="57">
        <f t="shared" si="3"/>
        <v>1</v>
      </c>
      <c r="E25" s="57">
        <f t="shared" si="3"/>
        <v>1</v>
      </c>
      <c r="F25" s="57">
        <f t="shared" si="3"/>
        <v>1</v>
      </c>
      <c r="G25" s="57">
        <f t="shared" si="3"/>
        <v>1</v>
      </c>
      <c r="H25" s="57">
        <f t="shared" si="3"/>
        <v>1</v>
      </c>
      <c r="I25" s="57">
        <f t="shared" si="3"/>
        <v>1</v>
      </c>
      <c r="J25" s="57">
        <f t="shared" si="3"/>
        <v>1</v>
      </c>
      <c r="K25" s="57">
        <f t="shared" si="3"/>
        <v>1</v>
      </c>
      <c r="L25" s="57">
        <f t="shared" si="3"/>
        <v>1</v>
      </c>
      <c r="M25" s="57">
        <f t="shared" si="3"/>
        <v>1</v>
      </c>
      <c r="N25" s="57">
        <f t="shared" si="3"/>
        <v>1</v>
      </c>
      <c r="O25" s="57">
        <f t="shared" si="3"/>
        <v>1</v>
      </c>
      <c r="P25" s="57">
        <f t="shared" si="3"/>
        <v>1</v>
      </c>
      <c r="Q25" s="57">
        <f t="shared" si="3"/>
        <v>1</v>
      </c>
    </row>
    <row r="26" spans="1:17" ht="11.45" customHeight="1" x14ac:dyDescent="0.25">
      <c r="A26" s="148" t="s">
        <v>147</v>
      </c>
      <c r="B26" s="52">
        <f t="shared" ref="B26:Q26" si="4">IF(B8=0,0,B8/B$7)</f>
        <v>1</v>
      </c>
      <c r="C26" s="52">
        <f t="shared" si="4"/>
        <v>1</v>
      </c>
      <c r="D26" s="52">
        <f t="shared" si="4"/>
        <v>1</v>
      </c>
      <c r="E26" s="52">
        <f t="shared" si="4"/>
        <v>1</v>
      </c>
      <c r="F26" s="52">
        <f t="shared" si="4"/>
        <v>1</v>
      </c>
      <c r="G26" s="52">
        <f t="shared" si="4"/>
        <v>1</v>
      </c>
      <c r="H26" s="52">
        <f t="shared" si="4"/>
        <v>1</v>
      </c>
      <c r="I26" s="52">
        <f t="shared" si="4"/>
        <v>1</v>
      </c>
      <c r="J26" s="52">
        <f t="shared" si="4"/>
        <v>1</v>
      </c>
      <c r="K26" s="52">
        <f t="shared" si="4"/>
        <v>1</v>
      </c>
      <c r="L26" s="52">
        <f t="shared" si="4"/>
        <v>1</v>
      </c>
      <c r="M26" s="52">
        <f t="shared" si="4"/>
        <v>1</v>
      </c>
      <c r="N26" s="52">
        <f t="shared" si="4"/>
        <v>1</v>
      </c>
      <c r="O26" s="52">
        <f t="shared" si="4"/>
        <v>1</v>
      </c>
      <c r="P26" s="52">
        <f t="shared" si="4"/>
        <v>1</v>
      </c>
      <c r="Q26" s="52">
        <f t="shared" si="4"/>
        <v>1</v>
      </c>
    </row>
    <row r="27" spans="1:17" ht="11.45" customHeight="1" x14ac:dyDescent="0.25">
      <c r="A27" s="147" t="s">
        <v>146</v>
      </c>
      <c r="B27" s="46">
        <f t="shared" ref="B27:Q27" si="5">IF(B9=0,0,B9/B$7)</f>
        <v>0</v>
      </c>
      <c r="C27" s="46">
        <f t="shared" si="5"/>
        <v>0</v>
      </c>
      <c r="D27" s="46">
        <f t="shared" si="5"/>
        <v>0</v>
      </c>
      <c r="E27" s="46">
        <f t="shared" si="5"/>
        <v>0</v>
      </c>
      <c r="F27" s="46">
        <f t="shared" si="5"/>
        <v>0</v>
      </c>
      <c r="G27" s="46">
        <f t="shared" si="5"/>
        <v>0</v>
      </c>
      <c r="H27" s="46">
        <f t="shared" si="5"/>
        <v>0</v>
      </c>
      <c r="I27" s="46">
        <f t="shared" si="5"/>
        <v>0</v>
      </c>
      <c r="J27" s="46">
        <f t="shared" si="5"/>
        <v>0</v>
      </c>
      <c r="K27" s="46">
        <f t="shared" si="5"/>
        <v>0</v>
      </c>
      <c r="L27" s="46">
        <f t="shared" si="5"/>
        <v>0</v>
      </c>
      <c r="M27" s="46">
        <f t="shared" si="5"/>
        <v>0</v>
      </c>
      <c r="N27" s="46">
        <f t="shared" si="5"/>
        <v>0</v>
      </c>
      <c r="O27" s="46">
        <f t="shared" si="5"/>
        <v>0</v>
      </c>
      <c r="P27" s="46">
        <f t="shared" si="5"/>
        <v>0</v>
      </c>
      <c r="Q27" s="46">
        <f t="shared" si="5"/>
        <v>0</v>
      </c>
    </row>
  </sheetData>
  <pageMargins left="0.39370078740157483" right="0.39370078740157483" top="0.39370078740157483" bottom="0.39370078740157483" header="0.31496062992125984" footer="0.31496062992125984"/>
  <pageSetup paperSize="9" scale="43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D22"/>
  <sheetViews>
    <sheetView showGridLines="0" zoomScale="115" zoomScaleNormal="115" workbookViewId="0">
      <selection activeCell="D1" sqref="D1"/>
    </sheetView>
  </sheetViews>
  <sheetFormatPr defaultRowHeight="15" x14ac:dyDescent="0.25"/>
  <cols>
    <col min="1" max="1" width="3.7109375" customWidth="1"/>
    <col min="2" max="2" width="15.85546875" customWidth="1"/>
    <col min="3" max="3" width="2.85546875" customWidth="1"/>
    <col min="4" max="4" width="54.7109375" customWidth="1"/>
  </cols>
  <sheetData>
    <row r="1" spans="1:4" ht="18.75" x14ac:dyDescent="0.3">
      <c r="A1" s="8" t="s">
        <v>177</v>
      </c>
      <c r="B1" s="4"/>
      <c r="C1" s="4"/>
      <c r="D1" s="9" t="s">
        <v>11</v>
      </c>
    </row>
    <row r="2" spans="1:4" ht="18.75" x14ac:dyDescent="0.3">
      <c r="A2" s="8"/>
      <c r="B2" s="4"/>
      <c r="C2" s="4"/>
      <c r="D2" s="9"/>
    </row>
    <row r="3" spans="1:4" ht="18.75" x14ac:dyDescent="0.3">
      <c r="A3" s="8"/>
      <c r="B3" s="6" t="s">
        <v>10</v>
      </c>
      <c r="C3" s="7"/>
      <c r="D3" s="6" t="s">
        <v>9</v>
      </c>
    </row>
    <row r="4" spans="1:4" x14ac:dyDescent="0.25">
      <c r="A4" s="5"/>
      <c r="B4" s="2" t="str">
        <f ca="1">HYPERLINK("#"&amp;CELL("address",Transport!$B$2),MID(CELL("filename",Transport!$B$2),FIND("]",CELL("filename",Transport!$B$2))+1,256))</f>
        <v>Transport</v>
      </c>
      <c r="C4" s="2"/>
      <c r="D4" s="4" t="s">
        <v>8</v>
      </c>
    </row>
    <row r="5" spans="1:4" ht="5.0999999999999996" customHeight="1" x14ac:dyDescent="0.25">
      <c r="B5" s="2"/>
      <c r="C5" s="2"/>
      <c r="D5" s="4"/>
    </row>
    <row r="6" spans="1:4" x14ac:dyDescent="0.25">
      <c r="B6" s="2" t="str">
        <f ca="1">HYPERLINK("#"&amp;CELL("address",TrRoad_act!$B$2),MID(CELL("filename",TrRoad_act!$B$2),FIND("]",CELL("filename",TrRoad_act!$B$2))+1,256))</f>
        <v>TrRoad_act</v>
      </c>
      <c r="C6" s="2"/>
      <c r="D6" s="4" t="s">
        <v>7</v>
      </c>
    </row>
    <row r="7" spans="1:4" x14ac:dyDescent="0.25">
      <c r="B7" s="3" t="str">
        <f ca="1">HYPERLINK("#"&amp;CELL("address",TrRoad_ene!$B$2),MID(CELL("filename",TrRoad_ene!$B$2),FIND("]",CELL("filename",TrRoad_ene!$B$2))+1,256))</f>
        <v>TrRoad_ene</v>
      </c>
      <c r="C7" s="2"/>
      <c r="D7" s="1" t="s">
        <v>1</v>
      </c>
    </row>
    <row r="8" spans="1:4" x14ac:dyDescent="0.25">
      <c r="B8" s="3" t="str">
        <f ca="1">HYPERLINK("#"&amp;CELL("address",TrRoad_emi!$B$2),MID(CELL("filename",TrRoad_emi!$B$2),FIND("]",CELL("filename",TrRoad_emi!$B$2))+1,256))</f>
        <v>TrRoad_emi</v>
      </c>
      <c r="C8" s="2"/>
      <c r="D8" s="1" t="s">
        <v>0</v>
      </c>
    </row>
    <row r="9" spans="1:4" x14ac:dyDescent="0.25">
      <c r="B9" s="3" t="str">
        <f ca="1">HYPERLINK("#"&amp;CELL("address",TrRoad_tech!$B$2),MID(CELL("filename",TrRoad_tech!$B$2),FIND("]",CELL("filename",TrRoad_tech!$B$2))+1,256))</f>
        <v>TrRoad_tech</v>
      </c>
      <c r="C9" s="2"/>
      <c r="D9" s="1" t="s">
        <v>6</v>
      </c>
    </row>
    <row r="10" spans="1:4" ht="5.0999999999999996" customHeight="1" x14ac:dyDescent="0.25">
      <c r="B10" s="2"/>
      <c r="C10" s="2"/>
      <c r="D10" s="4"/>
    </row>
    <row r="11" spans="1:4" x14ac:dyDescent="0.25">
      <c r="B11" s="2" t="str">
        <f ca="1">HYPERLINK("#"&amp;CELL("address",TrRail_act!$B$2),MID(CELL("filename",TrRail_act!$B$2),FIND("]",CELL("filename",TrRail_act!$B$2))+1,256))</f>
        <v>TrRail_act</v>
      </c>
      <c r="C11" s="2"/>
      <c r="D11" s="4" t="s">
        <v>5</v>
      </c>
    </row>
    <row r="12" spans="1:4" x14ac:dyDescent="0.25">
      <c r="B12" s="3" t="str">
        <f ca="1">HYPERLINK("#"&amp;CELL("address",TrRail_ene!$B$2),MID(CELL("filename",TrRail_ene!$B$2),FIND("]",CELL("filename",TrRail_ene!$B$2))+1,256))</f>
        <v>TrRail_ene</v>
      </c>
      <c r="C12" s="2"/>
      <c r="D12" s="1" t="s">
        <v>1</v>
      </c>
    </row>
    <row r="13" spans="1:4" x14ac:dyDescent="0.25">
      <c r="B13" s="3" t="str">
        <f ca="1">HYPERLINK("#"&amp;CELL("address",TrRail_emi!$B$2),MID(CELL("filename",TrRail_emi!$B$2),FIND("]",CELL("filename",TrRail_emi!$B$2))+1,256))</f>
        <v>TrRail_emi</v>
      </c>
      <c r="C13" s="2"/>
      <c r="D13" s="1" t="s">
        <v>0</v>
      </c>
    </row>
    <row r="14" spans="1:4" ht="5.0999999999999996" customHeight="1" x14ac:dyDescent="0.25">
      <c r="B14" s="2"/>
      <c r="C14" s="2"/>
      <c r="D14" s="4"/>
    </row>
    <row r="15" spans="1:4" x14ac:dyDescent="0.25">
      <c r="B15" s="2" t="str">
        <f ca="1">HYPERLINK("#"&amp;CELL("address",TrAvia_act!$B$2),MID(CELL("filename",TrAvia_act!$B$2),FIND("]",CELL("filename",TrAvia_act!$B$2))+1,256))</f>
        <v>TrAvia_act</v>
      </c>
      <c r="C15" s="2"/>
      <c r="D15" s="4" t="s">
        <v>4</v>
      </c>
    </row>
    <row r="16" spans="1:4" x14ac:dyDescent="0.25">
      <c r="B16" s="3" t="str">
        <f ca="1">HYPERLINK("#"&amp;CELL("address",TrAvia_ene!$B$2),MID(CELL("filename",TrAvia_ene!$B$2),FIND("]",CELL("filename",TrAvia_ene!$B$2))+1,256))</f>
        <v>TrAvia_ene</v>
      </c>
      <c r="C16" s="2"/>
      <c r="D16" s="1" t="s">
        <v>1</v>
      </c>
    </row>
    <row r="17" spans="2:4" x14ac:dyDescent="0.25">
      <c r="B17" s="3" t="str">
        <f ca="1">HYPERLINK("#"&amp;CELL("address",TrAvia_emi!$B$2),MID(CELL("filename",TrAvia_emi!$B$2),FIND("]",CELL("filename",TrAvia_emi!$B$2))+1,256))</f>
        <v>TrAvia_emi</v>
      </c>
      <c r="C17" s="2"/>
      <c r="D17" s="1" t="s">
        <v>0</v>
      </c>
    </row>
    <row r="18" spans="2:4" x14ac:dyDescent="0.25">
      <c r="B18" s="3" t="str">
        <f ca="1">HYPERLINK("#"&amp;CELL("address",TrAvia_png!$B$2),MID(CELL("filename",TrAvia_png!$B$2),FIND("]",CELL("filename",TrAvia_png!$B$2))+1,256))</f>
        <v>TrAvia_png</v>
      </c>
      <c r="C18" s="2"/>
      <c r="D18" s="1" t="s">
        <v>3</v>
      </c>
    </row>
    <row r="19" spans="2:4" ht="5.0999999999999996" customHeight="1" x14ac:dyDescent="0.25">
      <c r="B19" s="2"/>
      <c r="C19" s="2"/>
      <c r="D19" s="4"/>
    </row>
    <row r="20" spans="2:4" x14ac:dyDescent="0.25">
      <c r="B20" s="2" t="str">
        <f ca="1">HYPERLINK("#"&amp;CELL("address",TrNavi_act!$B$2),MID(CELL("filename",TrNavi_act!$B$2),FIND("]",CELL("filename",TrNavi_act!$B$2))+1,256))</f>
        <v>TrNavi_act</v>
      </c>
      <c r="C20" s="2"/>
      <c r="D20" s="4" t="s">
        <v>2</v>
      </c>
    </row>
    <row r="21" spans="2:4" x14ac:dyDescent="0.25">
      <c r="B21" s="3" t="str">
        <f ca="1">HYPERLINK("#"&amp;CELL("address",TrNavi_ene!$B$2),MID(CELL("filename",TrNavi_ene!$B$2),FIND("]",CELL("filename",TrNavi_ene!$B$2))+1,256))</f>
        <v>TrNavi_ene</v>
      </c>
      <c r="C21" s="2"/>
      <c r="D21" s="1" t="s">
        <v>1</v>
      </c>
    </row>
    <row r="22" spans="2:4" x14ac:dyDescent="0.25">
      <c r="B22" s="3" t="str">
        <f ca="1">HYPERLINK("#"&amp;CELL("address",TrNavi_emi!$B$2),MID(CELL("filename",TrNavi_emi!$B$2),FIND("]",CELL("filename",TrNavi_emi!$B$2))+1,256))</f>
        <v>TrNavi_emi</v>
      </c>
      <c r="C22" s="2"/>
      <c r="D22" s="1" t="s">
        <v>0</v>
      </c>
    </row>
  </sheetData>
  <pageMargins left="0.39370078740157483" right="0.39370078740157483" top="0.39370078740157483" bottom="0.3937007874015748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Q211"/>
  <sheetViews>
    <sheetView showGridLines="0" zoomScaleNormal="100" workbookViewId="0">
      <pane xSplit="1" ySplit="1" topLeftCell="B2" activePane="bottomRight" state="frozen"/>
      <selection activeCell="D1" sqref="D1"/>
      <selection pane="topRight" activeCell="D1" sqref="D1"/>
      <selection pane="bottomLeft" activeCell="D1" sqref="D1"/>
      <selection pane="bottomRight" activeCell="B2" sqref="B2"/>
    </sheetView>
  </sheetViews>
  <sheetFormatPr defaultColWidth="9.140625" defaultRowHeight="11.45" customHeight="1" x14ac:dyDescent="0.25"/>
  <cols>
    <col min="1" max="1" width="50.7109375" style="13" customWidth="1"/>
    <col min="2" max="17" width="10.7109375" style="10" customWidth="1"/>
    <col min="18" max="16384" width="9.140625" style="13"/>
  </cols>
  <sheetData>
    <row r="1" spans="1:17" ht="13.5" customHeight="1" x14ac:dyDescent="0.25">
      <c r="A1" s="11" t="str">
        <f>index!$A$1&amp;" - Overview: Transport sectors"</f>
        <v>DK - Overview: Transport sectors</v>
      </c>
      <c r="B1" s="12">
        <v>2000</v>
      </c>
      <c r="C1" s="12">
        <v>2001</v>
      </c>
      <c r="D1" s="12">
        <v>2002</v>
      </c>
      <c r="E1" s="12">
        <v>2003</v>
      </c>
      <c r="F1" s="12">
        <v>2004</v>
      </c>
      <c r="G1" s="12">
        <v>2005</v>
      </c>
      <c r="H1" s="12">
        <v>2006</v>
      </c>
      <c r="I1" s="12">
        <v>2007</v>
      </c>
      <c r="J1" s="12">
        <v>2008</v>
      </c>
      <c r="K1" s="12">
        <v>2009</v>
      </c>
      <c r="L1" s="12">
        <v>2010</v>
      </c>
      <c r="M1" s="12">
        <v>2011</v>
      </c>
      <c r="N1" s="12">
        <v>2012</v>
      </c>
      <c r="O1" s="12">
        <v>2013</v>
      </c>
      <c r="P1" s="12">
        <v>2014</v>
      </c>
      <c r="Q1" s="12">
        <v>2015</v>
      </c>
    </row>
    <row r="3" spans="1:17" ht="11.45" customHeight="1" x14ac:dyDescent="0.25">
      <c r="A3" s="27" t="s">
        <v>54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</row>
    <row r="4" spans="1:17" ht="11.45" customHeight="1" x14ac:dyDescent="0.25">
      <c r="A4" s="25" t="s">
        <v>53</v>
      </c>
      <c r="B4" s="40">
        <f t="shared" ref="B4:Q4" si="0">B5+B9+B13</f>
        <v>82255.352788443153</v>
      </c>
      <c r="C4" s="40">
        <f t="shared" si="0"/>
        <v>81688.144219534966</v>
      </c>
      <c r="D4" s="40">
        <f t="shared" si="0"/>
        <v>80589.502834651823</v>
      </c>
      <c r="E4" s="40">
        <f t="shared" si="0"/>
        <v>80136.890789192999</v>
      </c>
      <c r="F4" s="40">
        <f t="shared" si="0"/>
        <v>84361.387141951709</v>
      </c>
      <c r="G4" s="40">
        <f t="shared" si="0"/>
        <v>85250.608072957461</v>
      </c>
      <c r="H4" s="40">
        <f t="shared" si="0"/>
        <v>85526.81963012123</v>
      </c>
      <c r="I4" s="40">
        <f t="shared" si="0"/>
        <v>87539.901794235542</v>
      </c>
      <c r="J4" s="40">
        <f t="shared" si="0"/>
        <v>88627.457221909077</v>
      </c>
      <c r="K4" s="40">
        <f t="shared" si="0"/>
        <v>86683.914609530708</v>
      </c>
      <c r="L4" s="40">
        <f t="shared" si="0"/>
        <v>87654.66284941003</v>
      </c>
      <c r="M4" s="40">
        <f t="shared" si="0"/>
        <v>90272.392850587086</v>
      </c>
      <c r="N4" s="40">
        <f t="shared" si="0"/>
        <v>90878.005260683072</v>
      </c>
      <c r="O4" s="40">
        <f t="shared" si="0"/>
        <v>91801.41748684473</v>
      </c>
      <c r="P4" s="40">
        <f t="shared" si="0"/>
        <v>94972.810755814891</v>
      </c>
      <c r="Q4" s="40">
        <f t="shared" si="0"/>
        <v>98178.672534533878</v>
      </c>
    </row>
    <row r="5" spans="1:17" ht="11.45" customHeight="1" x14ac:dyDescent="0.25">
      <c r="A5" s="23" t="s">
        <v>50</v>
      </c>
      <c r="B5" s="39">
        <f t="shared" ref="B5:Q5" si="1">B6+B7+B8</f>
        <v>58651.062706545621</v>
      </c>
      <c r="C5" s="39">
        <f t="shared" si="1"/>
        <v>57538.673938765714</v>
      </c>
      <c r="D5" s="39">
        <f t="shared" si="1"/>
        <v>57358.878439561966</v>
      </c>
      <c r="E5" s="39">
        <f t="shared" si="1"/>
        <v>57583.2164668306</v>
      </c>
      <c r="F5" s="39">
        <f t="shared" si="1"/>
        <v>58472.64630201563</v>
      </c>
      <c r="G5" s="39">
        <f t="shared" si="1"/>
        <v>57558.849513423927</v>
      </c>
      <c r="H5" s="39">
        <f t="shared" si="1"/>
        <v>57367.74426072889</v>
      </c>
      <c r="I5" s="39">
        <f t="shared" si="1"/>
        <v>58331.090034796391</v>
      </c>
      <c r="J5" s="39">
        <f t="shared" si="1"/>
        <v>58959.46479061657</v>
      </c>
      <c r="K5" s="39">
        <f t="shared" si="1"/>
        <v>59367.377606143418</v>
      </c>
      <c r="L5" s="39">
        <f t="shared" si="1"/>
        <v>59247.811995750977</v>
      </c>
      <c r="M5" s="39">
        <f t="shared" si="1"/>
        <v>60364.669321103225</v>
      </c>
      <c r="N5" s="39">
        <f t="shared" si="1"/>
        <v>59859.928827959557</v>
      </c>
      <c r="O5" s="39">
        <f t="shared" si="1"/>
        <v>59927.849948088355</v>
      </c>
      <c r="P5" s="39">
        <f t="shared" si="1"/>
        <v>61526.398789997424</v>
      </c>
      <c r="Q5" s="39">
        <f t="shared" si="1"/>
        <v>64151.420403086318</v>
      </c>
    </row>
    <row r="6" spans="1:17" ht="11.45" customHeight="1" x14ac:dyDescent="0.25">
      <c r="A6" s="17" t="str">
        <f>TrRoad_act!$A$5</f>
        <v>Powered 2-wheelers</v>
      </c>
      <c r="B6" s="37">
        <f>TrRoad_act!B$5</f>
        <v>618.06270654561911</v>
      </c>
      <c r="C6" s="37">
        <f>TrRoad_act!C$5</f>
        <v>586.67393876571532</v>
      </c>
      <c r="D6" s="37">
        <f>TrRoad_act!D$5</f>
        <v>609.87843956196912</v>
      </c>
      <c r="E6" s="37">
        <f>TrRoad_act!E$5</f>
        <v>616.21646683060271</v>
      </c>
      <c r="F6" s="37">
        <f>TrRoad_act!F$5</f>
        <v>615.64630201562704</v>
      </c>
      <c r="G6" s="37">
        <f>TrRoad_act!G$5</f>
        <v>631.84951342392674</v>
      </c>
      <c r="H6" s="37">
        <f>TrRoad_act!H$5</f>
        <v>665.74426072888741</v>
      </c>
      <c r="I6" s="37">
        <f>TrRoad_act!I$5</f>
        <v>712.09003479639318</v>
      </c>
      <c r="J6" s="37">
        <f>TrRoad_act!J$5</f>
        <v>712.46479061656851</v>
      </c>
      <c r="K6" s="37">
        <f>TrRoad_act!K$5</f>
        <v>686.37760614342073</v>
      </c>
      <c r="L6" s="37">
        <f>TrRoad_act!L$5</f>
        <v>686.81199575097503</v>
      </c>
      <c r="M6" s="37">
        <f>TrRoad_act!M$5</f>
        <v>681.66932110322557</v>
      </c>
      <c r="N6" s="37">
        <f>TrRoad_act!N$5</f>
        <v>685.9288279595562</v>
      </c>
      <c r="O6" s="37">
        <f>TrRoad_act!O$5</f>
        <v>694.84994808836109</v>
      </c>
      <c r="P6" s="37">
        <f>TrRoad_act!P$5</f>
        <v>708.39878999742916</v>
      </c>
      <c r="Q6" s="37">
        <f>TrRoad_act!Q$5</f>
        <v>714.4204030863142</v>
      </c>
    </row>
    <row r="7" spans="1:17" ht="11.45" customHeight="1" x14ac:dyDescent="0.25">
      <c r="A7" s="17" t="str">
        <f>TrRoad_act!$A$6</f>
        <v>Passenger cars</v>
      </c>
      <c r="B7" s="37">
        <f>TrRoad_act!B$6</f>
        <v>50615</v>
      </c>
      <c r="C7" s="37">
        <f>TrRoad_act!C$6</f>
        <v>49620</v>
      </c>
      <c r="D7" s="37">
        <f>TrRoad_act!D$6</f>
        <v>49454</v>
      </c>
      <c r="E7" s="37">
        <f>TrRoad_act!E$6</f>
        <v>49695</v>
      </c>
      <c r="F7" s="37">
        <f>TrRoad_act!F$6</f>
        <v>50557</v>
      </c>
      <c r="G7" s="37">
        <f>TrRoad_act!G$6</f>
        <v>49758</v>
      </c>
      <c r="H7" s="37">
        <f>TrRoad_act!H$6</f>
        <v>49648</v>
      </c>
      <c r="I7" s="37">
        <f>TrRoad_act!I$6</f>
        <v>50758</v>
      </c>
      <c r="J7" s="37">
        <f>TrRoad_act!J$6</f>
        <v>51481</v>
      </c>
      <c r="K7" s="37">
        <f>TrRoad_act!K$6</f>
        <v>51905</v>
      </c>
      <c r="L7" s="37">
        <f>TrRoad_act!L$6</f>
        <v>51712</v>
      </c>
      <c r="M7" s="37">
        <f>TrRoad_act!M$6</f>
        <v>52986</v>
      </c>
      <c r="N7" s="37">
        <f>TrRoad_act!N$6</f>
        <v>52683</v>
      </c>
      <c r="O7" s="37">
        <f>TrRoad_act!O$6</f>
        <v>52734.999999999993</v>
      </c>
      <c r="P7" s="37">
        <f>TrRoad_act!P$6</f>
        <v>54202.999999999993</v>
      </c>
      <c r="Q7" s="37">
        <f>TrRoad_act!Q$6</f>
        <v>56523.000000000007</v>
      </c>
    </row>
    <row r="8" spans="1:17" ht="11.45" customHeight="1" x14ac:dyDescent="0.25">
      <c r="A8" s="17" t="str">
        <f>TrRoad_act!$A$13</f>
        <v>Motor coaches, buses and trolley buses</v>
      </c>
      <c r="B8" s="37">
        <f>TrRoad_act!B$13</f>
        <v>7418</v>
      </c>
      <c r="C8" s="37">
        <f>TrRoad_act!C$13</f>
        <v>7332</v>
      </c>
      <c r="D8" s="37">
        <f>TrRoad_act!D$13</f>
        <v>7295</v>
      </c>
      <c r="E8" s="37">
        <f>TrRoad_act!E$13</f>
        <v>7272</v>
      </c>
      <c r="F8" s="37">
        <f>TrRoad_act!F$13</f>
        <v>7300</v>
      </c>
      <c r="G8" s="37">
        <f>TrRoad_act!G$13</f>
        <v>7169</v>
      </c>
      <c r="H8" s="37">
        <f>TrRoad_act!H$13</f>
        <v>7054</v>
      </c>
      <c r="I8" s="37">
        <f>TrRoad_act!I$13</f>
        <v>6861</v>
      </c>
      <c r="J8" s="37">
        <f>TrRoad_act!J$13</f>
        <v>6766</v>
      </c>
      <c r="K8" s="37">
        <f>TrRoad_act!K$13</f>
        <v>6776</v>
      </c>
      <c r="L8" s="37">
        <f>TrRoad_act!L$13</f>
        <v>6849</v>
      </c>
      <c r="M8" s="37">
        <f>TrRoad_act!M$13</f>
        <v>6697</v>
      </c>
      <c r="N8" s="37">
        <f>TrRoad_act!N$13</f>
        <v>6491</v>
      </c>
      <c r="O8" s="37">
        <f>TrRoad_act!O$13</f>
        <v>6498</v>
      </c>
      <c r="P8" s="37">
        <f>TrRoad_act!P$13</f>
        <v>6615</v>
      </c>
      <c r="Q8" s="37">
        <f>TrRoad_act!Q$13</f>
        <v>6914</v>
      </c>
    </row>
    <row r="9" spans="1:17" ht="11.45" customHeight="1" x14ac:dyDescent="0.25">
      <c r="A9" s="19" t="s">
        <v>52</v>
      </c>
      <c r="B9" s="38">
        <f t="shared" ref="B9:Q9" si="2">B10+B11+B12</f>
        <v>5537</v>
      </c>
      <c r="C9" s="38">
        <f t="shared" si="2"/>
        <v>5721</v>
      </c>
      <c r="D9" s="38">
        <f t="shared" si="2"/>
        <v>5754</v>
      </c>
      <c r="E9" s="38">
        <f t="shared" si="2"/>
        <v>5893</v>
      </c>
      <c r="F9" s="38">
        <f t="shared" si="2"/>
        <v>6074</v>
      </c>
      <c r="G9" s="38">
        <f t="shared" si="2"/>
        <v>6136</v>
      </c>
      <c r="H9" s="38">
        <f t="shared" si="2"/>
        <v>6274</v>
      </c>
      <c r="I9" s="38">
        <f t="shared" si="2"/>
        <v>6353</v>
      </c>
      <c r="J9" s="38">
        <f t="shared" si="2"/>
        <v>6475</v>
      </c>
      <c r="K9" s="38">
        <f t="shared" si="2"/>
        <v>6367</v>
      </c>
      <c r="L9" s="38">
        <f t="shared" si="2"/>
        <v>6577</v>
      </c>
      <c r="M9" s="38">
        <f t="shared" si="2"/>
        <v>6643</v>
      </c>
      <c r="N9" s="38">
        <f t="shared" si="2"/>
        <v>6791</v>
      </c>
      <c r="O9" s="38">
        <f t="shared" si="2"/>
        <v>6835</v>
      </c>
      <c r="P9" s="38">
        <f t="shared" si="2"/>
        <v>6807</v>
      </c>
      <c r="Q9" s="38">
        <f t="shared" si="2"/>
        <v>6807</v>
      </c>
    </row>
    <row r="10" spans="1:17" ht="11.45" customHeight="1" x14ac:dyDescent="0.25">
      <c r="A10" s="17" t="str">
        <f>TrRail_act!$A$5</f>
        <v>Metro and tram, urban light rail</v>
      </c>
      <c r="B10" s="37">
        <f>TrRail_act!B$5</f>
        <v>0</v>
      </c>
      <c r="C10" s="37">
        <f>TrRail_act!C$5</f>
        <v>0</v>
      </c>
      <c r="D10" s="37">
        <f>TrRail_act!D$5</f>
        <v>9</v>
      </c>
      <c r="E10" s="37">
        <f>TrRail_act!E$5</f>
        <v>67</v>
      </c>
      <c r="F10" s="37">
        <f>TrRail_act!F$5</f>
        <v>128</v>
      </c>
      <c r="G10" s="37">
        <f>TrRail_act!G$5</f>
        <v>162</v>
      </c>
      <c r="H10" s="37">
        <f>TrRail_act!H$5</f>
        <v>164</v>
      </c>
      <c r="I10" s="37">
        <f>TrRail_act!I$5</f>
        <v>177</v>
      </c>
      <c r="J10" s="37">
        <f>TrRail_act!J$5</f>
        <v>195</v>
      </c>
      <c r="K10" s="37">
        <f>TrRail_act!K$5</f>
        <v>215</v>
      </c>
      <c r="L10" s="37">
        <f>TrRail_act!L$5</f>
        <v>239</v>
      </c>
      <c r="M10" s="37">
        <f>TrRail_act!M$5</f>
        <v>278</v>
      </c>
      <c r="N10" s="37">
        <f>TrRail_act!N$5</f>
        <v>274</v>
      </c>
      <c r="O10" s="37">
        <f>TrRail_act!O$5</f>
        <v>284</v>
      </c>
      <c r="P10" s="37">
        <f>TrRail_act!P$5</f>
        <v>294</v>
      </c>
      <c r="Q10" s="37">
        <f>TrRail_act!Q$5</f>
        <v>301</v>
      </c>
    </row>
    <row r="11" spans="1:17" ht="11.45" customHeight="1" x14ac:dyDescent="0.25">
      <c r="A11" s="17" t="str">
        <f>TrRail_act!$A$6</f>
        <v>Conventional passenger trains</v>
      </c>
      <c r="B11" s="37">
        <f>TrRail_act!B$6</f>
        <v>5537</v>
      </c>
      <c r="C11" s="37">
        <f>TrRail_act!C$6</f>
        <v>5721</v>
      </c>
      <c r="D11" s="37">
        <f>TrRail_act!D$6</f>
        <v>5745</v>
      </c>
      <c r="E11" s="37">
        <f>TrRail_act!E$6</f>
        <v>5826</v>
      </c>
      <c r="F11" s="37">
        <f>TrRail_act!F$6</f>
        <v>5946</v>
      </c>
      <c r="G11" s="37">
        <f>TrRail_act!G$6</f>
        <v>5974</v>
      </c>
      <c r="H11" s="37">
        <f>TrRail_act!H$6</f>
        <v>6110</v>
      </c>
      <c r="I11" s="37">
        <f>TrRail_act!I$6</f>
        <v>6176</v>
      </c>
      <c r="J11" s="37">
        <f>TrRail_act!J$6</f>
        <v>6280</v>
      </c>
      <c r="K11" s="37">
        <f>TrRail_act!K$6</f>
        <v>6152</v>
      </c>
      <c r="L11" s="37">
        <f>TrRail_act!L$6</f>
        <v>6338</v>
      </c>
      <c r="M11" s="37">
        <f>TrRail_act!M$6</f>
        <v>6365</v>
      </c>
      <c r="N11" s="37">
        <f>TrRail_act!N$6</f>
        <v>6517</v>
      </c>
      <c r="O11" s="37">
        <f>TrRail_act!O$6</f>
        <v>6551</v>
      </c>
      <c r="P11" s="37">
        <f>TrRail_act!P$6</f>
        <v>6513</v>
      </c>
      <c r="Q11" s="37">
        <f>TrRail_act!Q$6</f>
        <v>6506</v>
      </c>
    </row>
    <row r="12" spans="1:17" ht="11.45" customHeight="1" x14ac:dyDescent="0.25">
      <c r="A12" s="17" t="str">
        <f>TrRail_act!$A$9</f>
        <v>High speed passenger trains</v>
      </c>
      <c r="B12" s="37">
        <f>TrRail_act!B$9</f>
        <v>0</v>
      </c>
      <c r="C12" s="37">
        <f>TrRail_act!C$9</f>
        <v>0</v>
      </c>
      <c r="D12" s="37">
        <f>TrRail_act!D$9</f>
        <v>0</v>
      </c>
      <c r="E12" s="37">
        <f>TrRail_act!E$9</f>
        <v>0</v>
      </c>
      <c r="F12" s="37">
        <f>TrRail_act!F$9</f>
        <v>0</v>
      </c>
      <c r="G12" s="37">
        <f>TrRail_act!G$9</f>
        <v>0</v>
      </c>
      <c r="H12" s="37">
        <f>TrRail_act!H$9</f>
        <v>0</v>
      </c>
      <c r="I12" s="37">
        <f>TrRail_act!I$9</f>
        <v>0</v>
      </c>
      <c r="J12" s="37">
        <f>TrRail_act!J$9</f>
        <v>0</v>
      </c>
      <c r="K12" s="37">
        <f>TrRail_act!K$9</f>
        <v>0</v>
      </c>
      <c r="L12" s="37">
        <f>TrRail_act!L$9</f>
        <v>0</v>
      </c>
      <c r="M12" s="37">
        <f>TrRail_act!M$9</f>
        <v>0</v>
      </c>
      <c r="N12" s="37">
        <f>TrRail_act!N$9</f>
        <v>0</v>
      </c>
      <c r="O12" s="37">
        <f>TrRail_act!O$9</f>
        <v>0</v>
      </c>
      <c r="P12" s="37">
        <f>TrRail_act!P$9</f>
        <v>0</v>
      </c>
      <c r="Q12" s="37">
        <f>TrRail_act!Q$9</f>
        <v>0</v>
      </c>
    </row>
    <row r="13" spans="1:17" ht="11.45" customHeight="1" x14ac:dyDescent="0.25">
      <c r="A13" s="19" t="s">
        <v>48</v>
      </c>
      <c r="B13" s="38">
        <f t="shared" ref="B13:Q13" si="3">B14+B15+B16</f>
        <v>18067.290081897539</v>
      </c>
      <c r="C13" s="38">
        <f t="shared" si="3"/>
        <v>18428.470280769245</v>
      </c>
      <c r="D13" s="38">
        <f t="shared" si="3"/>
        <v>17476.624395089857</v>
      </c>
      <c r="E13" s="38">
        <f t="shared" si="3"/>
        <v>16660.674322362396</v>
      </c>
      <c r="F13" s="38">
        <f t="shared" si="3"/>
        <v>19814.740839936087</v>
      </c>
      <c r="G13" s="38">
        <f t="shared" si="3"/>
        <v>21555.758559533537</v>
      </c>
      <c r="H13" s="38">
        <f t="shared" si="3"/>
        <v>21885.075369392333</v>
      </c>
      <c r="I13" s="38">
        <f t="shared" si="3"/>
        <v>22855.811759439148</v>
      </c>
      <c r="J13" s="38">
        <f t="shared" si="3"/>
        <v>23192.992431292507</v>
      </c>
      <c r="K13" s="38">
        <f t="shared" si="3"/>
        <v>20949.537003387282</v>
      </c>
      <c r="L13" s="38">
        <f t="shared" si="3"/>
        <v>21829.85085365906</v>
      </c>
      <c r="M13" s="38">
        <f t="shared" si="3"/>
        <v>23264.723529483854</v>
      </c>
      <c r="N13" s="38">
        <f t="shared" si="3"/>
        <v>24227.076432723523</v>
      </c>
      <c r="O13" s="38">
        <f t="shared" si="3"/>
        <v>25038.567538756382</v>
      </c>
      <c r="P13" s="38">
        <f t="shared" si="3"/>
        <v>26639.411965817475</v>
      </c>
      <c r="Q13" s="38">
        <f t="shared" si="3"/>
        <v>27220.25213144756</v>
      </c>
    </row>
    <row r="14" spans="1:17" ht="11.45" customHeight="1" x14ac:dyDescent="0.25">
      <c r="A14" s="17" t="str">
        <f>TrAvia_act!$A$5</f>
        <v>Domestic</v>
      </c>
      <c r="B14" s="37">
        <f>TrAvia_act!B$5</f>
        <v>321.67425645253513</v>
      </c>
      <c r="C14" s="37">
        <f>TrAvia_act!C$5</f>
        <v>322.12539809484252</v>
      </c>
      <c r="D14" s="37">
        <f>TrAvia_act!D$5</f>
        <v>295.22712007571715</v>
      </c>
      <c r="E14" s="37">
        <f>TrAvia_act!E$5</f>
        <v>261.64770934124493</v>
      </c>
      <c r="F14" s="37">
        <f>TrAvia_act!F$5</f>
        <v>325.59078328812706</v>
      </c>
      <c r="G14" s="37">
        <f>TrAvia_act!G$5</f>
        <v>339.97775586213635</v>
      </c>
      <c r="H14" s="37">
        <f>TrAvia_act!H$5</f>
        <v>371.60216645552538</v>
      </c>
      <c r="I14" s="37">
        <f>TrAvia_act!I$5</f>
        <v>402.54236902684141</v>
      </c>
      <c r="J14" s="37">
        <f>TrAvia_act!J$5</f>
        <v>405.15536284632492</v>
      </c>
      <c r="K14" s="37">
        <f>TrAvia_act!K$5</f>
        <v>407.04496633222135</v>
      </c>
      <c r="L14" s="37">
        <f>TrAvia_act!L$5</f>
        <v>495.69104088</v>
      </c>
      <c r="M14" s="37">
        <f>TrAvia_act!M$5</f>
        <v>489.69886404351615</v>
      </c>
      <c r="N14" s="37">
        <f>TrAvia_act!N$5</f>
        <v>394.78905498062664</v>
      </c>
      <c r="O14" s="37">
        <f>TrAvia_act!O$5</f>
        <v>388.99917989937074</v>
      </c>
      <c r="P14" s="37">
        <f>TrAvia_act!P$5</f>
        <v>401.62875750372729</v>
      </c>
      <c r="Q14" s="37">
        <f>TrAvia_act!Q$5</f>
        <v>392.5339607755493</v>
      </c>
    </row>
    <row r="15" spans="1:17" ht="11.45" customHeight="1" x14ac:dyDescent="0.25">
      <c r="A15" s="17" t="str">
        <f>TrAvia_act!$A$6</f>
        <v>International - Intra-EU</v>
      </c>
      <c r="B15" s="37">
        <f>TrAvia_act!B$6</f>
        <v>7645.8605460231884</v>
      </c>
      <c r="C15" s="37">
        <f>TrAvia_act!C$6</f>
        <v>8105.0964667146527</v>
      </c>
      <c r="D15" s="37">
        <f>TrAvia_act!D$6</f>
        <v>7816.8646605049144</v>
      </c>
      <c r="E15" s="37">
        <f>TrAvia_act!E$6</f>
        <v>7766.6630055258765</v>
      </c>
      <c r="F15" s="37">
        <f>TrAvia_act!F$6</f>
        <v>8406.5367509456937</v>
      </c>
      <c r="G15" s="37">
        <f>TrAvia_act!G$6</f>
        <v>8991.1937039414261</v>
      </c>
      <c r="H15" s="37">
        <f>TrAvia_act!H$6</f>
        <v>9393.5392962634669</v>
      </c>
      <c r="I15" s="37">
        <f>TrAvia_act!I$6</f>
        <v>9877.2864969742695</v>
      </c>
      <c r="J15" s="37">
        <f>TrAvia_act!J$6</f>
        <v>9598.0404296240577</v>
      </c>
      <c r="K15" s="37">
        <f>TrAvia_act!K$6</f>
        <v>8762.4877692652044</v>
      </c>
      <c r="L15" s="37">
        <f>TrAvia_act!L$6</f>
        <v>10028.308968410813</v>
      </c>
      <c r="M15" s="37">
        <f>TrAvia_act!M$6</f>
        <v>10662.976460276708</v>
      </c>
      <c r="N15" s="37">
        <f>TrAvia_act!N$6</f>
        <v>10801.114561660856</v>
      </c>
      <c r="O15" s="37">
        <f>TrAvia_act!O$6</f>
        <v>11322.942755529633</v>
      </c>
      <c r="P15" s="37">
        <f>TrAvia_act!P$6</f>
        <v>11907.114998305977</v>
      </c>
      <c r="Q15" s="37">
        <f>TrAvia_act!Q$6</f>
        <v>12445.769083961179</v>
      </c>
    </row>
    <row r="16" spans="1:17" ht="11.45" customHeight="1" x14ac:dyDescent="0.25">
      <c r="A16" s="17" t="str">
        <f>TrAvia_act!$A$7</f>
        <v>International - Extra-EU</v>
      </c>
      <c r="B16" s="37">
        <f>TrAvia_act!B$7</f>
        <v>10099.755279421815</v>
      </c>
      <c r="C16" s="37">
        <f>TrAvia_act!C$7</f>
        <v>10001.248415959752</v>
      </c>
      <c r="D16" s="37">
        <f>TrAvia_act!D$7</f>
        <v>9364.5326145092276</v>
      </c>
      <c r="E16" s="37">
        <f>TrAvia_act!E$7</f>
        <v>8632.3636074952756</v>
      </c>
      <c r="F16" s="37">
        <f>TrAvia_act!F$7</f>
        <v>11082.613305702267</v>
      </c>
      <c r="G16" s="37">
        <f>TrAvia_act!G$7</f>
        <v>12224.587099729973</v>
      </c>
      <c r="H16" s="37">
        <f>TrAvia_act!H$7</f>
        <v>12119.933906673341</v>
      </c>
      <c r="I16" s="37">
        <f>TrAvia_act!I$7</f>
        <v>12575.982893438037</v>
      </c>
      <c r="J16" s="37">
        <f>TrAvia_act!J$7</f>
        <v>13189.796638822127</v>
      </c>
      <c r="K16" s="37">
        <f>TrAvia_act!K$7</f>
        <v>11780.004267789858</v>
      </c>
      <c r="L16" s="37">
        <f>TrAvia_act!L$7</f>
        <v>11305.850844368246</v>
      </c>
      <c r="M16" s="37">
        <f>TrAvia_act!M$7</f>
        <v>12112.048205163632</v>
      </c>
      <c r="N16" s="37">
        <f>TrAvia_act!N$7</f>
        <v>13031.17281608204</v>
      </c>
      <c r="O16" s="37">
        <f>TrAvia_act!O$7</f>
        <v>13326.62560332738</v>
      </c>
      <c r="P16" s="37">
        <f>TrAvia_act!P$7</f>
        <v>14330.668210007771</v>
      </c>
      <c r="Q16" s="37">
        <f>TrAvia_act!Q$7</f>
        <v>14381.949086710834</v>
      </c>
    </row>
    <row r="17" spans="1:17" ht="11.45" customHeight="1" x14ac:dyDescent="0.25">
      <c r="A17" s="25" t="s">
        <v>51</v>
      </c>
      <c r="B17" s="40">
        <f t="shared" ref="B17:Q17" si="4">B18+B21+B22+B25</f>
        <v>25240.513330992399</v>
      </c>
      <c r="C17" s="40">
        <f t="shared" si="4"/>
        <v>26791.887949908538</v>
      </c>
      <c r="D17" s="40">
        <f t="shared" si="4"/>
        <v>26414.963091919584</v>
      </c>
      <c r="E17" s="40">
        <f t="shared" si="4"/>
        <v>28048.006912203651</v>
      </c>
      <c r="F17" s="40">
        <f t="shared" si="4"/>
        <v>28283.190173383318</v>
      </c>
      <c r="G17" s="40">
        <f t="shared" si="4"/>
        <v>28960.599950240357</v>
      </c>
      <c r="H17" s="40">
        <f t="shared" si="4"/>
        <v>32277.73538613159</v>
      </c>
      <c r="I17" s="40">
        <f t="shared" si="4"/>
        <v>33052.096344407197</v>
      </c>
      <c r="J17" s="40">
        <f t="shared" si="4"/>
        <v>32803.836815088172</v>
      </c>
      <c r="K17" s="40">
        <f t="shared" si="4"/>
        <v>28540.706856571378</v>
      </c>
      <c r="L17" s="40">
        <f t="shared" si="4"/>
        <v>30342.319379409695</v>
      </c>
      <c r="M17" s="40">
        <f t="shared" si="4"/>
        <v>32345.954179986256</v>
      </c>
      <c r="N17" s="40">
        <f t="shared" si="4"/>
        <v>31628.939362181409</v>
      </c>
      <c r="O17" s="40">
        <f t="shared" si="4"/>
        <v>32507.297045586951</v>
      </c>
      <c r="P17" s="40">
        <f t="shared" si="4"/>
        <v>33135.059368870861</v>
      </c>
      <c r="Q17" s="40">
        <f t="shared" si="4"/>
        <v>32862.510851987056</v>
      </c>
    </row>
    <row r="18" spans="1:17" ht="11.45" customHeight="1" x14ac:dyDescent="0.25">
      <c r="A18" s="23" t="s">
        <v>50</v>
      </c>
      <c r="B18" s="39">
        <f t="shared" ref="B18:Q18" si="5">B19+B20</f>
        <v>16238.675479256373</v>
      </c>
      <c r="C18" s="39">
        <f t="shared" si="5"/>
        <v>16429.623339218491</v>
      </c>
      <c r="D18" s="39">
        <f t="shared" si="5"/>
        <v>16885.552624656098</v>
      </c>
      <c r="E18" s="39">
        <f t="shared" si="5"/>
        <v>16990.24685583646</v>
      </c>
      <c r="F18" s="39">
        <f t="shared" si="5"/>
        <v>17359.814512977835</v>
      </c>
      <c r="G18" s="39">
        <f t="shared" si="5"/>
        <v>18166.255254565465</v>
      </c>
      <c r="H18" s="39">
        <f t="shared" si="5"/>
        <v>19238.097378629122</v>
      </c>
      <c r="I18" s="39">
        <f t="shared" si="5"/>
        <v>20060.227980881511</v>
      </c>
      <c r="J18" s="39">
        <f t="shared" si="5"/>
        <v>20525.598001650163</v>
      </c>
      <c r="K18" s="39">
        <f t="shared" si="5"/>
        <v>18426.500054324209</v>
      </c>
      <c r="L18" s="39">
        <f t="shared" si="5"/>
        <v>18705.09068973122</v>
      </c>
      <c r="M18" s="39">
        <f t="shared" si="5"/>
        <v>19792.362221039886</v>
      </c>
      <c r="N18" s="39">
        <f t="shared" si="5"/>
        <v>19843.792726746666</v>
      </c>
      <c r="O18" s="39">
        <f t="shared" si="5"/>
        <v>20496.485554464991</v>
      </c>
      <c r="P18" s="39">
        <f t="shared" si="5"/>
        <v>20670.992771220866</v>
      </c>
      <c r="Q18" s="39">
        <f t="shared" si="5"/>
        <v>20303.633672222812</v>
      </c>
    </row>
    <row r="19" spans="1:17" ht="11.45" customHeight="1" x14ac:dyDescent="0.25">
      <c r="A19" s="17" t="str">
        <f>TrRoad_act!$A$20</f>
        <v>Light duty vehicles</v>
      </c>
      <c r="B19" s="37">
        <f>TrRoad_act!B$20</f>
        <v>1018.2561002552366</v>
      </c>
      <c r="C19" s="37">
        <f>TrRoad_act!C$20</f>
        <v>1052.6583125212715</v>
      </c>
      <c r="D19" s="37">
        <f>TrRoad_act!D$20</f>
        <v>1086.6927318836838</v>
      </c>
      <c r="E19" s="37">
        <f>TrRoad_act!E$20</f>
        <v>1162.7888137009786</v>
      </c>
      <c r="F19" s="37">
        <f>TrRoad_act!F$20</f>
        <v>1272.2897956610095</v>
      </c>
      <c r="G19" s="37">
        <f>TrRoad_act!G$20</f>
        <v>1379.7420309742129</v>
      </c>
      <c r="H19" s="37">
        <f>TrRoad_act!H$20</f>
        <v>1545.838649487865</v>
      </c>
      <c r="I19" s="37">
        <f>TrRoad_act!I$20</f>
        <v>1672.6339599001949</v>
      </c>
      <c r="J19" s="37">
        <f>TrRoad_act!J$20</f>
        <v>1611.1799226728449</v>
      </c>
      <c r="K19" s="37">
        <f>TrRoad_act!K$20</f>
        <v>1510.7518105038232</v>
      </c>
      <c r="L19" s="37">
        <f>TrRoad_act!L$20</f>
        <v>1461.3414201845994</v>
      </c>
      <c r="M19" s="37">
        <f>TrRoad_act!M$20</f>
        <v>1353.9670544494218</v>
      </c>
      <c r="N19" s="37">
        <f>TrRoad_act!N$20</f>
        <v>1272.7551091204939</v>
      </c>
      <c r="O19" s="37">
        <f>TrRoad_act!O$20</f>
        <v>1199.8957616744158</v>
      </c>
      <c r="P19" s="37">
        <f>TrRoad_act!P$20</f>
        <v>1153.7839247309644</v>
      </c>
      <c r="Q19" s="37">
        <f>TrRoad_act!Q$20</f>
        <v>1172.5845276936541</v>
      </c>
    </row>
    <row r="20" spans="1:17" ht="11.45" customHeight="1" x14ac:dyDescent="0.25">
      <c r="A20" s="17" t="str">
        <f>TrRoad_act!$A$26</f>
        <v>Heavy duty vehicles</v>
      </c>
      <c r="B20" s="37">
        <f>TrRoad_act!B$26</f>
        <v>15220.419379001136</v>
      </c>
      <c r="C20" s="37">
        <f>TrRoad_act!C$26</f>
        <v>15376.96502669722</v>
      </c>
      <c r="D20" s="37">
        <f>TrRoad_act!D$26</f>
        <v>15798.859892772416</v>
      </c>
      <c r="E20" s="37">
        <f>TrRoad_act!E$26</f>
        <v>15827.45804213548</v>
      </c>
      <c r="F20" s="37">
        <f>TrRoad_act!F$26</f>
        <v>16087.524717316826</v>
      </c>
      <c r="G20" s="37">
        <f>TrRoad_act!G$26</f>
        <v>16786.513223591253</v>
      </c>
      <c r="H20" s="37">
        <f>TrRoad_act!H$26</f>
        <v>17692.258729141256</v>
      </c>
      <c r="I20" s="37">
        <f>TrRoad_act!I$26</f>
        <v>18387.594020981316</v>
      </c>
      <c r="J20" s="37">
        <f>TrRoad_act!J$26</f>
        <v>18914.41807897732</v>
      </c>
      <c r="K20" s="37">
        <f>TrRoad_act!K$26</f>
        <v>16915.748243820388</v>
      </c>
      <c r="L20" s="37">
        <f>TrRoad_act!L$26</f>
        <v>17243.749269546621</v>
      </c>
      <c r="M20" s="37">
        <f>TrRoad_act!M$26</f>
        <v>18438.395166590464</v>
      </c>
      <c r="N20" s="37">
        <f>TrRoad_act!N$26</f>
        <v>18571.037617626171</v>
      </c>
      <c r="O20" s="37">
        <f>TrRoad_act!O$26</f>
        <v>19296.589792790575</v>
      </c>
      <c r="P20" s="37">
        <f>TrRoad_act!P$26</f>
        <v>19517.208846489902</v>
      </c>
      <c r="Q20" s="37">
        <f>TrRoad_act!Q$26</f>
        <v>19131.049144529159</v>
      </c>
    </row>
    <row r="21" spans="1:17" ht="11.45" customHeight="1" x14ac:dyDescent="0.25">
      <c r="A21" s="19" t="s">
        <v>49</v>
      </c>
      <c r="B21" s="38">
        <f>TrRail_act!B$10</f>
        <v>2025</v>
      </c>
      <c r="C21" s="38">
        <f>TrRail_act!C$10</f>
        <v>2091</v>
      </c>
      <c r="D21" s="38">
        <f>TrRail_act!D$10</f>
        <v>1877</v>
      </c>
      <c r="E21" s="38">
        <f>TrRail_act!E$10</f>
        <v>1985</v>
      </c>
      <c r="F21" s="38">
        <f>TrRail_act!F$10</f>
        <v>2321</v>
      </c>
      <c r="G21" s="38">
        <f>TrRail_act!G$10</f>
        <v>1976</v>
      </c>
      <c r="H21" s="38">
        <f>TrRail_act!H$10</f>
        <v>1892</v>
      </c>
      <c r="I21" s="38">
        <f>TrRail_act!I$10</f>
        <v>1779</v>
      </c>
      <c r="J21" s="38">
        <f>TrRail_act!J$10</f>
        <v>1866</v>
      </c>
      <c r="K21" s="38">
        <f>TrRail_act!K$10</f>
        <v>1700</v>
      </c>
      <c r="L21" s="38">
        <f>TrRail_act!L$10</f>
        <v>2239</v>
      </c>
      <c r="M21" s="38">
        <f>TrRail_act!M$10</f>
        <v>2615</v>
      </c>
      <c r="N21" s="38">
        <f>TrRail_act!N$10</f>
        <v>2278</v>
      </c>
      <c r="O21" s="38">
        <f>TrRail_act!O$10</f>
        <v>2449</v>
      </c>
      <c r="P21" s="38">
        <f>TrRail_act!P$10</f>
        <v>2455</v>
      </c>
      <c r="Q21" s="38">
        <f>TrRail_act!Q$10</f>
        <v>2273</v>
      </c>
    </row>
    <row r="22" spans="1:17" ht="11.45" customHeight="1" x14ac:dyDescent="0.25">
      <c r="A22" s="19" t="s">
        <v>48</v>
      </c>
      <c r="B22" s="38">
        <f t="shared" ref="B22:Q22" si="6">B23+B24</f>
        <v>25.970177825917858</v>
      </c>
      <c r="C22" s="38">
        <f t="shared" si="6"/>
        <v>27.628571032820936</v>
      </c>
      <c r="D22" s="38">
        <f t="shared" si="6"/>
        <v>26.95974062686544</v>
      </c>
      <c r="E22" s="38">
        <f t="shared" si="6"/>
        <v>21.530852558192137</v>
      </c>
      <c r="F22" s="38">
        <f t="shared" si="6"/>
        <v>22.210491641471535</v>
      </c>
      <c r="G22" s="38">
        <f t="shared" si="6"/>
        <v>22.571221753511349</v>
      </c>
      <c r="H22" s="38">
        <f t="shared" si="6"/>
        <v>23.263101896824839</v>
      </c>
      <c r="I22" s="38">
        <f t="shared" si="6"/>
        <v>23.130877105576747</v>
      </c>
      <c r="J22" s="38">
        <f t="shared" si="6"/>
        <v>281.31688626147297</v>
      </c>
      <c r="K22" s="38">
        <f t="shared" si="6"/>
        <v>204.66921785182214</v>
      </c>
      <c r="L22" s="38">
        <f t="shared" si="6"/>
        <v>199.88018882799238</v>
      </c>
      <c r="M22" s="38">
        <f t="shared" si="6"/>
        <v>214.66013441640217</v>
      </c>
      <c r="N22" s="38">
        <f t="shared" si="6"/>
        <v>236.66300047372937</v>
      </c>
      <c r="O22" s="38">
        <f t="shared" si="6"/>
        <v>236.34179847846775</v>
      </c>
      <c r="P22" s="38">
        <f t="shared" si="6"/>
        <v>320.0106764253859</v>
      </c>
      <c r="Q22" s="38">
        <f t="shared" si="6"/>
        <v>327.43529766204063</v>
      </c>
    </row>
    <row r="23" spans="1:17" ht="11.45" customHeight="1" x14ac:dyDescent="0.25">
      <c r="A23" s="17" t="str">
        <f>TrAvia_act!$A$9</f>
        <v>Domestic and International - Intra-EU</v>
      </c>
      <c r="B23" s="37">
        <f>TrAvia_act!B$9</f>
        <v>21.398744036246459</v>
      </c>
      <c r="C23" s="37">
        <f>TrAvia_act!C$9</f>
        <v>22.477318357102309</v>
      </c>
      <c r="D23" s="37">
        <f>TrAvia_act!D$9</f>
        <v>20.978843564358979</v>
      </c>
      <c r="E23" s="37">
        <f>TrAvia_act!E$9</f>
        <v>15.626394641434668</v>
      </c>
      <c r="F23" s="37">
        <f>TrAvia_act!F$9</f>
        <v>16.442132691535441</v>
      </c>
      <c r="G23" s="37">
        <f>TrAvia_act!G$9</f>
        <v>18.894685279925707</v>
      </c>
      <c r="H23" s="37">
        <f>TrAvia_act!H$9</f>
        <v>21.417191591367423</v>
      </c>
      <c r="I23" s="37">
        <f>TrAvia_act!I$9</f>
        <v>21.204550905624156</v>
      </c>
      <c r="J23" s="37">
        <f>TrAvia_act!J$9</f>
        <v>44.857241858627887</v>
      </c>
      <c r="K23" s="37">
        <f>TrAvia_act!K$9</f>
        <v>33.334580283579378</v>
      </c>
      <c r="L23" s="37">
        <f>TrAvia_act!L$9</f>
        <v>30.249029344015149</v>
      </c>
      <c r="M23" s="37">
        <f>TrAvia_act!M$9</f>
        <v>30.61643129029661</v>
      </c>
      <c r="N23" s="37">
        <f>TrAvia_act!N$9</f>
        <v>30.282328296779657</v>
      </c>
      <c r="O23" s="37">
        <f>TrAvia_act!O$9</f>
        <v>27.117553091517404</v>
      </c>
      <c r="P23" s="37">
        <f>TrAvia_act!P$9</f>
        <v>40.222116883888809</v>
      </c>
      <c r="Q23" s="37">
        <f>TrAvia_act!Q$9</f>
        <v>38.456556801797561</v>
      </c>
    </row>
    <row r="24" spans="1:17" ht="11.45" customHeight="1" x14ac:dyDescent="0.25">
      <c r="A24" s="17" t="str">
        <f>TrAvia_act!$A$10</f>
        <v>International - Extra-EU</v>
      </c>
      <c r="B24" s="37">
        <f>TrAvia_act!B$10</f>
        <v>4.5714337896713975</v>
      </c>
      <c r="C24" s="37">
        <f>TrAvia_act!C$10</f>
        <v>5.1512526757186272</v>
      </c>
      <c r="D24" s="37">
        <f>TrAvia_act!D$10</f>
        <v>5.9808970625064619</v>
      </c>
      <c r="E24" s="37">
        <f>TrAvia_act!E$10</f>
        <v>5.9044579167574698</v>
      </c>
      <c r="F24" s="37">
        <f>TrAvia_act!F$10</f>
        <v>5.7683589499360943</v>
      </c>
      <c r="G24" s="37">
        <f>TrAvia_act!G$10</f>
        <v>3.6765364735856427</v>
      </c>
      <c r="H24" s="37">
        <f>TrAvia_act!H$10</f>
        <v>1.8459103054574153</v>
      </c>
      <c r="I24" s="37">
        <f>TrAvia_act!I$10</f>
        <v>1.9263261999525898</v>
      </c>
      <c r="J24" s="37">
        <f>TrAvia_act!J$10</f>
        <v>236.45964440284507</v>
      </c>
      <c r="K24" s="37">
        <f>TrAvia_act!K$10</f>
        <v>171.33463756824275</v>
      </c>
      <c r="L24" s="37">
        <f>TrAvia_act!L$10</f>
        <v>169.63115948397723</v>
      </c>
      <c r="M24" s="37">
        <f>TrAvia_act!M$10</f>
        <v>184.04370312610556</v>
      </c>
      <c r="N24" s="37">
        <f>TrAvia_act!N$10</f>
        <v>206.3806721769497</v>
      </c>
      <c r="O24" s="37">
        <f>TrAvia_act!O$10</f>
        <v>209.22424538695034</v>
      </c>
      <c r="P24" s="37">
        <f>TrAvia_act!P$10</f>
        <v>279.78855954149708</v>
      </c>
      <c r="Q24" s="37">
        <f>TrAvia_act!Q$10</f>
        <v>288.97874086024308</v>
      </c>
    </row>
    <row r="25" spans="1:17" ht="11.45" customHeight="1" x14ac:dyDescent="0.25">
      <c r="A25" s="19" t="s">
        <v>32</v>
      </c>
      <c r="B25" s="38">
        <f t="shared" ref="B25:Q25" si="7">B26+B27</f>
        <v>6950.8676739101074</v>
      </c>
      <c r="C25" s="38">
        <f t="shared" si="7"/>
        <v>8243.6360396572254</v>
      </c>
      <c r="D25" s="38">
        <f t="shared" si="7"/>
        <v>7625.4507266366209</v>
      </c>
      <c r="E25" s="38">
        <f t="shared" si="7"/>
        <v>9051.229203809</v>
      </c>
      <c r="F25" s="38">
        <f t="shared" si="7"/>
        <v>8580.1651687640115</v>
      </c>
      <c r="G25" s="38">
        <f t="shared" si="7"/>
        <v>8795.7734739213793</v>
      </c>
      <c r="H25" s="38">
        <f t="shared" si="7"/>
        <v>11124.374905605644</v>
      </c>
      <c r="I25" s="38">
        <f t="shared" si="7"/>
        <v>11189.737486420108</v>
      </c>
      <c r="J25" s="38">
        <f t="shared" si="7"/>
        <v>10130.921927176534</v>
      </c>
      <c r="K25" s="38">
        <f t="shared" si="7"/>
        <v>8209.5375843953479</v>
      </c>
      <c r="L25" s="38">
        <f t="shared" si="7"/>
        <v>9198.3485008504849</v>
      </c>
      <c r="M25" s="38">
        <f t="shared" si="7"/>
        <v>9723.9318245299692</v>
      </c>
      <c r="N25" s="38">
        <f t="shared" si="7"/>
        <v>9270.4836349610123</v>
      </c>
      <c r="O25" s="38">
        <f t="shared" si="7"/>
        <v>9325.4696926434899</v>
      </c>
      <c r="P25" s="38">
        <f t="shared" si="7"/>
        <v>9689.0559212246117</v>
      </c>
      <c r="Q25" s="38">
        <f t="shared" si="7"/>
        <v>9958.4418821022064</v>
      </c>
    </row>
    <row r="26" spans="1:17" ht="11.45" customHeight="1" x14ac:dyDescent="0.25">
      <c r="A26" s="17" t="str">
        <f>TrNavi_act!$A$4</f>
        <v>Domestic coastal shipping</v>
      </c>
      <c r="B26" s="37">
        <f>TrNavi_act!B4</f>
        <v>6950.8676739101074</v>
      </c>
      <c r="C26" s="37">
        <f>TrNavi_act!C4</f>
        <v>8243.6360396572254</v>
      </c>
      <c r="D26" s="37">
        <f>TrNavi_act!D4</f>
        <v>7625.4507266366209</v>
      </c>
      <c r="E26" s="37">
        <f>TrNavi_act!E4</f>
        <v>9051.229203809</v>
      </c>
      <c r="F26" s="37">
        <f>TrNavi_act!F4</f>
        <v>8580.1651687640115</v>
      </c>
      <c r="G26" s="37">
        <f>TrNavi_act!G4</f>
        <v>8795.7734739213793</v>
      </c>
      <c r="H26" s="37">
        <f>TrNavi_act!H4</f>
        <v>11124.374905605644</v>
      </c>
      <c r="I26" s="37">
        <f>TrNavi_act!I4</f>
        <v>11189.737486420108</v>
      </c>
      <c r="J26" s="37">
        <f>TrNavi_act!J4</f>
        <v>10130.921927176534</v>
      </c>
      <c r="K26" s="37">
        <f>TrNavi_act!K4</f>
        <v>8209.5375843953479</v>
      </c>
      <c r="L26" s="37">
        <f>TrNavi_act!L4</f>
        <v>9198.3485008504849</v>
      </c>
      <c r="M26" s="37">
        <f>TrNavi_act!M4</f>
        <v>9723.9318245299692</v>
      </c>
      <c r="N26" s="37">
        <f>TrNavi_act!N4</f>
        <v>9270.4836349610123</v>
      </c>
      <c r="O26" s="37">
        <f>TrNavi_act!O4</f>
        <v>9325.4696926434899</v>
      </c>
      <c r="P26" s="37">
        <f>TrNavi_act!P4</f>
        <v>9689.0559212246117</v>
      </c>
      <c r="Q26" s="37">
        <f>TrNavi_act!Q4</f>
        <v>9958.4418821022064</v>
      </c>
    </row>
    <row r="27" spans="1:17" ht="11.45" customHeight="1" x14ac:dyDescent="0.25">
      <c r="A27" s="15" t="str">
        <f>TrNavi_act!$A$5</f>
        <v>Inland waterways</v>
      </c>
      <c r="B27" s="36">
        <f>TrNavi_act!B5</f>
        <v>0</v>
      </c>
      <c r="C27" s="36">
        <f>TrNavi_act!C5</f>
        <v>0</v>
      </c>
      <c r="D27" s="36">
        <f>TrNavi_act!D5</f>
        <v>0</v>
      </c>
      <c r="E27" s="36">
        <f>TrNavi_act!E5</f>
        <v>0</v>
      </c>
      <c r="F27" s="36">
        <f>TrNavi_act!F5</f>
        <v>0</v>
      </c>
      <c r="G27" s="36">
        <f>TrNavi_act!G5</f>
        <v>0</v>
      </c>
      <c r="H27" s="36">
        <f>TrNavi_act!H5</f>
        <v>0</v>
      </c>
      <c r="I27" s="36">
        <f>TrNavi_act!I5</f>
        <v>0</v>
      </c>
      <c r="J27" s="36">
        <f>TrNavi_act!J5</f>
        <v>0</v>
      </c>
      <c r="K27" s="36">
        <f>TrNavi_act!K5</f>
        <v>0</v>
      </c>
      <c r="L27" s="36">
        <f>TrNavi_act!L5</f>
        <v>0</v>
      </c>
      <c r="M27" s="36">
        <f>TrNavi_act!M5</f>
        <v>0</v>
      </c>
      <c r="N27" s="36">
        <f>TrNavi_act!N5</f>
        <v>0</v>
      </c>
      <c r="O27" s="36">
        <f>TrNavi_act!O5</f>
        <v>0</v>
      </c>
      <c r="P27" s="36">
        <f>TrNavi_act!P5</f>
        <v>0</v>
      </c>
      <c r="Q27" s="36">
        <f>TrNavi_act!Q5</f>
        <v>0</v>
      </c>
    </row>
    <row r="28" spans="1:17" ht="11.45" customHeight="1" x14ac:dyDescent="0.25">
      <c r="A28" s="45"/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</row>
    <row r="29" spans="1:17" ht="11.45" customHeight="1" x14ac:dyDescent="0.25">
      <c r="A29" s="27" t="s">
        <v>47</v>
      </c>
      <c r="B29" s="41">
        <f t="shared" ref="B29:Q29" si="8">B30+B43</f>
        <v>4815.7230503164792</v>
      </c>
      <c r="C29" s="41">
        <f t="shared" si="8"/>
        <v>4841.5129900000002</v>
      </c>
      <c r="D29" s="41">
        <f t="shared" si="8"/>
        <v>4792.4893199999997</v>
      </c>
      <c r="E29" s="41">
        <f t="shared" si="8"/>
        <v>4970.9690599999994</v>
      </c>
      <c r="F29" s="41">
        <f t="shared" si="8"/>
        <v>5200.7316600000004</v>
      </c>
      <c r="G29" s="41">
        <f t="shared" si="8"/>
        <v>5324.4080130032025</v>
      </c>
      <c r="H29" s="41">
        <f t="shared" si="8"/>
        <v>5391.3375500000002</v>
      </c>
      <c r="I29" s="41">
        <f t="shared" si="8"/>
        <v>5607.4239000000007</v>
      </c>
      <c r="J29" s="41">
        <f t="shared" si="8"/>
        <v>5530.29522</v>
      </c>
      <c r="K29" s="41">
        <f t="shared" si="8"/>
        <v>5188.5987600000008</v>
      </c>
      <c r="L29" s="41">
        <f t="shared" si="8"/>
        <v>5179.4482767176587</v>
      </c>
      <c r="M29" s="41">
        <f t="shared" si="8"/>
        <v>5208.2970737525811</v>
      </c>
      <c r="N29" s="41">
        <f t="shared" si="8"/>
        <v>4858.8662137332849</v>
      </c>
      <c r="O29" s="41">
        <f t="shared" si="8"/>
        <v>4796.4813998809386</v>
      </c>
      <c r="P29" s="41">
        <f t="shared" si="8"/>
        <v>4900.433557588598</v>
      </c>
      <c r="Q29" s="41">
        <f t="shared" si="8"/>
        <v>4953.6274622414603</v>
      </c>
    </row>
    <row r="30" spans="1:17" ht="11.45" customHeight="1" x14ac:dyDescent="0.25">
      <c r="A30" s="25" t="s">
        <v>39</v>
      </c>
      <c r="B30" s="40">
        <f t="shared" ref="B30:Q30" si="9">B31+B35+B39</f>
        <v>3359.4044698670364</v>
      </c>
      <c r="C30" s="40">
        <f t="shared" si="9"/>
        <v>3328.3073113593482</v>
      </c>
      <c r="D30" s="40">
        <f t="shared" si="9"/>
        <v>3245.7477384472418</v>
      </c>
      <c r="E30" s="40">
        <f t="shared" si="9"/>
        <v>3301.9345646111205</v>
      </c>
      <c r="F30" s="40">
        <f t="shared" si="9"/>
        <v>3429.4039142911734</v>
      </c>
      <c r="G30" s="40">
        <f t="shared" si="9"/>
        <v>3487.82460449269</v>
      </c>
      <c r="H30" s="40">
        <f t="shared" si="9"/>
        <v>3477.671098716085</v>
      </c>
      <c r="I30" s="40">
        <f t="shared" si="9"/>
        <v>3630.7570478829539</v>
      </c>
      <c r="J30" s="40">
        <f t="shared" si="9"/>
        <v>3576.9546527148723</v>
      </c>
      <c r="K30" s="40">
        <f t="shared" si="9"/>
        <v>3447.645591634001</v>
      </c>
      <c r="L30" s="40">
        <f t="shared" si="9"/>
        <v>3481.2783854396675</v>
      </c>
      <c r="M30" s="40">
        <f t="shared" si="9"/>
        <v>3554.5198420367619</v>
      </c>
      <c r="N30" s="40">
        <f t="shared" si="9"/>
        <v>3318.7240868990511</v>
      </c>
      <c r="O30" s="40">
        <f t="shared" si="9"/>
        <v>3339.1656703269327</v>
      </c>
      <c r="P30" s="40">
        <f t="shared" si="9"/>
        <v>3462.773216317612</v>
      </c>
      <c r="Q30" s="40">
        <f t="shared" si="9"/>
        <v>3476.6967771382251</v>
      </c>
    </row>
    <row r="31" spans="1:17" ht="11.45" customHeight="1" x14ac:dyDescent="0.25">
      <c r="A31" s="23" t="str">
        <f>$A$5</f>
        <v>Road transport</v>
      </c>
      <c r="B31" s="39">
        <f t="shared" ref="B31:Q31" si="10">B32+B33+B34</f>
        <v>2418.6161568931116</v>
      </c>
      <c r="C31" s="39">
        <f t="shared" si="10"/>
        <v>2395.3184715784173</v>
      </c>
      <c r="D31" s="39">
        <f t="shared" si="10"/>
        <v>2415.9404227984915</v>
      </c>
      <c r="E31" s="39">
        <f t="shared" si="10"/>
        <v>2446.3617759111394</v>
      </c>
      <c r="F31" s="39">
        <f t="shared" si="10"/>
        <v>2447.7135598234354</v>
      </c>
      <c r="G31" s="39">
        <f t="shared" si="10"/>
        <v>2441.9463569351256</v>
      </c>
      <c r="H31" s="39">
        <f t="shared" si="10"/>
        <v>2461.505844604415</v>
      </c>
      <c r="I31" s="39">
        <f t="shared" si="10"/>
        <v>2571.7601195163215</v>
      </c>
      <c r="J31" s="39">
        <f t="shared" si="10"/>
        <v>2564.2016313990493</v>
      </c>
      <c r="K31" s="39">
        <f t="shared" si="10"/>
        <v>2529.9589634172462</v>
      </c>
      <c r="L31" s="39">
        <f t="shared" si="10"/>
        <v>2527.4738598964782</v>
      </c>
      <c r="M31" s="39">
        <f t="shared" si="10"/>
        <v>2565.0519624765161</v>
      </c>
      <c r="N31" s="39">
        <f t="shared" si="10"/>
        <v>2349.971746851546</v>
      </c>
      <c r="O31" s="39">
        <f t="shared" si="10"/>
        <v>2370.673591448568</v>
      </c>
      <c r="P31" s="39">
        <f t="shared" si="10"/>
        <v>2434.1912479502835</v>
      </c>
      <c r="Q31" s="39">
        <f t="shared" si="10"/>
        <v>2475.0219701022429</v>
      </c>
    </row>
    <row r="32" spans="1:17" ht="11.45" customHeight="1" x14ac:dyDescent="0.25">
      <c r="A32" s="17" t="str">
        <f>$A$6</f>
        <v>Powered 2-wheelers</v>
      </c>
      <c r="B32" s="37">
        <f>TrRoad_ene!B$19</f>
        <v>24.190569762209801</v>
      </c>
      <c r="C32" s="37">
        <f>TrRoad_ene!C$19</f>
        <v>22.711270937390868</v>
      </c>
      <c r="D32" s="37">
        <f>TrRoad_ene!D$19</f>
        <v>23.385114026711783</v>
      </c>
      <c r="E32" s="37">
        <f>TrRoad_ene!E$19</f>
        <v>23.345089214682268</v>
      </c>
      <c r="F32" s="37">
        <f>TrRoad_ene!F$19</f>
        <v>22.997324173602703</v>
      </c>
      <c r="G32" s="37">
        <f>TrRoad_ene!G$19</f>
        <v>23.131507477700939</v>
      </c>
      <c r="H32" s="37">
        <f>TrRoad_ene!H$19</f>
        <v>23.915348819763938</v>
      </c>
      <c r="I32" s="37">
        <f>TrRoad_ene!I$19</f>
        <v>24.940318472409693</v>
      </c>
      <c r="J32" s="37">
        <f>TrRoad_ene!J$19</f>
        <v>24.508119305694816</v>
      </c>
      <c r="K32" s="37">
        <f>TrRoad_ene!K$19</f>
        <v>23.403849095412724</v>
      </c>
      <c r="L32" s="37">
        <f>TrRoad_ene!L$19</f>
        <v>23.057874279127475</v>
      </c>
      <c r="M32" s="37">
        <f>TrRoad_ene!M$19</f>
        <v>22.754543030712792</v>
      </c>
      <c r="N32" s="37">
        <f>TrRoad_ene!N$19</f>
        <v>22.999504738256132</v>
      </c>
      <c r="O32" s="37">
        <f>TrRoad_ene!O$19</f>
        <v>23.135914676643441</v>
      </c>
      <c r="P32" s="37">
        <f>TrRoad_ene!P$19</f>
        <v>23.395080984669352</v>
      </c>
      <c r="Q32" s="37">
        <f>TrRoad_ene!Q$19</f>
        <v>23.397083831720362</v>
      </c>
    </row>
    <row r="33" spans="1:17" ht="11.45" customHeight="1" x14ac:dyDescent="0.25">
      <c r="A33" s="17" t="str">
        <f>$A$7</f>
        <v>Passenger cars</v>
      </c>
      <c r="B33" s="37">
        <f>TrRoad_ene!B$21</f>
        <v>2067.1386565471344</v>
      </c>
      <c r="C33" s="37">
        <f>TrRoad_ene!C$21</f>
        <v>2049.9803005612398</v>
      </c>
      <c r="D33" s="37">
        <f>TrRoad_ene!D$21</f>
        <v>2075.7706809491392</v>
      </c>
      <c r="E33" s="37">
        <f>TrRoad_ene!E$21</f>
        <v>2100.075439596465</v>
      </c>
      <c r="F33" s="37">
        <f>TrRoad_ene!F$21</f>
        <v>2105.4915061725283</v>
      </c>
      <c r="G33" s="37">
        <f>TrRoad_ene!G$21</f>
        <v>2093.5379631467235</v>
      </c>
      <c r="H33" s="37">
        <f>TrRoad_ene!H$21</f>
        <v>2107.2810432718993</v>
      </c>
      <c r="I33" s="37">
        <f>TrRoad_ene!I$21</f>
        <v>2219.827592722871</v>
      </c>
      <c r="J33" s="37">
        <f>TrRoad_ene!J$21</f>
        <v>2206.2389385350129</v>
      </c>
      <c r="K33" s="37">
        <f>TrRoad_ene!K$21</f>
        <v>2166.463502020646</v>
      </c>
      <c r="L33" s="37">
        <f>TrRoad_ene!L$21</f>
        <v>2157.2320963066504</v>
      </c>
      <c r="M33" s="37">
        <f>TrRoad_ene!M$21</f>
        <v>2200.0234194917916</v>
      </c>
      <c r="N33" s="37">
        <f>TrRoad_ene!N$21</f>
        <v>1991.4470589544737</v>
      </c>
      <c r="O33" s="37">
        <f>TrRoad_ene!O$21</f>
        <v>2010.8392485622808</v>
      </c>
      <c r="P33" s="37">
        <f>TrRoad_ene!P$21</f>
        <v>2063.7753865376394</v>
      </c>
      <c r="Q33" s="37">
        <f>TrRoad_ene!Q$21</f>
        <v>2099.0800760297152</v>
      </c>
    </row>
    <row r="34" spans="1:17" ht="11.45" customHeight="1" x14ac:dyDescent="0.25">
      <c r="A34" s="17" t="str">
        <f>$A$8</f>
        <v>Motor coaches, buses and trolley buses</v>
      </c>
      <c r="B34" s="37">
        <f>TrRoad_ene!B$33</f>
        <v>327.28693058376757</v>
      </c>
      <c r="C34" s="37">
        <f>TrRoad_ene!C$33</f>
        <v>322.62690007978637</v>
      </c>
      <c r="D34" s="37">
        <f>TrRoad_ene!D$33</f>
        <v>316.78462782264086</v>
      </c>
      <c r="E34" s="37">
        <f>TrRoad_ene!E$33</f>
        <v>322.94124709999249</v>
      </c>
      <c r="F34" s="37">
        <f>TrRoad_ene!F$33</f>
        <v>319.22472947730415</v>
      </c>
      <c r="G34" s="37">
        <f>TrRoad_ene!G$33</f>
        <v>325.276886310701</v>
      </c>
      <c r="H34" s="37">
        <f>TrRoad_ene!H$33</f>
        <v>330.30945251275148</v>
      </c>
      <c r="I34" s="37">
        <f>TrRoad_ene!I$33</f>
        <v>326.99220832104061</v>
      </c>
      <c r="J34" s="37">
        <f>TrRoad_ene!J$33</f>
        <v>333.45457355834151</v>
      </c>
      <c r="K34" s="37">
        <f>TrRoad_ene!K$33</f>
        <v>340.09161230118735</v>
      </c>
      <c r="L34" s="37">
        <f>TrRoad_ene!L$33</f>
        <v>347.18388931070001</v>
      </c>
      <c r="M34" s="37">
        <f>TrRoad_ene!M$33</f>
        <v>342.27399995401169</v>
      </c>
      <c r="N34" s="37">
        <f>TrRoad_ene!N$33</f>
        <v>335.52518315881628</v>
      </c>
      <c r="O34" s="37">
        <f>TrRoad_ene!O$33</f>
        <v>336.69842820964385</v>
      </c>
      <c r="P34" s="37">
        <f>TrRoad_ene!P$33</f>
        <v>347.02078042797507</v>
      </c>
      <c r="Q34" s="37">
        <f>TrRoad_ene!Q$33</f>
        <v>352.54481024080724</v>
      </c>
    </row>
    <row r="35" spans="1:17" ht="11.45" customHeight="1" x14ac:dyDescent="0.25">
      <c r="A35" s="19" t="str">
        <f>$A$9</f>
        <v>Rail, metro and tram</v>
      </c>
      <c r="B35" s="38">
        <f t="shared" ref="B35:Q35" si="11">B36+B37+B38</f>
        <v>91.118949226757337</v>
      </c>
      <c r="C35" s="38">
        <f t="shared" si="11"/>
        <v>86.069865346268699</v>
      </c>
      <c r="D35" s="38">
        <f t="shared" si="11"/>
        <v>88.768484458741696</v>
      </c>
      <c r="E35" s="38">
        <f t="shared" si="11"/>
        <v>89.366521424379911</v>
      </c>
      <c r="F35" s="38">
        <f t="shared" si="11"/>
        <v>88.128774212620684</v>
      </c>
      <c r="G35" s="38">
        <f t="shared" si="11"/>
        <v>95.163254376111425</v>
      </c>
      <c r="H35" s="38">
        <f t="shared" si="11"/>
        <v>95.421026239047663</v>
      </c>
      <c r="I35" s="38">
        <f t="shared" si="11"/>
        <v>95.562596708043671</v>
      </c>
      <c r="J35" s="38">
        <f t="shared" si="11"/>
        <v>100.45949073944392</v>
      </c>
      <c r="K35" s="38">
        <f t="shared" si="11"/>
        <v>99.782377692897441</v>
      </c>
      <c r="L35" s="38">
        <f t="shared" si="11"/>
        <v>103.53608324881992</v>
      </c>
      <c r="M35" s="38">
        <f t="shared" si="11"/>
        <v>103.05782471586588</v>
      </c>
      <c r="N35" s="38">
        <f t="shared" si="11"/>
        <v>103.88091888774579</v>
      </c>
      <c r="O35" s="38">
        <f t="shared" si="11"/>
        <v>103.29513687841158</v>
      </c>
      <c r="P35" s="38">
        <f t="shared" si="11"/>
        <v>105.79140527913168</v>
      </c>
      <c r="Q35" s="38">
        <f t="shared" si="11"/>
        <v>105.52921691885402</v>
      </c>
    </row>
    <row r="36" spans="1:17" ht="11.45" customHeight="1" x14ac:dyDescent="0.25">
      <c r="A36" s="17" t="str">
        <f>$A$10</f>
        <v>Metro and tram, urban light rail</v>
      </c>
      <c r="B36" s="37">
        <f>TrRail_ene!B$18</f>
        <v>0</v>
      </c>
      <c r="C36" s="37">
        <f>TrRail_ene!C$18</f>
        <v>0</v>
      </c>
      <c r="D36" s="37">
        <f>TrRail_ene!D$18</f>
        <v>4.5749020745381591E-2</v>
      </c>
      <c r="E36" s="37">
        <f>TrRail_ene!E$18</f>
        <v>0.33827743163865065</v>
      </c>
      <c r="F36" s="37">
        <f>TrRail_ene!F$18</f>
        <v>0.6427318782367778</v>
      </c>
      <c r="G36" s="37">
        <f>TrRail_ene!G$18</f>
        <v>0.81833744279484699</v>
      </c>
      <c r="H36" s="37">
        <f>TrRail_ene!H$18</f>
        <v>0.82342164294999143</v>
      </c>
      <c r="I36" s="37">
        <f>TrRail_ene!I$18</f>
        <v>0.8776379733287818</v>
      </c>
      <c r="J36" s="37">
        <f>TrRail_ene!J$18</f>
        <v>0.96549723324331393</v>
      </c>
      <c r="K36" s="37">
        <f>TrRail_ene!K$18</f>
        <v>1.0643321366562501</v>
      </c>
      <c r="L36" s="37">
        <f>TrRail_ene!L$18</f>
        <v>1.1710487539593599</v>
      </c>
      <c r="M36" s="37">
        <f>TrRail_ene!M$18</f>
        <v>1.3563780002022983</v>
      </c>
      <c r="N36" s="37">
        <f>TrRail_ene!N$18</f>
        <v>1.3194728083390299</v>
      </c>
      <c r="O36" s="37">
        <f>TrRail_ene!O$18</f>
        <v>1.3636135725483509</v>
      </c>
      <c r="P36" s="37">
        <f>TrRail_ene!P$18</f>
        <v>1.40606758543391</v>
      </c>
      <c r="Q36" s="37">
        <f>TrRail_ene!Q$18</f>
        <v>1.4258950912237141</v>
      </c>
    </row>
    <row r="37" spans="1:17" ht="11.45" customHeight="1" x14ac:dyDescent="0.25">
      <c r="A37" s="17" t="str">
        <f>$A$11</f>
        <v>Conventional passenger trains</v>
      </c>
      <c r="B37" s="37">
        <f>TrRail_ene!B$19</f>
        <v>91.118949226757337</v>
      </c>
      <c r="C37" s="37">
        <f>TrRail_ene!C$19</f>
        <v>86.069865346268699</v>
      </c>
      <c r="D37" s="37">
        <f>TrRail_ene!D$19</f>
        <v>88.72273543799632</v>
      </c>
      <c r="E37" s="37">
        <f>TrRail_ene!E$19</f>
        <v>89.028243992741267</v>
      </c>
      <c r="F37" s="37">
        <f>TrRail_ene!F$19</f>
        <v>87.48604233438391</v>
      </c>
      <c r="G37" s="37">
        <f>TrRail_ene!G$19</f>
        <v>94.344916933316583</v>
      </c>
      <c r="H37" s="37">
        <f>TrRail_ene!H$19</f>
        <v>94.597604596097668</v>
      </c>
      <c r="I37" s="37">
        <f>TrRail_ene!I$19</f>
        <v>94.684958734714883</v>
      </c>
      <c r="J37" s="37">
        <f>TrRail_ene!J$19</f>
        <v>99.49399350620061</v>
      </c>
      <c r="K37" s="37">
        <f>TrRail_ene!K$19</f>
        <v>98.718045556241194</v>
      </c>
      <c r="L37" s="37">
        <f>TrRail_ene!L$19</f>
        <v>102.36503449486057</v>
      </c>
      <c r="M37" s="37">
        <f>TrRail_ene!M$19</f>
        <v>101.70144671566358</v>
      </c>
      <c r="N37" s="37">
        <f>TrRail_ene!N$19</f>
        <v>102.56144607940676</v>
      </c>
      <c r="O37" s="37">
        <f>TrRail_ene!O$19</f>
        <v>101.93152330586324</v>
      </c>
      <c r="P37" s="37">
        <f>TrRail_ene!P$19</f>
        <v>104.38533769369776</v>
      </c>
      <c r="Q37" s="37">
        <f>TrRail_ene!Q$19</f>
        <v>104.10332182763031</v>
      </c>
    </row>
    <row r="38" spans="1:17" ht="11.45" customHeight="1" x14ac:dyDescent="0.25">
      <c r="A38" s="17" t="str">
        <f>$A$12</f>
        <v>High speed passenger trains</v>
      </c>
      <c r="B38" s="37">
        <f>TrRail_ene!B$22</f>
        <v>0</v>
      </c>
      <c r="C38" s="37">
        <f>TrRail_ene!C$22</f>
        <v>0</v>
      </c>
      <c r="D38" s="37">
        <f>TrRail_ene!D$22</f>
        <v>0</v>
      </c>
      <c r="E38" s="37">
        <f>TrRail_ene!E$22</f>
        <v>0</v>
      </c>
      <c r="F38" s="37">
        <f>TrRail_ene!F$22</f>
        <v>0</v>
      </c>
      <c r="G38" s="37">
        <f>TrRail_ene!G$22</f>
        <v>0</v>
      </c>
      <c r="H38" s="37">
        <f>TrRail_ene!H$22</f>
        <v>0</v>
      </c>
      <c r="I38" s="37">
        <f>TrRail_ene!I$22</f>
        <v>0</v>
      </c>
      <c r="J38" s="37">
        <f>TrRail_ene!J$22</f>
        <v>0</v>
      </c>
      <c r="K38" s="37">
        <f>TrRail_ene!K$22</f>
        <v>0</v>
      </c>
      <c r="L38" s="37">
        <f>TrRail_ene!L$22</f>
        <v>0</v>
      </c>
      <c r="M38" s="37">
        <f>TrRail_ene!M$22</f>
        <v>0</v>
      </c>
      <c r="N38" s="37">
        <f>TrRail_ene!N$22</f>
        <v>0</v>
      </c>
      <c r="O38" s="37">
        <f>TrRail_ene!O$22</f>
        <v>0</v>
      </c>
      <c r="P38" s="37">
        <f>TrRail_ene!P$22</f>
        <v>0</v>
      </c>
      <c r="Q38" s="37">
        <f>TrRail_ene!Q$22</f>
        <v>0</v>
      </c>
    </row>
    <row r="39" spans="1:17" ht="11.45" customHeight="1" x14ac:dyDescent="0.25">
      <c r="A39" s="19" t="str">
        <f>$A$13</f>
        <v>Aviation</v>
      </c>
      <c r="B39" s="38">
        <f t="shared" ref="B39:Q39" si="12">B40+B41+B42</f>
        <v>849.66936374716761</v>
      </c>
      <c r="C39" s="38">
        <f t="shared" si="12"/>
        <v>846.91897443466223</v>
      </c>
      <c r="D39" s="38">
        <f t="shared" si="12"/>
        <v>741.03883119000875</v>
      </c>
      <c r="E39" s="38">
        <f t="shared" si="12"/>
        <v>766.2062672756017</v>
      </c>
      <c r="F39" s="38">
        <f t="shared" si="12"/>
        <v>893.56158025511752</v>
      </c>
      <c r="G39" s="38">
        <f t="shared" si="12"/>
        <v>950.71499318145288</v>
      </c>
      <c r="H39" s="38">
        <f t="shared" si="12"/>
        <v>920.74422787262256</v>
      </c>
      <c r="I39" s="38">
        <f t="shared" si="12"/>
        <v>963.43433165858846</v>
      </c>
      <c r="J39" s="38">
        <f t="shared" si="12"/>
        <v>912.29353057637888</v>
      </c>
      <c r="K39" s="38">
        <f t="shared" si="12"/>
        <v>817.90425052385717</v>
      </c>
      <c r="L39" s="38">
        <f t="shared" si="12"/>
        <v>850.26844229436961</v>
      </c>
      <c r="M39" s="38">
        <f t="shared" si="12"/>
        <v>886.41005484437983</v>
      </c>
      <c r="N39" s="38">
        <f t="shared" si="12"/>
        <v>864.87142115975917</v>
      </c>
      <c r="O39" s="38">
        <f t="shared" si="12"/>
        <v>865.1969419999532</v>
      </c>
      <c r="P39" s="38">
        <f t="shared" si="12"/>
        <v>922.79056308819702</v>
      </c>
      <c r="Q39" s="38">
        <f t="shared" si="12"/>
        <v>896.14559011712822</v>
      </c>
    </row>
    <row r="40" spans="1:17" ht="11.45" customHeight="1" x14ac:dyDescent="0.25">
      <c r="A40" s="17" t="str">
        <f>$A$14</f>
        <v>Domestic</v>
      </c>
      <c r="B40" s="37">
        <f>TrAvia_ene!B$9</f>
        <v>55.333747675961639</v>
      </c>
      <c r="C40" s="37">
        <f>TrAvia_ene!C$9</f>
        <v>54.946119999999993</v>
      </c>
      <c r="D40" s="37">
        <f>TrAvia_ene!D$9</f>
        <v>47.09329000000001</v>
      </c>
      <c r="E40" s="37">
        <f>TrAvia_ene!E$9</f>
        <v>47.100880000000004</v>
      </c>
      <c r="F40" s="37">
        <f>TrAvia_ene!F$9</f>
        <v>57.301990000000004</v>
      </c>
      <c r="G40" s="37">
        <f>TrAvia_ene!G$9</f>
        <v>55.11203947256589</v>
      </c>
      <c r="H40" s="37">
        <f>TrAvia_ene!H$9</f>
        <v>51.806939999999983</v>
      </c>
      <c r="I40" s="37">
        <f>TrAvia_ene!I$9</f>
        <v>55.60311999999999</v>
      </c>
      <c r="J40" s="37">
        <f>TrAvia_ene!J$9</f>
        <v>56.603939999999994</v>
      </c>
      <c r="K40" s="37">
        <f>TrAvia_ene!K$9</f>
        <v>56.100989999999989</v>
      </c>
      <c r="L40" s="37">
        <f>TrAvia_ene!L$9</f>
        <v>67.368276134772231</v>
      </c>
      <c r="M40" s="37">
        <f>TrAvia_ene!M$9</f>
        <v>65.09793991832305</v>
      </c>
      <c r="N40" s="37">
        <f>TrAvia_ene!N$9</f>
        <v>51.476048039000574</v>
      </c>
      <c r="O40" s="37">
        <f>TrAvia_ene!O$9</f>
        <v>51.025993000132424</v>
      </c>
      <c r="P40" s="37">
        <f>TrAvia_ene!P$9</f>
        <v>51.048029352265452</v>
      </c>
      <c r="Q40" s="37">
        <f>TrAvia_ene!Q$9</f>
        <v>50.642613725077226</v>
      </c>
    </row>
    <row r="41" spans="1:17" ht="11.45" customHeight="1" x14ac:dyDescent="0.25">
      <c r="A41" s="17" t="str">
        <f>$A$15</f>
        <v>International - Intra-EU</v>
      </c>
      <c r="B41" s="37">
        <f>TrAvia_ene!B$10</f>
        <v>389.06481900295279</v>
      </c>
      <c r="C41" s="37">
        <f>TrAvia_ene!C$10</f>
        <v>432.23472436051281</v>
      </c>
      <c r="D41" s="37">
        <f>TrAvia_ene!D$10</f>
        <v>377.72982832486736</v>
      </c>
      <c r="E41" s="37">
        <f>TrAvia_ene!E$10</f>
        <v>413.574169423027</v>
      </c>
      <c r="F41" s="37">
        <f>TrAvia_ene!F$10</f>
        <v>461.47530347667805</v>
      </c>
      <c r="G41" s="37">
        <f>TrAvia_ene!G$10</f>
        <v>472.54396258615463</v>
      </c>
      <c r="H41" s="37">
        <f>TrAvia_ene!H$10</f>
        <v>472.12319106441271</v>
      </c>
      <c r="I41" s="37">
        <f>TrAvia_ene!I$10</f>
        <v>500.11098719315419</v>
      </c>
      <c r="J41" s="37">
        <f>TrAvia_ene!J$10</f>
        <v>444.67212177492848</v>
      </c>
      <c r="K41" s="37">
        <f>TrAvia_ene!K$10</f>
        <v>406.73805173771439</v>
      </c>
      <c r="L41" s="37">
        <f>TrAvia_ene!L$10</f>
        <v>435.32851328319413</v>
      </c>
      <c r="M41" s="37">
        <f>TrAvia_ene!M$10</f>
        <v>456.4137167307162</v>
      </c>
      <c r="N41" s="37">
        <f>TrAvia_ene!N$10</f>
        <v>441.49445013374265</v>
      </c>
      <c r="O41" s="37">
        <f>TrAvia_ene!O$10</f>
        <v>441.22890582731515</v>
      </c>
      <c r="P41" s="37">
        <f>TrAvia_ene!P$10</f>
        <v>466.71009000225297</v>
      </c>
      <c r="Q41" s="37">
        <f>TrAvia_ene!Q$10</f>
        <v>463.02933033428269</v>
      </c>
    </row>
    <row r="42" spans="1:17" ht="11.45" customHeight="1" x14ac:dyDescent="0.25">
      <c r="A42" s="17" t="str">
        <f>$A$16</f>
        <v>International - Extra-EU</v>
      </c>
      <c r="B42" s="37">
        <f>TrAvia_ene!B$11</f>
        <v>405.27079706825316</v>
      </c>
      <c r="C42" s="37">
        <f>TrAvia_ene!C$11</f>
        <v>359.73813007414935</v>
      </c>
      <c r="D42" s="37">
        <f>TrAvia_ene!D$11</f>
        <v>316.21571286514131</v>
      </c>
      <c r="E42" s="37">
        <f>TrAvia_ene!E$11</f>
        <v>305.53121785257474</v>
      </c>
      <c r="F42" s="37">
        <f>TrAvia_ene!F$11</f>
        <v>374.78428677843942</v>
      </c>
      <c r="G42" s="37">
        <f>TrAvia_ene!G$11</f>
        <v>423.05899112273238</v>
      </c>
      <c r="H42" s="37">
        <f>TrAvia_ene!H$11</f>
        <v>396.81409680820997</v>
      </c>
      <c r="I42" s="37">
        <f>TrAvia_ene!I$11</f>
        <v>407.72022446543434</v>
      </c>
      <c r="J42" s="37">
        <f>TrAvia_ene!J$11</f>
        <v>411.01746880145038</v>
      </c>
      <c r="K42" s="37">
        <f>TrAvia_ene!K$11</f>
        <v>355.06520878614288</v>
      </c>
      <c r="L42" s="37">
        <f>TrAvia_ene!L$11</f>
        <v>347.57165287640328</v>
      </c>
      <c r="M42" s="37">
        <f>TrAvia_ene!M$11</f>
        <v>364.89839819534069</v>
      </c>
      <c r="N42" s="37">
        <f>TrAvia_ene!N$11</f>
        <v>371.90092298701592</v>
      </c>
      <c r="O42" s="37">
        <f>TrAvia_ene!O$11</f>
        <v>372.94204317250569</v>
      </c>
      <c r="P42" s="37">
        <f>TrAvia_ene!P$11</f>
        <v>405.03244373367863</v>
      </c>
      <c r="Q42" s="37">
        <f>TrAvia_ene!Q$11</f>
        <v>382.47364605776829</v>
      </c>
    </row>
    <row r="43" spans="1:17" ht="11.45" customHeight="1" x14ac:dyDescent="0.25">
      <c r="A43" s="25" t="s">
        <v>18</v>
      </c>
      <c r="B43" s="40">
        <f t="shared" ref="B43:Q43" si="13">B44+B47+B48+B51</f>
        <v>1456.3185804494426</v>
      </c>
      <c r="C43" s="40">
        <f t="shared" si="13"/>
        <v>1513.205678640652</v>
      </c>
      <c r="D43" s="40">
        <f t="shared" si="13"/>
        <v>1546.7415815527581</v>
      </c>
      <c r="E43" s="40">
        <f t="shared" si="13"/>
        <v>1669.0344953888784</v>
      </c>
      <c r="F43" s="40">
        <f t="shared" si="13"/>
        <v>1771.3277457088268</v>
      </c>
      <c r="G43" s="40">
        <f t="shared" si="13"/>
        <v>1836.5834085105123</v>
      </c>
      <c r="H43" s="40">
        <f t="shared" si="13"/>
        <v>1913.6664512839147</v>
      </c>
      <c r="I43" s="40">
        <f t="shared" si="13"/>
        <v>1976.666852117047</v>
      </c>
      <c r="J43" s="40">
        <f t="shared" si="13"/>
        <v>1953.3405672851281</v>
      </c>
      <c r="K43" s="40">
        <f t="shared" si="13"/>
        <v>1740.9531683659993</v>
      </c>
      <c r="L43" s="40">
        <f t="shared" si="13"/>
        <v>1698.1698912779914</v>
      </c>
      <c r="M43" s="40">
        <f t="shared" si="13"/>
        <v>1653.7772317158197</v>
      </c>
      <c r="N43" s="40">
        <f t="shared" si="13"/>
        <v>1540.1421268342335</v>
      </c>
      <c r="O43" s="40">
        <f t="shared" si="13"/>
        <v>1457.3157295540054</v>
      </c>
      <c r="P43" s="40">
        <f t="shared" si="13"/>
        <v>1437.6603412709856</v>
      </c>
      <c r="Q43" s="40">
        <f t="shared" si="13"/>
        <v>1476.9306851032352</v>
      </c>
    </row>
    <row r="44" spans="1:17" ht="11.45" customHeight="1" x14ac:dyDescent="0.25">
      <c r="A44" s="23" t="str">
        <f>$A$18</f>
        <v>Road transport</v>
      </c>
      <c r="B44" s="39">
        <f t="shared" ref="B44:Q44" si="14">B45+B46</f>
        <v>1263.5233842957459</v>
      </c>
      <c r="C44" s="39">
        <f t="shared" si="14"/>
        <v>1301.490398421583</v>
      </c>
      <c r="D44" s="39">
        <f t="shared" si="14"/>
        <v>1329.3293072015085</v>
      </c>
      <c r="E44" s="39">
        <f t="shared" si="14"/>
        <v>1450.7729340888602</v>
      </c>
      <c r="F44" s="39">
        <f t="shared" si="14"/>
        <v>1553.7565501765653</v>
      </c>
      <c r="G44" s="39">
        <f t="shared" si="14"/>
        <v>1595.608361311728</v>
      </c>
      <c r="H44" s="39">
        <f t="shared" si="14"/>
        <v>1705.462185395585</v>
      </c>
      <c r="I44" s="39">
        <f t="shared" si="14"/>
        <v>1791.671210483679</v>
      </c>
      <c r="J44" s="39">
        <f t="shared" si="14"/>
        <v>1697.1841486009507</v>
      </c>
      <c r="K44" s="39">
        <f t="shared" si="14"/>
        <v>1498.0780865827542</v>
      </c>
      <c r="L44" s="39">
        <f t="shared" si="14"/>
        <v>1493.9130962625247</v>
      </c>
      <c r="M44" s="39">
        <f t="shared" si="14"/>
        <v>1440.0435257794984</v>
      </c>
      <c r="N44" s="39">
        <f t="shared" si="14"/>
        <v>1333.3708827646835</v>
      </c>
      <c r="O44" s="39">
        <f t="shared" si="14"/>
        <v>1251.5112908030483</v>
      </c>
      <c r="P44" s="39">
        <f t="shared" si="14"/>
        <v>1253.6771142134257</v>
      </c>
      <c r="Q44" s="39">
        <f t="shared" si="14"/>
        <v>1284.1277224169473</v>
      </c>
    </row>
    <row r="45" spans="1:17" ht="11.45" customHeight="1" x14ac:dyDescent="0.25">
      <c r="A45" s="17" t="str">
        <f>$A$19</f>
        <v>Light duty vehicles</v>
      </c>
      <c r="B45" s="37">
        <f>TrRoad_ene!B$43</f>
        <v>485.92232501402111</v>
      </c>
      <c r="C45" s="37">
        <f>TrRoad_ene!C$43</f>
        <v>499.67910452740693</v>
      </c>
      <c r="D45" s="37">
        <f>TrRoad_ene!D$43</f>
        <v>509.1540277630794</v>
      </c>
      <c r="E45" s="37">
        <f>TrRoad_ene!E$43</f>
        <v>540.88268204567748</v>
      </c>
      <c r="F45" s="37">
        <f>TrRoad_ene!F$43</f>
        <v>586.25563856944643</v>
      </c>
      <c r="G45" s="37">
        <f>TrRoad_ene!G$43</f>
        <v>626.94264639027563</v>
      </c>
      <c r="H45" s="37">
        <f>TrRoad_ene!H$43</f>
        <v>695.65626104798764</v>
      </c>
      <c r="I45" s="37">
        <f>TrRoad_ene!I$43</f>
        <v>741.89676742198367</v>
      </c>
      <c r="J45" s="37">
        <f>TrRoad_ene!J$43</f>
        <v>699.58695478982122</v>
      </c>
      <c r="K45" s="37">
        <f>TrRoad_ene!K$43</f>
        <v>644.4539281849776</v>
      </c>
      <c r="L45" s="37">
        <f>TrRoad_ene!L$43</f>
        <v>622.08635549076257</v>
      </c>
      <c r="M45" s="37">
        <f>TrRoad_ene!M$43</f>
        <v>570.45189743159415</v>
      </c>
      <c r="N45" s="37">
        <f>TrRoad_ene!N$43</f>
        <v>531.91689980761294</v>
      </c>
      <c r="O45" s="37">
        <f>TrRoad_ene!O$43</f>
        <v>495.66088939534939</v>
      </c>
      <c r="P45" s="37">
        <f>TrRoad_ene!P$43</f>
        <v>467.98007571791698</v>
      </c>
      <c r="Q45" s="37">
        <f>TrRoad_ene!Q$43</f>
        <v>469.16435303122967</v>
      </c>
    </row>
    <row r="46" spans="1:17" ht="11.45" customHeight="1" x14ac:dyDescent="0.25">
      <c r="A46" s="17" t="str">
        <f>$A$20</f>
        <v>Heavy duty vehicles</v>
      </c>
      <c r="B46" s="37">
        <f>TrRoad_ene!B$52</f>
        <v>777.60105928172482</v>
      </c>
      <c r="C46" s="37">
        <f>TrRoad_ene!C$52</f>
        <v>801.81129389417606</v>
      </c>
      <c r="D46" s="37">
        <f>TrRoad_ene!D$52</f>
        <v>820.17527943842902</v>
      </c>
      <c r="E46" s="37">
        <f>TrRoad_ene!E$52</f>
        <v>909.89025204318273</v>
      </c>
      <c r="F46" s="37">
        <f>TrRoad_ene!F$52</f>
        <v>967.50091160711872</v>
      </c>
      <c r="G46" s="37">
        <f>TrRoad_ene!G$52</f>
        <v>968.66571492145249</v>
      </c>
      <c r="H46" s="37">
        <f>TrRoad_ene!H$52</f>
        <v>1009.8059243475975</v>
      </c>
      <c r="I46" s="37">
        <f>TrRoad_ene!I$52</f>
        <v>1049.7744430616954</v>
      </c>
      <c r="J46" s="37">
        <f>TrRoad_ene!J$52</f>
        <v>997.59719381112961</v>
      </c>
      <c r="K46" s="37">
        <f>TrRoad_ene!K$52</f>
        <v>853.62415839777668</v>
      </c>
      <c r="L46" s="37">
        <f>TrRoad_ene!L$52</f>
        <v>871.82674077176216</v>
      </c>
      <c r="M46" s="37">
        <f>TrRoad_ene!M$52</f>
        <v>869.59162834790413</v>
      </c>
      <c r="N46" s="37">
        <f>TrRoad_ene!N$52</f>
        <v>801.45398295707059</v>
      </c>
      <c r="O46" s="37">
        <f>TrRoad_ene!O$52</f>
        <v>755.850401407699</v>
      </c>
      <c r="P46" s="37">
        <f>TrRoad_ene!P$52</f>
        <v>785.69703849550876</v>
      </c>
      <c r="Q46" s="37">
        <f>TrRoad_ene!Q$52</f>
        <v>814.96336938571767</v>
      </c>
    </row>
    <row r="47" spans="1:17" ht="11.45" customHeight="1" x14ac:dyDescent="0.25">
      <c r="A47" s="19" t="str">
        <f>$A$21</f>
        <v>Rail transport</v>
      </c>
      <c r="B47" s="38">
        <f>TrRail_ene!B$23</f>
        <v>12.229637084117716</v>
      </c>
      <c r="C47" s="38">
        <f>TrRail_ene!C$23</f>
        <v>12.196214653731285</v>
      </c>
      <c r="D47" s="38">
        <f>TrRail_ene!D$23</f>
        <v>10.834565541258282</v>
      </c>
      <c r="E47" s="38">
        <f>TrRail_ene!E$23</f>
        <v>11.366648575620093</v>
      </c>
      <c r="F47" s="38">
        <f>TrRail_ene!F$23</f>
        <v>13.072955787379298</v>
      </c>
      <c r="G47" s="38">
        <f>TrRail_ene!G$23</f>
        <v>11.530036450622777</v>
      </c>
      <c r="H47" s="38">
        <f>TrRail_ene!H$23</f>
        <v>10.347243760952336</v>
      </c>
      <c r="I47" s="38">
        <f>TrRail_ene!I$23</f>
        <v>8.443423291956357</v>
      </c>
      <c r="J47" s="38">
        <f>TrRail_ene!J$23</f>
        <v>8.5431092605560828</v>
      </c>
      <c r="K47" s="38">
        <f>TrRail_ene!K$23</f>
        <v>8.649792307102544</v>
      </c>
      <c r="L47" s="38">
        <f>TrRail_ene!L$23</f>
        <v>9.7250464402318038</v>
      </c>
      <c r="M47" s="38">
        <f>TrRail_ene!M$23</f>
        <v>11.636116414974822</v>
      </c>
      <c r="N47" s="38">
        <f>TrRail_ene!N$23</f>
        <v>9.7857845206488943</v>
      </c>
      <c r="O47" s="38">
        <f>TrRail_ene!O$23</f>
        <v>9.4483093477082107</v>
      </c>
      <c r="P47" s="38">
        <f>TrRail_ene!P$23</f>
        <v>8.9008287995411663</v>
      </c>
      <c r="Q47" s="38">
        <f>TrRail_ene!Q$23</f>
        <v>9.1647984475430846</v>
      </c>
    </row>
    <row r="48" spans="1:17" ht="11.45" customHeight="1" x14ac:dyDescent="0.25">
      <c r="A48" s="19" t="str">
        <f>$A$22</f>
        <v>Aviation</v>
      </c>
      <c r="B48" s="38">
        <f t="shared" ref="B48:Q48" si="15">B49+B50</f>
        <v>8.547585472825256</v>
      </c>
      <c r="C48" s="38">
        <f t="shared" si="15"/>
        <v>9.1173355653377417</v>
      </c>
      <c r="D48" s="38">
        <f t="shared" si="15"/>
        <v>7.9744788099913233</v>
      </c>
      <c r="E48" s="38">
        <f t="shared" si="15"/>
        <v>5.7988827243982728</v>
      </c>
      <c r="F48" s="38">
        <f t="shared" si="15"/>
        <v>6.2543497448822558</v>
      </c>
      <c r="G48" s="38">
        <f t="shared" si="15"/>
        <v>7.267072958605695</v>
      </c>
      <c r="H48" s="38">
        <f t="shared" si="15"/>
        <v>9.1620721273773107</v>
      </c>
      <c r="I48" s="38">
        <f t="shared" si="15"/>
        <v>9.0565783414114822</v>
      </c>
      <c r="J48" s="38">
        <f t="shared" si="15"/>
        <v>38.417819423621282</v>
      </c>
      <c r="K48" s="38">
        <f t="shared" si="15"/>
        <v>27.819339476142495</v>
      </c>
      <c r="L48" s="38">
        <f t="shared" si="15"/>
        <v>24.544766755475688</v>
      </c>
      <c r="M48" s="38">
        <f t="shared" si="15"/>
        <v>25.814302128719863</v>
      </c>
      <c r="N48" s="38">
        <f t="shared" si="15"/>
        <v>27.619573567664748</v>
      </c>
      <c r="O48" s="38">
        <f t="shared" si="15"/>
        <v>26.247653592323694</v>
      </c>
      <c r="P48" s="38">
        <f t="shared" si="15"/>
        <v>35.169009917124725</v>
      </c>
      <c r="Q48" s="38">
        <f t="shared" si="15"/>
        <v>34.799382339798676</v>
      </c>
    </row>
    <row r="49" spans="1:17" ht="11.45" customHeight="1" x14ac:dyDescent="0.25">
      <c r="A49" s="17" t="str">
        <f>$A$23</f>
        <v>Domestic and International - Intra-EU</v>
      </c>
      <c r="B49" s="37">
        <f>TrAvia_ene!B$13</f>
        <v>8.1468762573396099</v>
      </c>
      <c r="C49" s="37">
        <f>TrAvia_ene!C$13</f>
        <v>8.6431628536634406</v>
      </c>
      <c r="D49" s="37">
        <f>TrAvia_ene!D$13</f>
        <v>7.4591831397345549</v>
      </c>
      <c r="E49" s="37">
        <f>TrAvia_ene!E$13</f>
        <v>5.3020354183462981</v>
      </c>
      <c r="F49" s="37">
        <f>TrAvia_ene!F$13</f>
        <v>5.7560207689110481</v>
      </c>
      <c r="G49" s="37">
        <f>TrAvia_ene!G$13</f>
        <v>6.9394813938712971</v>
      </c>
      <c r="H49" s="37">
        <f>TrAvia_ene!H$13</f>
        <v>8.9796553719928554</v>
      </c>
      <c r="I49" s="37">
        <f>TrAvia_ene!I$13</f>
        <v>8.8632673604663825</v>
      </c>
      <c r="J49" s="37">
        <f>TrAvia_ene!J$13</f>
        <v>16.77163356704612</v>
      </c>
      <c r="K49" s="37">
        <f>TrAvia_ene!K$13</f>
        <v>11.853424773285337</v>
      </c>
      <c r="L49" s="37">
        <f>TrAvia_ene!L$13</f>
        <v>9.8382048402510911</v>
      </c>
      <c r="M49" s="37">
        <f>TrAvia_ene!M$13</f>
        <v>10.17295118128396</v>
      </c>
      <c r="N49" s="37">
        <f>TrAvia_ene!N$13</f>
        <v>10.116858651749734</v>
      </c>
      <c r="O49" s="37">
        <f>TrAvia_ene!O$13</f>
        <v>8.776123015319433</v>
      </c>
      <c r="P49" s="37">
        <f>TrAvia_ene!P$13</f>
        <v>11.089971189830052</v>
      </c>
      <c r="Q49" s="37">
        <f>TrAvia_ene!Q$13</f>
        <v>10.604622001078063</v>
      </c>
    </row>
    <row r="50" spans="1:17" ht="11.45" customHeight="1" x14ac:dyDescent="0.25">
      <c r="A50" s="17" t="str">
        <f>$A$24</f>
        <v>International - Extra-EU</v>
      </c>
      <c r="B50" s="37">
        <f>TrAvia_ene!B$14</f>
        <v>0.40070921548564625</v>
      </c>
      <c r="C50" s="37">
        <f>TrAvia_ene!C$14</f>
        <v>0.4741727116743007</v>
      </c>
      <c r="D50" s="37">
        <f>TrAvia_ene!D$14</f>
        <v>0.51529567025676881</v>
      </c>
      <c r="E50" s="37">
        <f>TrAvia_ene!E$14</f>
        <v>0.49684730605197491</v>
      </c>
      <c r="F50" s="37">
        <f>TrAvia_ene!F$14</f>
        <v>0.49832897597120807</v>
      </c>
      <c r="G50" s="37">
        <f>TrAvia_ene!G$14</f>
        <v>0.32759156473439782</v>
      </c>
      <c r="H50" s="37">
        <f>TrAvia_ene!H$14</f>
        <v>0.18241675538445534</v>
      </c>
      <c r="I50" s="37">
        <f>TrAvia_ene!I$14</f>
        <v>0.19331098094510055</v>
      </c>
      <c r="J50" s="37">
        <f>TrAvia_ene!J$14</f>
        <v>21.646185856575158</v>
      </c>
      <c r="K50" s="37">
        <f>TrAvia_ene!K$14</f>
        <v>15.965914702857159</v>
      </c>
      <c r="L50" s="37">
        <f>TrAvia_ene!L$14</f>
        <v>14.706561915224597</v>
      </c>
      <c r="M50" s="37">
        <f>TrAvia_ene!M$14</f>
        <v>15.641350947435903</v>
      </c>
      <c r="N50" s="37">
        <f>TrAvia_ene!N$14</f>
        <v>17.502714915915014</v>
      </c>
      <c r="O50" s="37">
        <f>TrAvia_ene!O$14</f>
        <v>17.471530577004259</v>
      </c>
      <c r="P50" s="37">
        <f>TrAvia_ene!P$14</f>
        <v>24.079038727294677</v>
      </c>
      <c r="Q50" s="37">
        <f>TrAvia_ene!Q$14</f>
        <v>24.194760338720613</v>
      </c>
    </row>
    <row r="51" spans="1:17" ht="11.45" customHeight="1" x14ac:dyDescent="0.25">
      <c r="A51" s="19" t="s">
        <v>32</v>
      </c>
      <c r="B51" s="38">
        <f t="shared" ref="B51:Q51" si="16">B52+B53</f>
        <v>172.01797359675385</v>
      </c>
      <c r="C51" s="38">
        <f t="shared" si="16"/>
        <v>190.40172999999999</v>
      </c>
      <c r="D51" s="38">
        <f t="shared" si="16"/>
        <v>198.60323000000002</v>
      </c>
      <c r="E51" s="38">
        <f t="shared" si="16"/>
        <v>201.09603000000001</v>
      </c>
      <c r="F51" s="38">
        <f t="shared" si="16"/>
        <v>198.24389000000002</v>
      </c>
      <c r="G51" s="38">
        <f t="shared" si="16"/>
        <v>222.17793778955598</v>
      </c>
      <c r="H51" s="38">
        <f t="shared" si="16"/>
        <v>188.69495000000001</v>
      </c>
      <c r="I51" s="38">
        <f t="shared" si="16"/>
        <v>167.49564000000001</v>
      </c>
      <c r="J51" s="38">
        <f t="shared" si="16"/>
        <v>209.19549000000001</v>
      </c>
      <c r="K51" s="38">
        <f t="shared" si="16"/>
        <v>206.40594999999999</v>
      </c>
      <c r="L51" s="38">
        <f t="shared" si="16"/>
        <v>169.98698181975928</v>
      </c>
      <c r="M51" s="38">
        <f t="shared" si="16"/>
        <v>176.28328739262668</v>
      </c>
      <c r="N51" s="38">
        <f t="shared" si="16"/>
        <v>169.36588598123643</v>
      </c>
      <c r="O51" s="38">
        <f t="shared" si="16"/>
        <v>170.10847581092534</v>
      </c>
      <c r="P51" s="38">
        <f t="shared" si="16"/>
        <v>139.91338834089404</v>
      </c>
      <c r="Q51" s="38">
        <f t="shared" si="16"/>
        <v>148.83878189894597</v>
      </c>
    </row>
    <row r="52" spans="1:17" ht="11.45" customHeight="1" x14ac:dyDescent="0.25">
      <c r="A52" s="17" t="str">
        <f>$A$26</f>
        <v>Domestic coastal shipping</v>
      </c>
      <c r="B52" s="37">
        <f>TrNavi_ene!B20</f>
        <v>172.01797359675385</v>
      </c>
      <c r="C52" s="37">
        <f>TrNavi_ene!C20</f>
        <v>190.40172999999999</v>
      </c>
      <c r="D52" s="37">
        <f>TrNavi_ene!D20</f>
        <v>198.60323000000002</v>
      </c>
      <c r="E52" s="37">
        <f>TrNavi_ene!E20</f>
        <v>201.09603000000001</v>
      </c>
      <c r="F52" s="37">
        <f>TrNavi_ene!F20</f>
        <v>198.24389000000002</v>
      </c>
      <c r="G52" s="37">
        <f>TrNavi_ene!G20</f>
        <v>222.17793778955598</v>
      </c>
      <c r="H52" s="37">
        <f>TrNavi_ene!H20</f>
        <v>188.69495000000001</v>
      </c>
      <c r="I52" s="37">
        <f>TrNavi_ene!I20</f>
        <v>167.49564000000001</v>
      </c>
      <c r="J52" s="37">
        <f>TrNavi_ene!J20</f>
        <v>209.19549000000001</v>
      </c>
      <c r="K52" s="37">
        <f>TrNavi_ene!K20</f>
        <v>206.40594999999999</v>
      </c>
      <c r="L52" s="37">
        <f>TrNavi_ene!L20</f>
        <v>169.98698181975928</v>
      </c>
      <c r="M52" s="37">
        <f>TrNavi_ene!M20</f>
        <v>176.28328739262668</v>
      </c>
      <c r="N52" s="37">
        <f>TrNavi_ene!N20</f>
        <v>169.36588598123643</v>
      </c>
      <c r="O52" s="37">
        <f>TrNavi_ene!O20</f>
        <v>170.10847581092534</v>
      </c>
      <c r="P52" s="37">
        <f>TrNavi_ene!P20</f>
        <v>139.91338834089404</v>
      </c>
      <c r="Q52" s="37">
        <f>TrNavi_ene!Q20</f>
        <v>148.83878189894597</v>
      </c>
    </row>
    <row r="53" spans="1:17" ht="11.45" customHeight="1" x14ac:dyDescent="0.25">
      <c r="A53" s="15" t="str">
        <f>$A$27</f>
        <v>Inland waterways</v>
      </c>
      <c r="B53" s="36">
        <f>TrNavi_ene!B21</f>
        <v>0</v>
      </c>
      <c r="C53" s="36">
        <f>TrNavi_ene!C21</f>
        <v>0</v>
      </c>
      <c r="D53" s="36">
        <f>TrNavi_ene!D21</f>
        <v>0</v>
      </c>
      <c r="E53" s="36">
        <f>TrNavi_ene!E21</f>
        <v>0</v>
      </c>
      <c r="F53" s="36">
        <f>TrNavi_ene!F21</f>
        <v>0</v>
      </c>
      <c r="G53" s="36">
        <f>TrNavi_ene!G21</f>
        <v>0</v>
      </c>
      <c r="H53" s="36">
        <f>TrNavi_ene!H21</f>
        <v>0</v>
      </c>
      <c r="I53" s="36">
        <f>TrNavi_ene!I21</f>
        <v>0</v>
      </c>
      <c r="J53" s="36">
        <f>TrNavi_ene!J21</f>
        <v>0</v>
      </c>
      <c r="K53" s="36">
        <f>TrNavi_ene!K21</f>
        <v>0</v>
      </c>
      <c r="L53" s="36">
        <f>TrNavi_ene!L21</f>
        <v>0</v>
      </c>
      <c r="M53" s="36">
        <f>TrNavi_ene!M21</f>
        <v>0</v>
      </c>
      <c r="N53" s="36">
        <f>TrNavi_ene!N21</f>
        <v>0</v>
      </c>
      <c r="O53" s="36">
        <f>TrNavi_ene!O21</f>
        <v>0</v>
      </c>
      <c r="P53" s="36">
        <f>TrNavi_ene!P21</f>
        <v>0</v>
      </c>
      <c r="Q53" s="36">
        <f>TrNavi_ene!Q21</f>
        <v>0</v>
      </c>
    </row>
    <row r="54" spans="1:17" ht="11.45" customHeight="1" x14ac:dyDescent="0.25">
      <c r="B54" s="42"/>
      <c r="C54" s="42"/>
      <c r="D54" s="42"/>
      <c r="E54" s="42"/>
      <c r="F54" s="42"/>
      <c r="G54" s="42"/>
      <c r="H54" s="42"/>
      <c r="I54" s="42"/>
      <c r="J54" s="42"/>
      <c r="K54" s="42"/>
      <c r="L54" s="42"/>
      <c r="M54" s="42"/>
      <c r="N54" s="42"/>
      <c r="O54" s="42"/>
      <c r="P54" s="42"/>
      <c r="Q54" s="42"/>
    </row>
    <row r="55" spans="1:17" ht="11.45" customHeight="1" x14ac:dyDescent="0.25">
      <c r="A55" s="27" t="s">
        <v>46</v>
      </c>
      <c r="B55" s="41">
        <f t="shared" ref="B55:Q55" si="17">B56+B69</f>
        <v>14362.89933349386</v>
      </c>
      <c r="C55" s="41">
        <f t="shared" si="17"/>
        <v>14448.151205343902</v>
      </c>
      <c r="D55" s="41">
        <f t="shared" si="17"/>
        <v>14301.132274577987</v>
      </c>
      <c r="E55" s="41">
        <f t="shared" si="17"/>
        <v>14854.78701772913</v>
      </c>
      <c r="F55" s="41">
        <f t="shared" si="17"/>
        <v>15556.225999874545</v>
      </c>
      <c r="G55" s="41">
        <f t="shared" si="17"/>
        <v>15944.756492888373</v>
      </c>
      <c r="H55" s="41">
        <f t="shared" si="17"/>
        <v>16149.983015140237</v>
      </c>
      <c r="I55" s="41">
        <f t="shared" si="17"/>
        <v>16819.018803346466</v>
      </c>
      <c r="J55" s="41">
        <f t="shared" si="17"/>
        <v>16596.858825095904</v>
      </c>
      <c r="K55" s="41">
        <f t="shared" si="17"/>
        <v>15548.406688526218</v>
      </c>
      <c r="L55" s="41">
        <f t="shared" si="17"/>
        <v>15483.7068277905</v>
      </c>
      <c r="M55" s="41">
        <f t="shared" si="17"/>
        <v>15255.684837347799</v>
      </c>
      <c r="N55" s="41">
        <f t="shared" si="17"/>
        <v>13909.314824482497</v>
      </c>
      <c r="O55" s="41">
        <f t="shared" si="17"/>
        <v>13724.863219552497</v>
      </c>
      <c r="P55" s="41">
        <f t="shared" si="17"/>
        <v>14028.551369237553</v>
      </c>
      <c r="Q55" s="41">
        <f t="shared" si="17"/>
        <v>14177.471906390838</v>
      </c>
    </row>
    <row r="56" spans="1:17" ht="11.45" customHeight="1" x14ac:dyDescent="0.25">
      <c r="A56" s="25" t="s">
        <v>39</v>
      </c>
      <c r="B56" s="40">
        <f t="shared" ref="B56:Q56" si="18">B57+B61+B65</f>
        <v>9867.9295417341418</v>
      </c>
      <c r="C56" s="40">
        <f t="shared" si="18"/>
        <v>9778.6428381640835</v>
      </c>
      <c r="D56" s="40">
        <f t="shared" si="18"/>
        <v>9524.9509388673432</v>
      </c>
      <c r="E56" s="40">
        <f t="shared" si="18"/>
        <v>9700.357896164378</v>
      </c>
      <c r="F56" s="40">
        <f t="shared" si="18"/>
        <v>10087.707741600418</v>
      </c>
      <c r="G56" s="40">
        <f t="shared" si="18"/>
        <v>10273.312698721496</v>
      </c>
      <c r="H56" s="40">
        <f t="shared" si="18"/>
        <v>10239.574218546273</v>
      </c>
      <c r="I56" s="40">
        <f t="shared" si="18"/>
        <v>10709.528642061256</v>
      </c>
      <c r="J56" s="40">
        <f t="shared" si="18"/>
        <v>10559.605763334963</v>
      </c>
      <c r="K56" s="40">
        <f t="shared" si="18"/>
        <v>10174.62337542848</v>
      </c>
      <c r="L56" s="40">
        <f t="shared" si="18"/>
        <v>10236.920859713096</v>
      </c>
      <c r="M56" s="40">
        <f t="shared" si="18"/>
        <v>10297.282835398659</v>
      </c>
      <c r="N56" s="40">
        <f t="shared" si="18"/>
        <v>9544.3410838343316</v>
      </c>
      <c r="O56" s="40">
        <f t="shared" si="18"/>
        <v>9594.1494737719186</v>
      </c>
      <c r="P56" s="40">
        <f t="shared" si="18"/>
        <v>9955.3421624304683</v>
      </c>
      <c r="Q56" s="40">
        <f t="shared" si="18"/>
        <v>9984.5484025322585</v>
      </c>
    </row>
    <row r="57" spans="1:17" ht="11.45" customHeight="1" x14ac:dyDescent="0.25">
      <c r="A57" s="23" t="str">
        <f>$A$5</f>
        <v>Road transport</v>
      </c>
      <c r="B57" s="39">
        <f t="shared" ref="B57:Q57" si="19">B58+B59+B60</f>
        <v>7108.1499319316908</v>
      </c>
      <c r="C57" s="39">
        <f t="shared" si="19"/>
        <v>7042.4716953054658</v>
      </c>
      <c r="D57" s="39">
        <f t="shared" si="19"/>
        <v>7104.7199560552745</v>
      </c>
      <c r="E57" s="39">
        <f t="shared" si="19"/>
        <v>7199.5215785875725</v>
      </c>
      <c r="F57" s="39">
        <f t="shared" si="19"/>
        <v>7209.9217580870791</v>
      </c>
      <c r="G57" s="39">
        <f t="shared" si="19"/>
        <v>7204.937567674423</v>
      </c>
      <c r="H57" s="39">
        <f t="shared" si="19"/>
        <v>7261.8670705267305</v>
      </c>
      <c r="I57" s="39">
        <f t="shared" si="19"/>
        <v>7599.6634370961056</v>
      </c>
      <c r="J57" s="39">
        <f t="shared" si="19"/>
        <v>7594.2909888518425</v>
      </c>
      <c r="K57" s="39">
        <f t="shared" si="19"/>
        <v>7500.1870272611204</v>
      </c>
      <c r="L57" s="39">
        <f t="shared" si="19"/>
        <v>7454.8510207750296</v>
      </c>
      <c r="M57" s="39">
        <f t="shared" si="19"/>
        <v>7404.4450202939179</v>
      </c>
      <c r="N57" s="39">
        <f t="shared" si="19"/>
        <v>6712.4668230974348</v>
      </c>
      <c r="O57" s="39">
        <f t="shared" si="19"/>
        <v>6763.6717378216499</v>
      </c>
      <c r="P57" s="39">
        <f t="shared" si="19"/>
        <v>6944.1726229616306</v>
      </c>
      <c r="Q57" s="39">
        <f t="shared" si="19"/>
        <v>7057.4287382201392</v>
      </c>
    </row>
    <row r="58" spans="1:17" ht="11.45" customHeight="1" x14ac:dyDescent="0.25">
      <c r="A58" s="17" t="str">
        <f>$A$6</f>
        <v>Powered 2-wheelers</v>
      </c>
      <c r="B58" s="37">
        <f>TrRoad_emi!B$19</f>
        <v>70.187786693931059</v>
      </c>
      <c r="C58" s="37">
        <f>TrRoad_emi!C$19</f>
        <v>65.895671568342991</v>
      </c>
      <c r="D58" s="37">
        <f>TrRoad_emi!D$19</f>
        <v>67.850795217076566</v>
      </c>
      <c r="E58" s="37">
        <f>TrRoad_emi!E$19</f>
        <v>67.734665130153985</v>
      </c>
      <c r="F58" s="37">
        <f>TrRoad_emi!F$19</f>
        <v>66.725641417077583</v>
      </c>
      <c r="G58" s="37">
        <f>TrRoad_emi!G$19</f>
        <v>67.114967886793337</v>
      </c>
      <c r="H58" s="37">
        <f>TrRoad_emi!H$19</f>
        <v>69.24642145237685</v>
      </c>
      <c r="I58" s="37">
        <f>TrRoad_emi!I$19</f>
        <v>72.13959890502727</v>
      </c>
      <c r="J58" s="37">
        <f>TrRoad_emi!J$19</f>
        <v>70.906040246991154</v>
      </c>
      <c r="K58" s="37">
        <f>TrRoad_emi!K$19</f>
        <v>67.701192154247366</v>
      </c>
      <c r="L58" s="37">
        <f>TrRoad_emi!L$19</f>
        <v>65.782629384460392</v>
      </c>
      <c r="M58" s="37">
        <f>TrRoad_emi!M$19</f>
        <v>64.059280328098026</v>
      </c>
      <c r="N58" s="37">
        <f>TrRoad_emi!N$19</f>
        <v>66.731968221624626</v>
      </c>
      <c r="O58" s="37">
        <f>TrRoad_emi!O$19</f>
        <v>67.127755164742339</v>
      </c>
      <c r="P58" s="37">
        <f>TrRoad_emi!P$19</f>
        <v>67.879713871163261</v>
      </c>
      <c r="Q58" s="37">
        <f>TrRoad_emi!Q$19</f>
        <v>67.885525036546241</v>
      </c>
    </row>
    <row r="59" spans="1:17" ht="11.45" customHeight="1" x14ac:dyDescent="0.25">
      <c r="A59" s="17" t="str">
        <f>$A$7</f>
        <v>Passenger cars</v>
      </c>
      <c r="B59" s="37">
        <f>TrRoad_emi!B$20</f>
        <v>6025.215201067309</v>
      </c>
      <c r="C59" s="37">
        <f>TrRoad_emi!C$20</f>
        <v>5978.3317542251416</v>
      </c>
      <c r="D59" s="37">
        <f>TrRoad_emi!D$20</f>
        <v>6056.7424200857795</v>
      </c>
      <c r="E59" s="37">
        <f>TrRoad_emi!E$20</f>
        <v>6131.5914294377426</v>
      </c>
      <c r="F59" s="37">
        <f>TrRoad_emi!F$20</f>
        <v>6154.2314900465044</v>
      </c>
      <c r="G59" s="37">
        <f>TrRoad_emi!G$20</f>
        <v>6129.834181847732</v>
      </c>
      <c r="H59" s="37">
        <f>TrRoad_emi!H$20</f>
        <v>6168.8229817693873</v>
      </c>
      <c r="I59" s="37">
        <f>TrRoad_emi!I$20</f>
        <v>6513.8134871798902</v>
      </c>
      <c r="J59" s="37">
        <f>TrRoad_emi!J$20</f>
        <v>6489.4463133400932</v>
      </c>
      <c r="K59" s="37">
        <f>TrRoad_emi!K$20</f>
        <v>6379.4122558457557</v>
      </c>
      <c r="L59" s="37">
        <f>TrRoad_emi!L$20</f>
        <v>6312.29233085946</v>
      </c>
      <c r="M59" s="37">
        <f>TrRoad_emi!M$20</f>
        <v>6315.2699733031786</v>
      </c>
      <c r="N59" s="37">
        <f>TrRoad_emi!N$20</f>
        <v>5707.243442523154</v>
      </c>
      <c r="O59" s="37">
        <f>TrRoad_emi!O$20</f>
        <v>5755.4917712267734</v>
      </c>
      <c r="P59" s="37">
        <f>TrRoad_emi!P$20</f>
        <v>5904.8363348280955</v>
      </c>
      <c r="Q59" s="37">
        <f>TrRoad_emi!Q$20</f>
        <v>6000.7068725902791</v>
      </c>
    </row>
    <row r="60" spans="1:17" ht="11.45" customHeight="1" x14ac:dyDescent="0.25">
      <c r="A60" s="17" t="str">
        <f>$A$8</f>
        <v>Motor coaches, buses and trolley buses</v>
      </c>
      <c r="B60" s="37">
        <f>TrRoad_emi!B$27</f>
        <v>1012.746944170451</v>
      </c>
      <c r="C60" s="37">
        <f>TrRoad_emi!C$27</f>
        <v>998.24426951198177</v>
      </c>
      <c r="D60" s="37">
        <f>TrRoad_emi!D$27</f>
        <v>980.12674075241853</v>
      </c>
      <c r="E60" s="37">
        <f>TrRoad_emi!E$27</f>
        <v>1000.195484019676</v>
      </c>
      <c r="F60" s="37">
        <f>TrRoad_emi!F$27</f>
        <v>988.96462662349722</v>
      </c>
      <c r="G60" s="37">
        <f>TrRoad_emi!G$27</f>
        <v>1007.9884179398975</v>
      </c>
      <c r="H60" s="37">
        <f>TrRoad_emi!H$27</f>
        <v>1023.7976673049661</v>
      </c>
      <c r="I60" s="37">
        <f>TrRoad_emi!I$27</f>
        <v>1013.7103510111884</v>
      </c>
      <c r="J60" s="37">
        <f>TrRoad_emi!J$27</f>
        <v>1033.9386352647577</v>
      </c>
      <c r="K60" s="37">
        <f>TrRoad_emi!K$27</f>
        <v>1053.0735792611174</v>
      </c>
      <c r="L60" s="37">
        <f>TrRoad_emi!L$27</f>
        <v>1076.7760605311091</v>
      </c>
      <c r="M60" s="37">
        <f>TrRoad_emi!M$27</f>
        <v>1025.1157666626416</v>
      </c>
      <c r="N60" s="37">
        <f>TrRoad_emi!N$27</f>
        <v>938.49141235265552</v>
      </c>
      <c r="O60" s="37">
        <f>TrRoad_emi!O$27</f>
        <v>941.05221143013398</v>
      </c>
      <c r="P60" s="37">
        <f>TrRoad_emi!P$27</f>
        <v>971.45657426237142</v>
      </c>
      <c r="Q60" s="37">
        <f>TrRoad_emi!Q$27</f>
        <v>988.8363405933145</v>
      </c>
    </row>
    <row r="61" spans="1:17" ht="11.45" customHeight="1" x14ac:dyDescent="0.25">
      <c r="A61" s="19" t="str">
        <f>$A$9</f>
        <v>Rail, metro and tram</v>
      </c>
      <c r="B61" s="38">
        <f t="shared" ref="B61:Q61" si="20">B62+B63+B64</f>
        <v>202.1776415302482</v>
      </c>
      <c r="C61" s="38">
        <f t="shared" si="20"/>
        <v>186.8431328340094</v>
      </c>
      <c r="D61" s="38">
        <f t="shared" si="20"/>
        <v>189.71895032809789</v>
      </c>
      <c r="E61" s="38">
        <f t="shared" si="20"/>
        <v>194.48438087108846</v>
      </c>
      <c r="F61" s="38">
        <f t="shared" si="20"/>
        <v>188.13423090469027</v>
      </c>
      <c r="G61" s="38">
        <f t="shared" si="20"/>
        <v>206.67746437188299</v>
      </c>
      <c r="H61" s="38">
        <f t="shared" si="20"/>
        <v>206.14773619191521</v>
      </c>
      <c r="I61" s="38">
        <f t="shared" si="20"/>
        <v>209.79547115738882</v>
      </c>
      <c r="J61" s="38">
        <f t="shared" si="20"/>
        <v>219.18947211218543</v>
      </c>
      <c r="K61" s="38">
        <f t="shared" si="20"/>
        <v>212.45322095905524</v>
      </c>
      <c r="L61" s="38">
        <f t="shared" si="20"/>
        <v>222.57956310746991</v>
      </c>
      <c r="M61" s="38">
        <f t="shared" si="20"/>
        <v>224.55070630515215</v>
      </c>
      <c r="N61" s="38">
        <f t="shared" si="20"/>
        <v>228.42487726476381</v>
      </c>
      <c r="O61" s="38">
        <f t="shared" si="20"/>
        <v>226.04856012139606</v>
      </c>
      <c r="P61" s="38">
        <f t="shared" si="20"/>
        <v>233.36514828121562</v>
      </c>
      <c r="Q61" s="38">
        <f t="shared" si="20"/>
        <v>229.52482439553725</v>
      </c>
    </row>
    <row r="62" spans="1:17" ht="11.45" customHeight="1" x14ac:dyDescent="0.25">
      <c r="A62" s="17" t="str">
        <f>$A$10</f>
        <v>Metro and tram, urban light rail</v>
      </c>
      <c r="B62" s="37">
        <f>TrRail_emi!B$10</f>
        <v>0</v>
      </c>
      <c r="C62" s="37">
        <f>TrRail_emi!C$10</f>
        <v>0</v>
      </c>
      <c r="D62" s="37">
        <f>TrRail_emi!D$10</f>
        <v>0</v>
      </c>
      <c r="E62" s="37">
        <f>TrRail_emi!E$10</f>
        <v>0</v>
      </c>
      <c r="F62" s="37">
        <f>TrRail_emi!F$10</f>
        <v>0</v>
      </c>
      <c r="G62" s="37">
        <f>TrRail_emi!G$10</f>
        <v>0</v>
      </c>
      <c r="H62" s="37">
        <f>TrRail_emi!H$10</f>
        <v>0</v>
      </c>
      <c r="I62" s="37">
        <f>TrRail_emi!I$10</f>
        <v>0</v>
      </c>
      <c r="J62" s="37">
        <f>TrRail_emi!J$10</f>
        <v>0</v>
      </c>
      <c r="K62" s="37">
        <f>TrRail_emi!K$10</f>
        <v>0</v>
      </c>
      <c r="L62" s="37">
        <f>TrRail_emi!L$10</f>
        <v>0</v>
      </c>
      <c r="M62" s="37">
        <f>TrRail_emi!M$10</f>
        <v>0</v>
      </c>
      <c r="N62" s="37">
        <f>TrRail_emi!N$10</f>
        <v>0</v>
      </c>
      <c r="O62" s="37">
        <f>TrRail_emi!O$10</f>
        <v>0</v>
      </c>
      <c r="P62" s="37">
        <f>TrRail_emi!P$10</f>
        <v>0</v>
      </c>
      <c r="Q62" s="37">
        <f>TrRail_emi!Q$10</f>
        <v>0</v>
      </c>
    </row>
    <row r="63" spans="1:17" ht="11.45" customHeight="1" x14ac:dyDescent="0.25">
      <c r="A63" s="17" t="str">
        <f>$A$11</f>
        <v>Conventional passenger trains</v>
      </c>
      <c r="B63" s="37">
        <f>TrRail_emi!B$11</f>
        <v>202.1776415302482</v>
      </c>
      <c r="C63" s="37">
        <f>TrRail_emi!C$11</f>
        <v>186.8431328340094</v>
      </c>
      <c r="D63" s="37">
        <f>TrRail_emi!D$11</f>
        <v>189.71895032809789</v>
      </c>
      <c r="E63" s="37">
        <f>TrRail_emi!E$11</f>
        <v>194.48438087108846</v>
      </c>
      <c r="F63" s="37">
        <f>TrRail_emi!F$11</f>
        <v>188.13423090469027</v>
      </c>
      <c r="G63" s="37">
        <f>TrRail_emi!G$11</f>
        <v>206.67746437188299</v>
      </c>
      <c r="H63" s="37">
        <f>TrRail_emi!H$11</f>
        <v>206.14773619191521</v>
      </c>
      <c r="I63" s="37">
        <f>TrRail_emi!I$11</f>
        <v>209.79547115738882</v>
      </c>
      <c r="J63" s="37">
        <f>TrRail_emi!J$11</f>
        <v>219.18947211218543</v>
      </c>
      <c r="K63" s="37">
        <f>TrRail_emi!K$11</f>
        <v>212.45322095905524</v>
      </c>
      <c r="L63" s="37">
        <f>TrRail_emi!L$11</f>
        <v>222.57956310746991</v>
      </c>
      <c r="M63" s="37">
        <f>TrRail_emi!M$11</f>
        <v>224.55070630515215</v>
      </c>
      <c r="N63" s="37">
        <f>TrRail_emi!N$11</f>
        <v>228.42487726476381</v>
      </c>
      <c r="O63" s="37">
        <f>TrRail_emi!O$11</f>
        <v>226.04856012139606</v>
      </c>
      <c r="P63" s="37">
        <f>TrRail_emi!P$11</f>
        <v>233.36514828121562</v>
      </c>
      <c r="Q63" s="37">
        <f>TrRail_emi!Q$11</f>
        <v>229.52482439553725</v>
      </c>
    </row>
    <row r="64" spans="1:17" ht="11.45" customHeight="1" x14ac:dyDescent="0.25">
      <c r="A64" s="17" t="str">
        <f>$A$12</f>
        <v>High speed passenger trains</v>
      </c>
      <c r="B64" s="37">
        <f>TrRail_emi!B$14</f>
        <v>0</v>
      </c>
      <c r="C64" s="37">
        <f>TrRail_emi!C$14</f>
        <v>0</v>
      </c>
      <c r="D64" s="37">
        <f>TrRail_emi!D$14</f>
        <v>0</v>
      </c>
      <c r="E64" s="37">
        <f>TrRail_emi!E$14</f>
        <v>0</v>
      </c>
      <c r="F64" s="37">
        <f>TrRail_emi!F$14</f>
        <v>0</v>
      </c>
      <c r="G64" s="37">
        <f>TrRail_emi!G$14</f>
        <v>0</v>
      </c>
      <c r="H64" s="37">
        <f>TrRail_emi!H$14</f>
        <v>0</v>
      </c>
      <c r="I64" s="37">
        <f>TrRail_emi!I$14</f>
        <v>0</v>
      </c>
      <c r="J64" s="37">
        <f>TrRail_emi!J$14</f>
        <v>0</v>
      </c>
      <c r="K64" s="37">
        <f>TrRail_emi!K$14</f>
        <v>0</v>
      </c>
      <c r="L64" s="37">
        <f>TrRail_emi!L$14</f>
        <v>0</v>
      </c>
      <c r="M64" s="37">
        <f>TrRail_emi!M$14</f>
        <v>0</v>
      </c>
      <c r="N64" s="37">
        <f>TrRail_emi!N$14</f>
        <v>0</v>
      </c>
      <c r="O64" s="37">
        <f>TrRail_emi!O$14</f>
        <v>0</v>
      </c>
      <c r="P64" s="37">
        <f>TrRail_emi!P$14</f>
        <v>0</v>
      </c>
      <c r="Q64" s="37">
        <f>TrRail_emi!Q$14</f>
        <v>0</v>
      </c>
    </row>
    <row r="65" spans="1:17" ht="11.45" customHeight="1" x14ac:dyDescent="0.25">
      <c r="A65" s="19" t="str">
        <f>$A$13</f>
        <v>Aviation</v>
      </c>
      <c r="B65" s="38">
        <f t="shared" ref="B65:Q65" si="21">B66+B67+B68</f>
        <v>2557.6019682722017</v>
      </c>
      <c r="C65" s="38">
        <f t="shared" si="21"/>
        <v>2549.3280100246079</v>
      </c>
      <c r="D65" s="38">
        <f t="shared" si="21"/>
        <v>2230.5120324839709</v>
      </c>
      <c r="E65" s="38">
        <f t="shared" si="21"/>
        <v>2306.351936705717</v>
      </c>
      <c r="F65" s="38">
        <f t="shared" si="21"/>
        <v>2689.6517526086482</v>
      </c>
      <c r="G65" s="38">
        <f t="shared" si="21"/>
        <v>2861.6976666751907</v>
      </c>
      <c r="H65" s="38">
        <f t="shared" si="21"/>
        <v>2771.5594118276285</v>
      </c>
      <c r="I65" s="38">
        <f t="shared" si="21"/>
        <v>2900.0697338077621</v>
      </c>
      <c r="J65" s="38">
        <f t="shared" si="21"/>
        <v>2746.125302370936</v>
      </c>
      <c r="K65" s="38">
        <f t="shared" si="21"/>
        <v>2461.9831272083056</v>
      </c>
      <c r="L65" s="38">
        <f t="shared" si="21"/>
        <v>2559.4902758305975</v>
      </c>
      <c r="M65" s="38">
        <f t="shared" si="21"/>
        <v>2668.2871087995882</v>
      </c>
      <c r="N65" s="38">
        <f t="shared" si="21"/>
        <v>2603.4493834721338</v>
      </c>
      <c r="O65" s="38">
        <f t="shared" si="21"/>
        <v>2604.4291758288737</v>
      </c>
      <c r="P65" s="38">
        <f t="shared" si="21"/>
        <v>2777.8043911876221</v>
      </c>
      <c r="Q65" s="38">
        <f t="shared" si="21"/>
        <v>2697.5948399165809</v>
      </c>
    </row>
    <row r="66" spans="1:17" ht="11.45" customHeight="1" x14ac:dyDescent="0.25">
      <c r="A66" s="17" t="str">
        <f>$A$14</f>
        <v>Domestic</v>
      </c>
      <c r="B66" s="37">
        <f>TrAvia_emi!B$9</f>
        <v>166.56090946222329</v>
      </c>
      <c r="C66" s="37">
        <f>TrAvia_emi!C$9</f>
        <v>165.39443203722885</v>
      </c>
      <c r="D66" s="37">
        <f>TrAvia_emi!D$9</f>
        <v>141.7498592153039</v>
      </c>
      <c r="E66" s="37">
        <f>TrAvia_emi!E$9</f>
        <v>141.77801781079572</v>
      </c>
      <c r="F66" s="37">
        <f>TrAvia_emi!F$9</f>
        <v>172.4810032538108</v>
      </c>
      <c r="G66" s="37">
        <f>TrAvia_emi!G$9</f>
        <v>165.88987856032645</v>
      </c>
      <c r="H66" s="37">
        <f>TrAvia_emi!H$9</f>
        <v>155.94560118692718</v>
      </c>
      <c r="I66" s="37">
        <f>TrAvia_emi!I$9</f>
        <v>167.37303220207863</v>
      </c>
      <c r="J66" s="37">
        <f>TrAvia_emi!J$9</f>
        <v>170.38541504254638</v>
      </c>
      <c r="K66" s="37">
        <f>TrAvia_emi!K$9</f>
        <v>168.87024454417246</v>
      </c>
      <c r="L66" s="37">
        <f>TrAvia_emi!L$9</f>
        <v>202.79295230708323</v>
      </c>
      <c r="M66" s="37">
        <f>TrAvia_emi!M$9</f>
        <v>195.95896159364599</v>
      </c>
      <c r="N66" s="37">
        <f>TrAvia_emi!N$9</f>
        <v>154.95399923263582</v>
      </c>
      <c r="O66" s="37">
        <f>TrAvia_emi!O$9</f>
        <v>153.59923093116058</v>
      </c>
      <c r="P66" s="37">
        <f>TrAvia_emi!P$9</f>
        <v>153.665897515951</v>
      </c>
      <c r="Q66" s="37">
        <f>TrAvia_emi!Q$9</f>
        <v>152.44537826359362</v>
      </c>
    </row>
    <row r="67" spans="1:17" ht="11.45" customHeight="1" x14ac:dyDescent="0.25">
      <c r="A67" s="17" t="str">
        <f>$A$15</f>
        <v>International - Intra-EU</v>
      </c>
      <c r="B67" s="37">
        <f>TrAvia_emi!B$10</f>
        <v>1171.1296056138838</v>
      </c>
      <c r="C67" s="37">
        <f>TrAvia_emi!C$10</f>
        <v>1301.0785246051075</v>
      </c>
      <c r="D67" s="37">
        <f>TrAvia_emi!D$10</f>
        <v>1136.9592140721288</v>
      </c>
      <c r="E67" s="37">
        <f>TrAvia_emi!E$10</f>
        <v>1244.896612516432</v>
      </c>
      <c r="F67" s="37">
        <f>TrAvia_emi!F$10</f>
        <v>1389.0568777893093</v>
      </c>
      <c r="G67" s="37">
        <f>TrAvia_emi!G$10</f>
        <v>1422.3799612216196</v>
      </c>
      <c r="H67" s="37">
        <f>TrAvia_emi!H$10</f>
        <v>1421.1519704663187</v>
      </c>
      <c r="I67" s="37">
        <f>TrAvia_emi!I$10</f>
        <v>1505.4027968950868</v>
      </c>
      <c r="J67" s="37">
        <f>TrAvia_emi!J$10</f>
        <v>1338.5224425450053</v>
      </c>
      <c r="K67" s="37">
        <f>TrAvia_emi!K$10</f>
        <v>1224.3269550567309</v>
      </c>
      <c r="L67" s="37">
        <f>TrAvia_emi!L$10</f>
        <v>1310.4321425049138</v>
      </c>
      <c r="M67" s="37">
        <f>TrAvia_emi!M$10</f>
        <v>1373.9045828464616</v>
      </c>
      <c r="N67" s="37">
        <f>TrAvia_emi!N$10</f>
        <v>1328.9934502237902</v>
      </c>
      <c r="O67" s="37">
        <f>TrAvia_emi!O$10</f>
        <v>1328.1940559098418</v>
      </c>
      <c r="P67" s="37">
        <f>TrAvia_emi!P$10</f>
        <v>1404.9009485762595</v>
      </c>
      <c r="Q67" s="37">
        <f>TrAvia_emi!Q$10</f>
        <v>1393.8198725907198</v>
      </c>
    </row>
    <row r="68" spans="1:17" ht="11.45" customHeight="1" x14ac:dyDescent="0.25">
      <c r="A68" s="17" t="str">
        <f>$A$16</f>
        <v>International - Extra-EU</v>
      </c>
      <c r="B68" s="37">
        <f>TrAvia_emi!B$11</f>
        <v>1219.9114531960945</v>
      </c>
      <c r="C68" s="37">
        <f>TrAvia_emi!C$11</f>
        <v>1082.8550533822715</v>
      </c>
      <c r="D68" s="37">
        <f>TrAvia_emi!D$11</f>
        <v>951.80295919653804</v>
      </c>
      <c r="E68" s="37">
        <f>TrAvia_emi!E$11</f>
        <v>919.67730637848899</v>
      </c>
      <c r="F68" s="37">
        <f>TrAvia_emi!F$11</f>
        <v>1128.1138715655279</v>
      </c>
      <c r="G68" s="37">
        <f>TrAvia_emi!G$11</f>
        <v>1273.4278268932446</v>
      </c>
      <c r="H68" s="37">
        <f>TrAvia_emi!H$11</f>
        <v>1194.4618401743828</v>
      </c>
      <c r="I68" s="37">
        <f>TrAvia_emi!I$11</f>
        <v>1227.2939047105967</v>
      </c>
      <c r="J68" s="37">
        <f>TrAvia_emi!J$11</f>
        <v>1237.2174447833841</v>
      </c>
      <c r="K68" s="37">
        <f>TrAvia_emi!K$11</f>
        <v>1068.7859276074025</v>
      </c>
      <c r="L68" s="37">
        <f>TrAvia_emi!L$11</f>
        <v>1046.2651810186005</v>
      </c>
      <c r="M68" s="37">
        <f>TrAvia_emi!M$11</f>
        <v>1098.4235643594805</v>
      </c>
      <c r="N68" s="37">
        <f>TrAvia_emi!N$11</f>
        <v>1119.5019340157078</v>
      </c>
      <c r="O68" s="37">
        <f>TrAvia_emi!O$11</f>
        <v>1122.6358889878713</v>
      </c>
      <c r="P68" s="37">
        <f>TrAvia_emi!P$11</f>
        <v>1219.2375450954116</v>
      </c>
      <c r="Q68" s="37">
        <f>TrAvia_emi!Q$11</f>
        <v>1151.3295890622676</v>
      </c>
    </row>
    <row r="69" spans="1:17" ht="11.45" customHeight="1" x14ac:dyDescent="0.25">
      <c r="A69" s="25" t="s">
        <v>18</v>
      </c>
      <c r="B69" s="40">
        <f t="shared" ref="B69:Q69" si="22">B70+B73+B74+B77+B80</f>
        <v>4494.9697917597177</v>
      </c>
      <c r="C69" s="40">
        <f t="shared" si="22"/>
        <v>4669.5083671798184</v>
      </c>
      <c r="D69" s="40">
        <f t="shared" si="22"/>
        <v>4776.1813357106448</v>
      </c>
      <c r="E69" s="40">
        <f t="shared" si="22"/>
        <v>5154.4291215647518</v>
      </c>
      <c r="F69" s="40">
        <f t="shared" si="22"/>
        <v>5468.5182582741272</v>
      </c>
      <c r="G69" s="40">
        <f t="shared" si="22"/>
        <v>5671.4437941668757</v>
      </c>
      <c r="H69" s="40">
        <f t="shared" si="22"/>
        <v>5910.4087965939634</v>
      </c>
      <c r="I69" s="40">
        <f t="shared" si="22"/>
        <v>6109.4901612852082</v>
      </c>
      <c r="J69" s="40">
        <f t="shared" si="22"/>
        <v>6037.2530617609418</v>
      </c>
      <c r="K69" s="40">
        <f t="shared" si="22"/>
        <v>5373.7833130977388</v>
      </c>
      <c r="L69" s="40">
        <f t="shared" si="22"/>
        <v>5246.7859680774036</v>
      </c>
      <c r="M69" s="40">
        <f t="shared" si="22"/>
        <v>4958.40200194914</v>
      </c>
      <c r="N69" s="40">
        <f t="shared" si="22"/>
        <v>4364.9737406481654</v>
      </c>
      <c r="O69" s="40">
        <f t="shared" si="22"/>
        <v>4130.7137457805784</v>
      </c>
      <c r="P69" s="40">
        <f t="shared" si="22"/>
        <v>4073.2092068070842</v>
      </c>
      <c r="Q69" s="40">
        <f t="shared" si="22"/>
        <v>4192.9235038585803</v>
      </c>
    </row>
    <row r="70" spans="1:17" ht="11.45" customHeight="1" x14ac:dyDescent="0.25">
      <c r="A70" s="23" t="str">
        <f>$A$18</f>
        <v>Road transport</v>
      </c>
      <c r="B70" s="39">
        <f t="shared" ref="B70:Q70" si="23">B71+B72</f>
        <v>3905.0783127640398</v>
      </c>
      <c r="C70" s="39">
        <f t="shared" si="23"/>
        <v>4021.2167046307873</v>
      </c>
      <c r="D70" s="39">
        <f t="shared" si="23"/>
        <v>4107.1145531490174</v>
      </c>
      <c r="E70" s="39">
        <f t="shared" si="23"/>
        <v>4483.4303210715916</v>
      </c>
      <c r="F70" s="39">
        <f t="shared" si="23"/>
        <v>4802.0646651275256</v>
      </c>
      <c r="G70" s="39">
        <f t="shared" si="23"/>
        <v>4931.497146644042</v>
      </c>
      <c r="H70" s="39">
        <f t="shared" si="23"/>
        <v>5271.4141325776218</v>
      </c>
      <c r="I70" s="39">
        <f t="shared" si="23"/>
        <v>5541.0858293021465</v>
      </c>
      <c r="J70" s="39">
        <f t="shared" si="23"/>
        <v>5250.6176338187024</v>
      </c>
      <c r="K70" s="39">
        <f t="shared" si="23"/>
        <v>4627.7855480756843</v>
      </c>
      <c r="L70" s="39">
        <f t="shared" si="23"/>
        <v>4621.6972306112466</v>
      </c>
      <c r="M70" s="39">
        <f t="shared" si="23"/>
        <v>4306.0254697383043</v>
      </c>
      <c r="N70" s="39">
        <f t="shared" si="23"/>
        <v>3732.8944707685455</v>
      </c>
      <c r="O70" s="39">
        <f t="shared" si="23"/>
        <v>3500.7165985233041</v>
      </c>
      <c r="P70" s="39">
        <f t="shared" si="23"/>
        <v>3511.8009222217956</v>
      </c>
      <c r="Q70" s="39">
        <f t="shared" si="23"/>
        <v>3605.8619196272994</v>
      </c>
    </row>
    <row r="71" spans="1:17" ht="11.45" customHeight="1" x14ac:dyDescent="0.25">
      <c r="A71" s="17" t="str">
        <f>$A$19</f>
        <v>Light duty vehicles</v>
      </c>
      <c r="B71" s="37">
        <f>TrRoad_emi!B$34</f>
        <v>1492.6341675485019</v>
      </c>
      <c r="C71" s="37">
        <f>TrRoad_emi!C$34</f>
        <v>1533.66227240117</v>
      </c>
      <c r="D71" s="37">
        <f>TrRoad_emi!D$34</f>
        <v>1562.5873469239821</v>
      </c>
      <c r="E71" s="37">
        <f>TrRoad_emi!E$34</f>
        <v>1660.5696971960833</v>
      </c>
      <c r="F71" s="37">
        <f>TrRoad_emi!F$34</f>
        <v>1800.4716479404617</v>
      </c>
      <c r="G71" s="37">
        <f>TrRoad_emi!G$34</f>
        <v>1926.2904217562871</v>
      </c>
      <c r="H71" s="37">
        <f>TrRoad_emi!H$34</f>
        <v>2138.5732485302574</v>
      </c>
      <c r="I71" s="37">
        <f>TrRoad_emi!I$34</f>
        <v>2284.245861388014</v>
      </c>
      <c r="J71" s="37">
        <f>TrRoad_emi!J$34</f>
        <v>2155.6533449118101</v>
      </c>
      <c r="K71" s="37">
        <f>TrRoad_emi!K$34</f>
        <v>1983.5831264476324</v>
      </c>
      <c r="L71" s="37">
        <f>TrRoad_emi!L$34</f>
        <v>1916.9255596982055</v>
      </c>
      <c r="M71" s="37">
        <f>TrRoad_emi!M$34</f>
        <v>1701.1884571005066</v>
      </c>
      <c r="N71" s="37">
        <f>TrRoad_emi!N$34</f>
        <v>1491.3027397394449</v>
      </c>
      <c r="O71" s="37">
        <f>TrRoad_emi!O$34</f>
        <v>1388.2396248599821</v>
      </c>
      <c r="P71" s="37">
        <f>TrRoad_emi!P$34</f>
        <v>1312.3501612998266</v>
      </c>
      <c r="Q71" s="37">
        <f>TrRoad_emi!Q$34</f>
        <v>1318.2752618166478</v>
      </c>
    </row>
    <row r="72" spans="1:17" ht="11.45" customHeight="1" x14ac:dyDescent="0.25">
      <c r="A72" s="17" t="str">
        <f>$A$20</f>
        <v>Heavy duty vehicles</v>
      </c>
      <c r="B72" s="37">
        <f>TrRoad_emi!B$40</f>
        <v>2412.4441452155379</v>
      </c>
      <c r="C72" s="37">
        <f>TrRoad_emi!C$40</f>
        <v>2487.5544322296173</v>
      </c>
      <c r="D72" s="37">
        <f>TrRoad_emi!D$40</f>
        <v>2544.5272062250356</v>
      </c>
      <c r="E72" s="37">
        <f>TrRoad_emi!E$40</f>
        <v>2822.8606238755083</v>
      </c>
      <c r="F72" s="37">
        <f>TrRoad_emi!F$40</f>
        <v>3001.5930171870637</v>
      </c>
      <c r="G72" s="37">
        <f>TrRoad_emi!G$40</f>
        <v>3005.2067248877547</v>
      </c>
      <c r="H72" s="37">
        <f>TrRoad_emi!H$40</f>
        <v>3132.8408840473639</v>
      </c>
      <c r="I72" s="37">
        <f>TrRoad_emi!I$40</f>
        <v>3256.839967914133</v>
      </c>
      <c r="J72" s="37">
        <f>TrRoad_emi!J$40</f>
        <v>3094.9642889068923</v>
      </c>
      <c r="K72" s="37">
        <f>TrRoad_emi!K$40</f>
        <v>2644.2024216280515</v>
      </c>
      <c r="L72" s="37">
        <f>TrRoad_emi!L$40</f>
        <v>2704.7716709130414</v>
      </c>
      <c r="M72" s="37">
        <f>TrRoad_emi!M$40</f>
        <v>2604.8370126377977</v>
      </c>
      <c r="N72" s="37">
        <f>TrRoad_emi!N$40</f>
        <v>2241.5917310291006</v>
      </c>
      <c r="O72" s="37">
        <f>TrRoad_emi!O$40</f>
        <v>2112.476973663322</v>
      </c>
      <c r="P72" s="37">
        <f>TrRoad_emi!P$40</f>
        <v>2199.450760921969</v>
      </c>
      <c r="Q72" s="37">
        <f>TrRoad_emi!Q$40</f>
        <v>2287.5866578106516</v>
      </c>
    </row>
    <row r="73" spans="1:17" ht="11.45" customHeight="1" x14ac:dyDescent="0.25">
      <c r="A73" s="19" t="str">
        <f>$A$21</f>
        <v>Rail transport</v>
      </c>
      <c r="B73" s="38">
        <f>TrRail_emi!B$15</f>
        <v>25.606363922258478</v>
      </c>
      <c r="C73" s="38">
        <f>TrRail_emi!C$15</f>
        <v>25.260398628410563</v>
      </c>
      <c r="D73" s="38">
        <f>TrRail_emi!D$15</f>
        <v>22.185188678046071</v>
      </c>
      <c r="E73" s="38">
        <f>TrRail_emi!E$15</f>
        <v>23.720088185719593</v>
      </c>
      <c r="F73" s="38">
        <f>TrRail_emi!F$15</f>
        <v>27.178473588637704</v>
      </c>
      <c r="G73" s="38">
        <f>TrRail_emi!G$15</f>
        <v>24.295260462958669</v>
      </c>
      <c r="H73" s="38">
        <f>TrRail_emi!H$15</f>
        <v>21.776952231360788</v>
      </c>
      <c r="I73" s="38">
        <f>TrRail_emi!I$15</f>
        <v>17.938542606439235</v>
      </c>
      <c r="J73" s="38">
        <f>TrRail_emi!J$15</f>
        <v>18.155121537718603</v>
      </c>
      <c r="K73" s="38">
        <f>TrRail_emi!K$15</f>
        <v>18.472468193648748</v>
      </c>
      <c r="L73" s="38">
        <f>TrRail_emi!L$15</f>
        <v>21.06083654683524</v>
      </c>
      <c r="M73" s="38">
        <f>TrRail_emi!M$15</f>
        <v>25.389284230356012</v>
      </c>
      <c r="N73" s="38">
        <f>TrRail_emi!N$15</f>
        <v>21.514458930996163</v>
      </c>
      <c r="O73" s="38">
        <f>TrRail_emi!O$15</f>
        <v>20.730333608596222</v>
      </c>
      <c r="P73" s="38">
        <f>TrRail_emi!P$15</f>
        <v>19.755864692917676</v>
      </c>
      <c r="Q73" s="38">
        <f>TrRail_emi!Q$15</f>
        <v>20.415566599292362</v>
      </c>
    </row>
    <row r="74" spans="1:17" ht="11.45" customHeight="1" x14ac:dyDescent="0.25">
      <c r="A74" s="19" t="str">
        <f>$A$22</f>
        <v>Aviation</v>
      </c>
      <c r="B74" s="38">
        <f t="shared" ref="B74:Q74" si="24">B75+B76</f>
        <v>25.729209928037292</v>
      </c>
      <c r="C74" s="38">
        <f t="shared" si="24"/>
        <v>27.444277003032475</v>
      </c>
      <c r="D74" s="38">
        <f t="shared" si="24"/>
        <v>24.003021420497358</v>
      </c>
      <c r="E74" s="38">
        <f t="shared" si="24"/>
        <v>17.455174896572078</v>
      </c>
      <c r="F74" s="38">
        <f t="shared" si="24"/>
        <v>18.82581248395574</v>
      </c>
      <c r="G74" s="38">
        <f t="shared" si="24"/>
        <v>21.874237682534527</v>
      </c>
      <c r="H74" s="38">
        <f t="shared" si="24"/>
        <v>27.579024084839677</v>
      </c>
      <c r="I74" s="38">
        <f t="shared" si="24"/>
        <v>27.261545366118167</v>
      </c>
      <c r="J74" s="38">
        <f t="shared" si="24"/>
        <v>115.64276457651732</v>
      </c>
      <c r="K74" s="38">
        <f t="shared" si="24"/>
        <v>83.739318332769784</v>
      </c>
      <c r="L74" s="38">
        <f t="shared" si="24"/>
        <v>73.88500937850948</v>
      </c>
      <c r="M74" s="38">
        <f t="shared" si="24"/>
        <v>77.70666546061878</v>
      </c>
      <c r="N74" s="38">
        <f t="shared" si="24"/>
        <v>83.140869286762467</v>
      </c>
      <c r="O74" s="38">
        <f t="shared" si="24"/>
        <v>79.0110915728376</v>
      </c>
      <c r="P74" s="38">
        <f t="shared" si="24"/>
        <v>105.86652496160495</v>
      </c>
      <c r="Q74" s="38">
        <f t="shared" si="24"/>
        <v>104.75377580093374</v>
      </c>
    </row>
    <row r="75" spans="1:17" ht="11.45" customHeight="1" x14ac:dyDescent="0.25">
      <c r="A75" s="17" t="str">
        <f>$A$23</f>
        <v>Domestic and International - Intra-EU</v>
      </c>
      <c r="B75" s="37">
        <f>TrAvia_emi!B$13</f>
        <v>24.523029357148943</v>
      </c>
      <c r="C75" s="37">
        <f>TrAvia_emi!C$13</f>
        <v>26.016960090847892</v>
      </c>
      <c r="D75" s="37">
        <f>TrAvia_emi!D$13</f>
        <v>22.451991778840284</v>
      </c>
      <c r="E75" s="37">
        <f>TrAvia_emi!E$13</f>
        <v>15.959618418504519</v>
      </c>
      <c r="F75" s="37">
        <f>TrAvia_emi!F$13</f>
        <v>17.32582475707299</v>
      </c>
      <c r="G75" s="37">
        <f>TrAvia_emi!G$13</f>
        <v>20.888171381754123</v>
      </c>
      <c r="H75" s="37">
        <f>TrAvia_emi!H$13</f>
        <v>27.029926018345158</v>
      </c>
      <c r="I75" s="37">
        <f>TrAvia_emi!I$13</f>
        <v>26.679652748604262</v>
      </c>
      <c r="J75" s="37">
        <f>TrAvia_emi!J$13</f>
        <v>50.484855758497659</v>
      </c>
      <c r="K75" s="37">
        <f>TrAvia_emi!K$13</f>
        <v>35.680132207125887</v>
      </c>
      <c r="L75" s="37">
        <f>TrAvia_emi!L$13</f>
        <v>29.615105498099147</v>
      </c>
      <c r="M75" s="37">
        <f>TrAvia_emi!M$13</f>
        <v>30.622796240993736</v>
      </c>
      <c r="N75" s="37">
        <f>TrAvia_emi!N$13</f>
        <v>30.453925028824919</v>
      </c>
      <c r="O75" s="37">
        <f>TrAvia_emi!O$13</f>
        <v>26.418020825323762</v>
      </c>
      <c r="P75" s="37">
        <f>TrAvia_emi!P$13</f>
        <v>33.383274495309109</v>
      </c>
      <c r="Q75" s="37">
        <f>TrAvia_emi!Q$13</f>
        <v>31.922238869283547</v>
      </c>
    </row>
    <row r="76" spans="1:17" ht="11.45" customHeight="1" x14ac:dyDescent="0.25">
      <c r="A76" s="17" t="str">
        <f>$A$24</f>
        <v>International - Extra-EU</v>
      </c>
      <c r="B76" s="37">
        <f>TrAvia_emi!B$14</f>
        <v>1.2061805708883486</v>
      </c>
      <c r="C76" s="37">
        <f>TrAvia_emi!C$14</f>
        <v>1.4273169121845846</v>
      </c>
      <c r="D76" s="37">
        <f>TrAvia_emi!D$14</f>
        <v>1.551029641657073</v>
      </c>
      <c r="E76" s="37">
        <f>TrAvia_emi!E$14</f>
        <v>1.4955564780675599</v>
      </c>
      <c r="F76" s="37">
        <f>TrAvia_emi!F$14</f>
        <v>1.4999877268827511</v>
      </c>
      <c r="G76" s="37">
        <f>TrAvia_emi!G$14</f>
        <v>0.98606630078040269</v>
      </c>
      <c r="H76" s="37">
        <f>TrAvia_emi!H$14</f>
        <v>0.54909806649451853</v>
      </c>
      <c r="I76" s="37">
        <f>TrAvia_emi!I$14</f>
        <v>0.58189261751390442</v>
      </c>
      <c r="J76" s="37">
        <f>TrAvia_emi!J$14</f>
        <v>65.157908818019663</v>
      </c>
      <c r="K76" s="37">
        <f>TrAvia_emi!K$14</f>
        <v>48.059186125643905</v>
      </c>
      <c r="L76" s="37">
        <f>TrAvia_emi!L$14</f>
        <v>44.269903880410332</v>
      </c>
      <c r="M76" s="37">
        <f>TrAvia_emi!M$14</f>
        <v>47.083869219625036</v>
      </c>
      <c r="N76" s="37">
        <f>TrAvia_emi!N$14</f>
        <v>52.686944257937554</v>
      </c>
      <c r="O76" s="37">
        <f>TrAvia_emi!O$14</f>
        <v>52.593070747513835</v>
      </c>
      <c r="P76" s="37">
        <f>TrAvia_emi!P$14</f>
        <v>72.483250466295843</v>
      </c>
      <c r="Q76" s="37">
        <f>TrAvia_emi!Q$14</f>
        <v>72.831536931650191</v>
      </c>
    </row>
    <row r="77" spans="1:17" ht="11.45" customHeight="1" x14ac:dyDescent="0.25">
      <c r="A77" s="19" t="s">
        <v>32</v>
      </c>
      <c r="B77" s="38">
        <f t="shared" ref="B77:Q77" si="25">B78+B79</f>
        <v>538.55590514538278</v>
      </c>
      <c r="C77" s="38">
        <f t="shared" si="25"/>
        <v>595.58698691758798</v>
      </c>
      <c r="D77" s="38">
        <f t="shared" si="25"/>
        <v>622.87857246308408</v>
      </c>
      <c r="E77" s="38">
        <f t="shared" si="25"/>
        <v>629.82353741086808</v>
      </c>
      <c r="F77" s="38">
        <f t="shared" si="25"/>
        <v>620.44930707400806</v>
      </c>
      <c r="G77" s="38">
        <f t="shared" si="25"/>
        <v>693.77714937733992</v>
      </c>
      <c r="H77" s="38">
        <f t="shared" si="25"/>
        <v>589.63868770014005</v>
      </c>
      <c r="I77" s="38">
        <f t="shared" si="25"/>
        <v>523.204244010504</v>
      </c>
      <c r="J77" s="38">
        <f t="shared" si="25"/>
        <v>652.83754182800408</v>
      </c>
      <c r="K77" s="38">
        <f t="shared" si="25"/>
        <v>643.78597849563596</v>
      </c>
      <c r="L77" s="38">
        <f t="shared" si="25"/>
        <v>530.14289154081257</v>
      </c>
      <c r="M77" s="38">
        <f t="shared" si="25"/>
        <v>549.2805825198609</v>
      </c>
      <c r="N77" s="38">
        <f t="shared" si="25"/>
        <v>527.42394166186102</v>
      </c>
      <c r="O77" s="38">
        <f t="shared" si="25"/>
        <v>530.25572207584082</v>
      </c>
      <c r="P77" s="38">
        <f t="shared" si="25"/>
        <v>435.78589493076549</v>
      </c>
      <c r="Q77" s="38">
        <f t="shared" si="25"/>
        <v>461.89224183105483</v>
      </c>
    </row>
    <row r="78" spans="1:17" ht="11.45" customHeight="1" x14ac:dyDescent="0.25">
      <c r="A78" s="17" t="str">
        <f>$A$26</f>
        <v>Domestic coastal shipping</v>
      </c>
      <c r="B78" s="37">
        <f>TrNavi_emi!B$8</f>
        <v>538.55590514538278</v>
      </c>
      <c r="C78" s="37">
        <f>TrNavi_emi!C$8</f>
        <v>595.58698691758798</v>
      </c>
      <c r="D78" s="37">
        <f>TrNavi_emi!D$8</f>
        <v>622.87857246308408</v>
      </c>
      <c r="E78" s="37">
        <f>TrNavi_emi!E$8</f>
        <v>629.82353741086808</v>
      </c>
      <c r="F78" s="37">
        <f>TrNavi_emi!F$8</f>
        <v>620.44930707400806</v>
      </c>
      <c r="G78" s="37">
        <f>TrNavi_emi!G$8</f>
        <v>693.77714937733992</v>
      </c>
      <c r="H78" s="37">
        <f>TrNavi_emi!H$8</f>
        <v>589.63868770014005</v>
      </c>
      <c r="I78" s="37">
        <f>TrNavi_emi!I$8</f>
        <v>523.204244010504</v>
      </c>
      <c r="J78" s="37">
        <f>TrNavi_emi!J$8</f>
        <v>652.83754182800408</v>
      </c>
      <c r="K78" s="37">
        <f>TrNavi_emi!K$8</f>
        <v>643.78597849563596</v>
      </c>
      <c r="L78" s="37">
        <f>TrNavi_emi!L$8</f>
        <v>530.14289154081257</v>
      </c>
      <c r="M78" s="37">
        <f>TrNavi_emi!M$8</f>
        <v>549.2805825198609</v>
      </c>
      <c r="N78" s="37">
        <f>TrNavi_emi!N$8</f>
        <v>527.42394166186102</v>
      </c>
      <c r="O78" s="37">
        <f>TrNavi_emi!O$8</f>
        <v>530.25572207584082</v>
      </c>
      <c r="P78" s="37">
        <f>TrNavi_emi!P$8</f>
        <v>435.78589493076549</v>
      </c>
      <c r="Q78" s="37">
        <f>TrNavi_emi!Q$8</f>
        <v>461.89224183105483</v>
      </c>
    </row>
    <row r="79" spans="1:17" ht="11.45" customHeight="1" x14ac:dyDescent="0.25">
      <c r="A79" s="15" t="str">
        <f>$A$27</f>
        <v>Inland waterways</v>
      </c>
      <c r="B79" s="36">
        <f>TrNavi_emi!B$9</f>
        <v>0</v>
      </c>
      <c r="C79" s="36">
        <f>TrNavi_emi!C$9</f>
        <v>0</v>
      </c>
      <c r="D79" s="36">
        <f>TrNavi_emi!D$9</f>
        <v>0</v>
      </c>
      <c r="E79" s="36">
        <f>TrNavi_emi!E$9</f>
        <v>0</v>
      </c>
      <c r="F79" s="36">
        <f>TrNavi_emi!F$9</f>
        <v>0</v>
      </c>
      <c r="G79" s="36">
        <f>TrNavi_emi!G$9</f>
        <v>0</v>
      </c>
      <c r="H79" s="36">
        <f>TrNavi_emi!H$9</f>
        <v>0</v>
      </c>
      <c r="I79" s="36">
        <f>TrNavi_emi!I$9</f>
        <v>0</v>
      </c>
      <c r="J79" s="36">
        <f>TrNavi_emi!J$9</f>
        <v>0</v>
      </c>
      <c r="K79" s="36">
        <f>TrNavi_emi!K$9</f>
        <v>0</v>
      </c>
      <c r="L79" s="36">
        <f>TrNavi_emi!L$9</f>
        <v>0</v>
      </c>
      <c r="M79" s="36">
        <f>TrNavi_emi!M$9</f>
        <v>0</v>
      </c>
      <c r="N79" s="36">
        <f>TrNavi_emi!N$9</f>
        <v>0</v>
      </c>
      <c r="O79" s="36">
        <f>TrNavi_emi!O$9</f>
        <v>0</v>
      </c>
      <c r="P79" s="36">
        <f>TrNavi_emi!P$9</f>
        <v>0</v>
      </c>
      <c r="Q79" s="36">
        <f>TrNavi_emi!Q$9</f>
        <v>0</v>
      </c>
    </row>
    <row r="81" spans="1:17" ht="11.45" customHeight="1" x14ac:dyDescent="0.25">
      <c r="A81" s="35" t="s">
        <v>45</v>
      </c>
      <c r="B81" s="34"/>
      <c r="C81" s="34"/>
      <c r="D81" s="34"/>
      <c r="E81" s="34"/>
      <c r="F81" s="34"/>
      <c r="G81" s="34"/>
      <c r="H81" s="34"/>
      <c r="I81" s="34"/>
      <c r="J81" s="34"/>
      <c r="K81" s="34"/>
      <c r="L81" s="34"/>
      <c r="M81" s="34"/>
      <c r="N81" s="34"/>
      <c r="O81" s="34"/>
      <c r="P81" s="34"/>
      <c r="Q81" s="34"/>
    </row>
    <row r="83" spans="1:17" ht="11.45" customHeight="1" x14ac:dyDescent="0.25">
      <c r="A83" s="27" t="s">
        <v>44</v>
      </c>
      <c r="B83" s="33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</row>
    <row r="84" spans="1:17" ht="11.45" customHeight="1" x14ac:dyDescent="0.25">
      <c r="A84" s="25" t="s">
        <v>43</v>
      </c>
      <c r="B84" s="32">
        <f t="shared" ref="B84:Q84" si="26">IF(B4=0,0,B4/B$4)</f>
        <v>1</v>
      </c>
      <c r="C84" s="32">
        <f t="shared" si="26"/>
        <v>1</v>
      </c>
      <c r="D84" s="32">
        <f t="shared" si="26"/>
        <v>1</v>
      </c>
      <c r="E84" s="32">
        <f t="shared" si="26"/>
        <v>1</v>
      </c>
      <c r="F84" s="32">
        <f t="shared" si="26"/>
        <v>1</v>
      </c>
      <c r="G84" s="32">
        <f t="shared" si="26"/>
        <v>1</v>
      </c>
      <c r="H84" s="32">
        <f t="shared" si="26"/>
        <v>1</v>
      </c>
      <c r="I84" s="32">
        <f t="shared" si="26"/>
        <v>1</v>
      </c>
      <c r="J84" s="32">
        <f t="shared" si="26"/>
        <v>1</v>
      </c>
      <c r="K84" s="32">
        <f t="shared" si="26"/>
        <v>1</v>
      </c>
      <c r="L84" s="32">
        <f t="shared" si="26"/>
        <v>1</v>
      </c>
      <c r="M84" s="32">
        <f t="shared" si="26"/>
        <v>1</v>
      </c>
      <c r="N84" s="32">
        <f t="shared" si="26"/>
        <v>1</v>
      </c>
      <c r="O84" s="32">
        <f t="shared" si="26"/>
        <v>1</v>
      </c>
      <c r="P84" s="32">
        <f t="shared" si="26"/>
        <v>1</v>
      </c>
      <c r="Q84" s="32">
        <f t="shared" si="26"/>
        <v>1</v>
      </c>
    </row>
    <row r="85" spans="1:17" ht="11.45" customHeight="1" x14ac:dyDescent="0.25">
      <c r="A85" s="23" t="str">
        <f>$A$5</f>
        <v>Road transport</v>
      </c>
      <c r="B85" s="31">
        <f t="shared" ref="B85:Q85" si="27">IF(B5=0,0,B5/B$4)</f>
        <v>0.71303642520862265</v>
      </c>
      <c r="C85" s="31">
        <f t="shared" si="27"/>
        <v>0.70436994852192847</v>
      </c>
      <c r="D85" s="31">
        <f t="shared" si="27"/>
        <v>0.71174131148627506</v>
      </c>
      <c r="E85" s="31">
        <f t="shared" si="27"/>
        <v>0.71856065165178684</v>
      </c>
      <c r="F85" s="31">
        <f t="shared" si="27"/>
        <v>0.69312096781464638</v>
      </c>
      <c r="G85" s="31">
        <f t="shared" si="27"/>
        <v>0.67517230450913701</v>
      </c>
      <c r="H85" s="31">
        <f t="shared" si="27"/>
        <v>0.67075736603825331</v>
      </c>
      <c r="I85" s="31">
        <f t="shared" si="27"/>
        <v>0.66633716555799771</v>
      </c>
      <c r="J85" s="31">
        <f t="shared" si="27"/>
        <v>0.66525055145146983</v>
      </c>
      <c r="K85" s="31">
        <f t="shared" si="27"/>
        <v>0.68487190355401995</v>
      </c>
      <c r="L85" s="31">
        <f t="shared" si="27"/>
        <v>0.67592310631025088</v>
      </c>
      <c r="M85" s="31">
        <f t="shared" si="27"/>
        <v>0.6686946852180472</v>
      </c>
      <c r="N85" s="31">
        <f t="shared" si="27"/>
        <v>0.65868444907270651</v>
      </c>
      <c r="O85" s="31">
        <f t="shared" si="27"/>
        <v>0.65279874307688224</v>
      </c>
      <c r="P85" s="31">
        <f t="shared" si="27"/>
        <v>0.64783171415436236</v>
      </c>
      <c r="Q85" s="31">
        <f t="shared" si="27"/>
        <v>0.65341503146237145</v>
      </c>
    </row>
    <row r="86" spans="1:17" ht="11.45" customHeight="1" x14ac:dyDescent="0.25">
      <c r="A86" s="17" t="str">
        <f>$A$6</f>
        <v>Powered 2-wheelers</v>
      </c>
      <c r="B86" s="29">
        <f t="shared" ref="B86:Q86" si="28">IF(B6=0,0,B6/B$4)</f>
        <v>7.5139511970150679E-3</v>
      </c>
      <c r="C86" s="29">
        <f t="shared" si="28"/>
        <v>7.1818737513370716E-3</v>
      </c>
      <c r="D86" s="29">
        <f t="shared" si="28"/>
        <v>7.5677156218878416E-3</v>
      </c>
      <c r="E86" s="29">
        <f t="shared" si="28"/>
        <v>7.6895479817355684E-3</v>
      </c>
      <c r="F86" s="29">
        <f t="shared" si="28"/>
        <v>7.2977261620852957E-3</v>
      </c>
      <c r="G86" s="29">
        <f t="shared" si="28"/>
        <v>7.4116716315171614E-3</v>
      </c>
      <c r="H86" s="29">
        <f t="shared" si="28"/>
        <v>7.7840408845791164E-3</v>
      </c>
      <c r="I86" s="29">
        <f t="shared" si="28"/>
        <v>8.1344623446137337E-3</v>
      </c>
      <c r="J86" s="29">
        <f t="shared" si="28"/>
        <v>8.0388720713567337E-3</v>
      </c>
      <c r="K86" s="29">
        <f t="shared" si="28"/>
        <v>7.9181657777595907E-3</v>
      </c>
      <c r="L86" s="29">
        <f t="shared" si="28"/>
        <v>7.8354302375323974E-3</v>
      </c>
      <c r="M86" s="29">
        <f t="shared" si="28"/>
        <v>7.5512490538661107E-3</v>
      </c>
      <c r="N86" s="29">
        <f t="shared" si="28"/>
        <v>7.5477980177048676E-3</v>
      </c>
      <c r="O86" s="29">
        <f t="shared" si="28"/>
        <v>7.5690546737792368E-3</v>
      </c>
      <c r="P86" s="29">
        <f t="shared" si="28"/>
        <v>7.4589641431040419E-3</v>
      </c>
      <c r="Q86" s="29">
        <f t="shared" si="28"/>
        <v>7.2767372448942031E-3</v>
      </c>
    </row>
    <row r="87" spans="1:17" ht="11.45" customHeight="1" x14ac:dyDescent="0.25">
      <c r="A87" s="17" t="str">
        <f>$A$7</f>
        <v>Passenger cars</v>
      </c>
      <c r="B87" s="29">
        <f t="shared" ref="B87:Q87" si="29">IF(B7=0,0,B7/B$4)</f>
        <v>0.61533989320037774</v>
      </c>
      <c r="C87" s="29">
        <f t="shared" si="29"/>
        <v>0.60743208790063119</v>
      </c>
      <c r="D87" s="29">
        <f t="shared" si="29"/>
        <v>0.61365312181496423</v>
      </c>
      <c r="E87" s="29">
        <f t="shared" si="29"/>
        <v>0.62012638013030708</v>
      </c>
      <c r="F87" s="29">
        <f t="shared" si="29"/>
        <v>0.59929076219348609</v>
      </c>
      <c r="G87" s="29">
        <f t="shared" si="29"/>
        <v>0.58366739105739995</v>
      </c>
      <c r="H87" s="29">
        <f t="shared" si="29"/>
        <v>0.58049627256939107</v>
      </c>
      <c r="I87" s="29">
        <f t="shared" si="29"/>
        <v>0.5798270155626607</v>
      </c>
      <c r="J87" s="29">
        <f t="shared" si="29"/>
        <v>0.58086964935820906</v>
      </c>
      <c r="K87" s="29">
        <f t="shared" si="29"/>
        <v>0.5987846791853717</v>
      </c>
      <c r="L87" s="29">
        <f t="shared" si="29"/>
        <v>0.58995150193938661</v>
      </c>
      <c r="M87" s="29">
        <f t="shared" si="29"/>
        <v>0.58695685720549062</v>
      </c>
      <c r="N87" s="29">
        <f t="shared" si="29"/>
        <v>0.57971122769342365</v>
      </c>
      <c r="O87" s="29">
        <f t="shared" si="29"/>
        <v>0.57444646764367213</v>
      </c>
      <c r="P87" s="29">
        <f t="shared" si="29"/>
        <v>0.57072123662172769</v>
      </c>
      <c r="Q87" s="29">
        <f t="shared" si="29"/>
        <v>0.57571566757656367</v>
      </c>
    </row>
    <row r="88" spans="1:17" ht="11.45" customHeight="1" x14ac:dyDescent="0.25">
      <c r="A88" s="17" t="str">
        <f>$A$8</f>
        <v>Motor coaches, buses and trolley buses</v>
      </c>
      <c r="B88" s="29">
        <f t="shared" ref="B88:Q88" si="30">IF(B8=0,0,B8/B$4)</f>
        <v>9.0182580811229901E-2</v>
      </c>
      <c r="C88" s="29">
        <f t="shared" si="30"/>
        <v>8.9755986869960253E-2</v>
      </c>
      <c r="D88" s="29">
        <f t="shared" si="30"/>
        <v>9.0520474049422983E-2</v>
      </c>
      <c r="E88" s="29">
        <f t="shared" si="30"/>
        <v>9.0744723539744304E-2</v>
      </c>
      <c r="F88" s="29">
        <f t="shared" si="30"/>
        <v>8.6532479459074885E-2</v>
      </c>
      <c r="G88" s="29">
        <f t="shared" si="30"/>
        <v>8.4093241820219863E-2</v>
      </c>
      <c r="H88" s="29">
        <f t="shared" si="30"/>
        <v>8.2477052584283048E-2</v>
      </c>
      <c r="I88" s="29">
        <f t="shared" si="30"/>
        <v>7.8375687650723336E-2</v>
      </c>
      <c r="J88" s="29">
        <f t="shared" si="30"/>
        <v>7.6342030021904053E-2</v>
      </c>
      <c r="K88" s="29">
        <f t="shared" si="30"/>
        <v>7.8169058590888713E-2</v>
      </c>
      <c r="L88" s="29">
        <f t="shared" si="30"/>
        <v>7.813617413333189E-2</v>
      </c>
      <c r="M88" s="29">
        <f t="shared" si="30"/>
        <v>7.4186578958690422E-2</v>
      </c>
      <c r="N88" s="29">
        <f t="shared" si="30"/>
        <v>7.1425423361577992E-2</v>
      </c>
      <c r="O88" s="29">
        <f t="shared" si="30"/>
        <v>7.078322075943079E-2</v>
      </c>
      <c r="P88" s="29">
        <f t="shared" si="30"/>
        <v>6.9651513389530628E-2</v>
      </c>
      <c r="Q88" s="29">
        <f t="shared" si="30"/>
        <v>7.0422626640913616E-2</v>
      </c>
    </row>
    <row r="89" spans="1:17" ht="11.45" customHeight="1" x14ac:dyDescent="0.25">
      <c r="A89" s="19" t="str">
        <f>$A$9</f>
        <v>Rail, metro and tram</v>
      </c>
      <c r="B89" s="30">
        <f t="shared" ref="B89:Q89" si="31">IF(B9=0,0,B9/B$4)</f>
        <v>6.731476812507145E-2</v>
      </c>
      <c r="C89" s="30">
        <f t="shared" si="31"/>
        <v>7.0034642782739034E-2</v>
      </c>
      <c r="D89" s="30">
        <f t="shared" si="31"/>
        <v>7.1398876995254254E-2</v>
      </c>
      <c r="E89" s="30">
        <f t="shared" si="31"/>
        <v>7.3536668842094768E-2</v>
      </c>
      <c r="F89" s="30">
        <f t="shared" si="31"/>
        <v>7.1999764415674086E-2</v>
      </c>
      <c r="G89" s="30">
        <f t="shared" si="31"/>
        <v>7.1976026197359336E-2</v>
      </c>
      <c r="H89" s="30">
        <f t="shared" si="31"/>
        <v>7.3357106310432643E-2</v>
      </c>
      <c r="I89" s="30">
        <f t="shared" si="31"/>
        <v>7.2572619682997427E-2</v>
      </c>
      <c r="J89" s="30">
        <f t="shared" si="31"/>
        <v>7.3058623173489323E-2</v>
      </c>
      <c r="K89" s="30">
        <f t="shared" si="31"/>
        <v>7.345076683119664E-2</v>
      </c>
      <c r="L89" s="30">
        <f t="shared" si="31"/>
        <v>7.5033087644170521E-2</v>
      </c>
      <c r="M89" s="30">
        <f t="shared" si="31"/>
        <v>7.3588389431473875E-2</v>
      </c>
      <c r="N89" s="30">
        <f t="shared" si="31"/>
        <v>7.4726552156597764E-2</v>
      </c>
      <c r="O89" s="30">
        <f t="shared" si="31"/>
        <v>7.4454188041044839E-2</v>
      </c>
      <c r="P89" s="30">
        <f t="shared" si="31"/>
        <v>7.1673144617163273E-2</v>
      </c>
      <c r="Q89" s="30">
        <f t="shared" si="31"/>
        <v>6.9332776908403101E-2</v>
      </c>
    </row>
    <row r="90" spans="1:17" ht="11.45" customHeight="1" x14ac:dyDescent="0.25">
      <c r="A90" s="17" t="str">
        <f>$A$10</f>
        <v>Metro and tram, urban light rail</v>
      </c>
      <c r="B90" s="29">
        <f t="shared" ref="B90:Q90" si="32">IF(B10=0,0,B10/B$4)</f>
        <v>0</v>
      </c>
      <c r="C90" s="29">
        <f t="shared" si="32"/>
        <v>0</v>
      </c>
      <c r="D90" s="29">
        <f t="shared" si="32"/>
        <v>1.1167707559215995E-4</v>
      </c>
      <c r="E90" s="29">
        <f t="shared" si="32"/>
        <v>8.360693725471491E-4</v>
      </c>
      <c r="F90" s="29">
        <f t="shared" si="32"/>
        <v>1.5172818316111761E-3</v>
      </c>
      <c r="G90" s="29">
        <f t="shared" si="32"/>
        <v>1.90027970077774E-3</v>
      </c>
      <c r="H90" s="29">
        <f t="shared" si="32"/>
        <v>1.9175271652711113E-3</v>
      </c>
      <c r="I90" s="29">
        <f t="shared" si="32"/>
        <v>2.0219350989911134E-3</v>
      </c>
      <c r="J90" s="29">
        <f t="shared" si="32"/>
        <v>2.2002210839892535E-3</v>
      </c>
      <c r="K90" s="29">
        <f t="shared" si="32"/>
        <v>2.4802756193980334E-3</v>
      </c>
      <c r="L90" s="29">
        <f t="shared" si="32"/>
        <v>2.7266090842263573E-3</v>
      </c>
      <c r="M90" s="29">
        <f t="shared" si="32"/>
        <v>3.0795683067815346E-3</v>
      </c>
      <c r="N90" s="29">
        <f t="shared" si="32"/>
        <v>3.0150309661180663E-3</v>
      </c>
      <c r="O90" s="29">
        <f t="shared" si="32"/>
        <v>3.0936341483038384E-3</v>
      </c>
      <c r="P90" s="29">
        <f t="shared" si="32"/>
        <v>3.0956228173124726E-3</v>
      </c>
      <c r="Q90" s="29">
        <f t="shared" si="32"/>
        <v>3.0658389671557708E-3</v>
      </c>
    </row>
    <row r="91" spans="1:17" ht="11.45" customHeight="1" x14ac:dyDescent="0.25">
      <c r="A91" s="17" t="str">
        <f>$A$11</f>
        <v>Conventional passenger trains</v>
      </c>
      <c r="B91" s="29">
        <f t="shared" ref="B91:Q91" si="33">IF(B11=0,0,B11/B$4)</f>
        <v>6.731476812507145E-2</v>
      </c>
      <c r="C91" s="29">
        <f t="shared" si="33"/>
        <v>7.0034642782739034E-2</v>
      </c>
      <c r="D91" s="29">
        <f t="shared" si="33"/>
        <v>7.1287199919662106E-2</v>
      </c>
      <c r="E91" s="29">
        <f t="shared" si="33"/>
        <v>7.2700599469547614E-2</v>
      </c>
      <c r="F91" s="29">
        <f t="shared" si="33"/>
        <v>7.0482482584062908E-2</v>
      </c>
      <c r="G91" s="29">
        <f t="shared" si="33"/>
        <v>7.0075746496581603E-2</v>
      </c>
      <c r="H91" s="29">
        <f t="shared" si="33"/>
        <v>7.1439579145161525E-2</v>
      </c>
      <c r="I91" s="29">
        <f t="shared" si="33"/>
        <v>7.0550684584006318E-2</v>
      </c>
      <c r="J91" s="29">
        <f t="shared" si="33"/>
        <v>7.0858402089500061E-2</v>
      </c>
      <c r="K91" s="29">
        <f t="shared" si="33"/>
        <v>7.0970491211798603E-2</v>
      </c>
      <c r="L91" s="29">
        <f t="shared" si="33"/>
        <v>7.2306478559944154E-2</v>
      </c>
      <c r="M91" s="29">
        <f t="shared" si="33"/>
        <v>7.0508821124692339E-2</v>
      </c>
      <c r="N91" s="29">
        <f t="shared" si="33"/>
        <v>7.1711521190479702E-2</v>
      </c>
      <c r="O91" s="29">
        <f t="shared" si="33"/>
        <v>7.1360553892741013E-2</v>
      </c>
      <c r="P91" s="29">
        <f t="shared" si="33"/>
        <v>6.8577521799850799E-2</v>
      </c>
      <c r="Q91" s="29">
        <f t="shared" si="33"/>
        <v>6.6266937941247328E-2</v>
      </c>
    </row>
    <row r="92" spans="1:17" ht="11.45" customHeight="1" x14ac:dyDescent="0.25">
      <c r="A92" s="17" t="str">
        <f>$A$12</f>
        <v>High speed passenger trains</v>
      </c>
      <c r="B92" s="29">
        <f t="shared" ref="B92:Q92" si="34">IF(B12=0,0,B12/B$4)</f>
        <v>0</v>
      </c>
      <c r="C92" s="29">
        <f t="shared" si="34"/>
        <v>0</v>
      </c>
      <c r="D92" s="29">
        <f t="shared" si="34"/>
        <v>0</v>
      </c>
      <c r="E92" s="29">
        <f t="shared" si="34"/>
        <v>0</v>
      </c>
      <c r="F92" s="29">
        <f t="shared" si="34"/>
        <v>0</v>
      </c>
      <c r="G92" s="29">
        <f t="shared" si="34"/>
        <v>0</v>
      </c>
      <c r="H92" s="29">
        <f t="shared" si="34"/>
        <v>0</v>
      </c>
      <c r="I92" s="29">
        <f t="shared" si="34"/>
        <v>0</v>
      </c>
      <c r="J92" s="29">
        <f t="shared" si="34"/>
        <v>0</v>
      </c>
      <c r="K92" s="29">
        <f t="shared" si="34"/>
        <v>0</v>
      </c>
      <c r="L92" s="29">
        <f t="shared" si="34"/>
        <v>0</v>
      </c>
      <c r="M92" s="29">
        <f t="shared" si="34"/>
        <v>0</v>
      </c>
      <c r="N92" s="29">
        <f t="shared" si="34"/>
        <v>0</v>
      </c>
      <c r="O92" s="29">
        <f t="shared" si="34"/>
        <v>0</v>
      </c>
      <c r="P92" s="29">
        <f t="shared" si="34"/>
        <v>0</v>
      </c>
      <c r="Q92" s="29">
        <f t="shared" si="34"/>
        <v>0</v>
      </c>
    </row>
    <row r="93" spans="1:17" ht="11.45" customHeight="1" x14ac:dyDescent="0.25">
      <c r="A93" s="19" t="str">
        <f>$A$13</f>
        <v>Aviation</v>
      </c>
      <c r="B93" s="30">
        <f t="shared" ref="B93:Q93" si="35">IF(B13=0,0,B13/B$4)</f>
        <v>0.21964880666630593</v>
      </c>
      <c r="C93" s="30">
        <f t="shared" si="35"/>
        <v>0.2255954086953324</v>
      </c>
      <c r="D93" s="30">
        <f t="shared" si="35"/>
        <v>0.21685981151847072</v>
      </c>
      <c r="E93" s="30">
        <f t="shared" si="35"/>
        <v>0.20790267950611829</v>
      </c>
      <c r="F93" s="30">
        <f t="shared" si="35"/>
        <v>0.23487926776967966</v>
      </c>
      <c r="G93" s="30">
        <f t="shared" si="35"/>
        <v>0.25285166929350372</v>
      </c>
      <c r="H93" s="30">
        <f t="shared" si="35"/>
        <v>0.255885527651314</v>
      </c>
      <c r="I93" s="30">
        <f t="shared" si="35"/>
        <v>0.26109021475900479</v>
      </c>
      <c r="J93" s="30">
        <f t="shared" si="35"/>
        <v>0.26169082537504079</v>
      </c>
      <c r="K93" s="30">
        <f t="shared" si="35"/>
        <v>0.2416773296147833</v>
      </c>
      <c r="L93" s="30">
        <f t="shared" si="35"/>
        <v>0.24904380604557866</v>
      </c>
      <c r="M93" s="30">
        <f t="shared" si="35"/>
        <v>0.25771692535047885</v>
      </c>
      <c r="N93" s="30">
        <f t="shared" si="35"/>
        <v>0.26658899877069575</v>
      </c>
      <c r="O93" s="30">
        <f t="shared" si="35"/>
        <v>0.27274706888207301</v>
      </c>
      <c r="P93" s="30">
        <f t="shared" si="35"/>
        <v>0.28049514122847446</v>
      </c>
      <c r="Q93" s="30">
        <f t="shared" si="35"/>
        <v>0.27725219162922543</v>
      </c>
    </row>
    <row r="94" spans="1:17" ht="11.45" customHeight="1" x14ac:dyDescent="0.25">
      <c r="A94" s="17" t="str">
        <f>$A$14</f>
        <v>Domestic</v>
      </c>
      <c r="B94" s="29">
        <f t="shared" ref="B94:Q94" si="36">IF(B14=0,0,B14/B$4)</f>
        <v>3.910678704155169E-3</v>
      </c>
      <c r="C94" s="29">
        <f t="shared" si="36"/>
        <v>3.9433555649047193E-3</v>
      </c>
      <c r="D94" s="29">
        <f t="shared" si="36"/>
        <v>3.6633446006168386E-3</v>
      </c>
      <c r="E94" s="29">
        <f t="shared" si="36"/>
        <v>3.2650094951840818E-3</v>
      </c>
      <c r="F94" s="29">
        <f t="shared" si="36"/>
        <v>3.8594764064306787E-3</v>
      </c>
      <c r="G94" s="29">
        <f t="shared" si="36"/>
        <v>3.9879804208690622E-3</v>
      </c>
      <c r="H94" s="29">
        <f t="shared" si="36"/>
        <v>4.3448612734882149E-3</v>
      </c>
      <c r="I94" s="29">
        <f t="shared" si="36"/>
        <v>4.5983872585672542E-3</v>
      </c>
      <c r="J94" s="29">
        <f t="shared" si="36"/>
        <v>4.5714429314143608E-3</v>
      </c>
      <c r="K94" s="29">
        <f t="shared" si="36"/>
        <v>4.6957381674069855E-3</v>
      </c>
      <c r="L94" s="29">
        <f t="shared" si="36"/>
        <v>5.6550447490921621E-3</v>
      </c>
      <c r="M94" s="29">
        <f t="shared" si="36"/>
        <v>5.4246802214940005E-3</v>
      </c>
      <c r="N94" s="29">
        <f t="shared" si="36"/>
        <v>4.3441650578506467E-3</v>
      </c>
      <c r="O94" s="29">
        <f t="shared" si="36"/>
        <v>4.2373984035171883E-3</v>
      </c>
      <c r="P94" s="29">
        <f t="shared" si="36"/>
        <v>4.2288814483584904E-3</v>
      </c>
      <c r="Q94" s="29">
        <f t="shared" si="36"/>
        <v>3.9981591789955946E-3</v>
      </c>
    </row>
    <row r="95" spans="1:17" ht="11.45" customHeight="1" x14ac:dyDescent="0.25">
      <c r="A95" s="17" t="str">
        <f>$A$15</f>
        <v>International - Intra-EU</v>
      </c>
      <c r="B95" s="29">
        <f t="shared" ref="B95:Q95" si="37">IF(B15=0,0,B15/B$4)</f>
        <v>9.2952741515655246E-2</v>
      </c>
      <c r="C95" s="29">
        <f t="shared" si="37"/>
        <v>9.9219985276350467E-2</v>
      </c>
      <c r="D95" s="29">
        <f t="shared" si="37"/>
        <v>9.6996065064987896E-2</v>
      </c>
      <c r="E95" s="29">
        <f t="shared" si="37"/>
        <v>9.6917448743510062E-2</v>
      </c>
      <c r="F95" s="29">
        <f t="shared" si="37"/>
        <v>9.9649105304543337E-2</v>
      </c>
      <c r="G95" s="29">
        <f t="shared" si="37"/>
        <v>0.10546779556395379</v>
      </c>
      <c r="H95" s="29">
        <f t="shared" si="37"/>
        <v>0.10983150474772485</v>
      </c>
      <c r="I95" s="29">
        <f t="shared" si="37"/>
        <v>0.11283182062725006</v>
      </c>
      <c r="J95" s="29">
        <f t="shared" si="37"/>
        <v>0.10829646624738526</v>
      </c>
      <c r="K95" s="29">
        <f t="shared" si="37"/>
        <v>0.10108551060177649</v>
      </c>
      <c r="L95" s="29">
        <f t="shared" si="37"/>
        <v>0.11440702231254216</v>
      </c>
      <c r="M95" s="29">
        <f t="shared" si="37"/>
        <v>0.11812001569433707</v>
      </c>
      <c r="N95" s="29">
        <f t="shared" si="37"/>
        <v>0.11885290099268703</v>
      </c>
      <c r="O95" s="29">
        <f t="shared" si="37"/>
        <v>0.12334169847815506</v>
      </c>
      <c r="P95" s="29">
        <f t="shared" si="37"/>
        <v>0.12537393495618893</v>
      </c>
      <c r="Q95" s="29">
        <f t="shared" si="37"/>
        <v>0.12676652436488625</v>
      </c>
    </row>
    <row r="96" spans="1:17" ht="11.45" customHeight="1" x14ac:dyDescent="0.25">
      <c r="A96" s="17" t="str">
        <f>$A$16</f>
        <v>International - Extra-EU</v>
      </c>
      <c r="B96" s="29">
        <f t="shared" ref="B96:Q96" si="38">IF(B16=0,0,B16/B$4)</f>
        <v>0.12278538644649552</v>
      </c>
      <c r="C96" s="29">
        <f t="shared" si="38"/>
        <v>0.12243206785407723</v>
      </c>
      <c r="D96" s="29">
        <f t="shared" si="38"/>
        <v>0.11620040185286602</v>
      </c>
      <c r="E96" s="29">
        <f t="shared" si="38"/>
        <v>0.10772022126742417</v>
      </c>
      <c r="F96" s="29">
        <f t="shared" si="38"/>
        <v>0.13137068605870567</v>
      </c>
      <c r="G96" s="29">
        <f t="shared" si="38"/>
        <v>0.14339589330868083</v>
      </c>
      <c r="H96" s="29">
        <f t="shared" si="38"/>
        <v>0.14170916163010097</v>
      </c>
      <c r="I96" s="29">
        <f t="shared" si="38"/>
        <v>0.1436600068731875</v>
      </c>
      <c r="J96" s="29">
        <f t="shared" si="38"/>
        <v>0.14882291619624119</v>
      </c>
      <c r="K96" s="29">
        <f t="shared" si="38"/>
        <v>0.13589608084559984</v>
      </c>
      <c r="L96" s="29">
        <f t="shared" si="38"/>
        <v>0.12898173898394433</v>
      </c>
      <c r="M96" s="29">
        <f t="shared" si="38"/>
        <v>0.13417222943464782</v>
      </c>
      <c r="N96" s="29">
        <f t="shared" si="38"/>
        <v>0.1433919327201581</v>
      </c>
      <c r="O96" s="29">
        <f t="shared" si="38"/>
        <v>0.1451679720004008</v>
      </c>
      <c r="P96" s="29">
        <f t="shared" si="38"/>
        <v>0.15089232482392703</v>
      </c>
      <c r="Q96" s="29">
        <f t="shared" si="38"/>
        <v>0.14648750808534361</v>
      </c>
    </row>
    <row r="97" spans="1:17" ht="11.45" customHeight="1" x14ac:dyDescent="0.25">
      <c r="A97" s="25" t="s">
        <v>42</v>
      </c>
      <c r="B97" s="32">
        <f t="shared" ref="B97:Q97" si="39">IF(B17=0,0,B17/B$17)</f>
        <v>1</v>
      </c>
      <c r="C97" s="32">
        <f t="shared" si="39"/>
        <v>1</v>
      </c>
      <c r="D97" s="32">
        <f t="shared" si="39"/>
        <v>1</v>
      </c>
      <c r="E97" s="32">
        <f t="shared" si="39"/>
        <v>1</v>
      </c>
      <c r="F97" s="32">
        <f t="shared" si="39"/>
        <v>1</v>
      </c>
      <c r="G97" s="32">
        <f t="shared" si="39"/>
        <v>1</v>
      </c>
      <c r="H97" s="32">
        <f t="shared" si="39"/>
        <v>1</v>
      </c>
      <c r="I97" s="32">
        <f t="shared" si="39"/>
        <v>1</v>
      </c>
      <c r="J97" s="32">
        <f t="shared" si="39"/>
        <v>1</v>
      </c>
      <c r="K97" s="32">
        <f t="shared" si="39"/>
        <v>1</v>
      </c>
      <c r="L97" s="32">
        <f t="shared" si="39"/>
        <v>1</v>
      </c>
      <c r="M97" s="32">
        <f t="shared" si="39"/>
        <v>1</v>
      </c>
      <c r="N97" s="32">
        <f t="shared" si="39"/>
        <v>1</v>
      </c>
      <c r="O97" s="32">
        <f t="shared" si="39"/>
        <v>1</v>
      </c>
      <c r="P97" s="32">
        <f t="shared" si="39"/>
        <v>1</v>
      </c>
      <c r="Q97" s="32">
        <f t="shared" si="39"/>
        <v>1</v>
      </c>
    </row>
    <row r="98" spans="1:17" ht="11.45" customHeight="1" x14ac:dyDescent="0.25">
      <c r="A98" s="23" t="str">
        <f>$A$18</f>
        <v>Road transport</v>
      </c>
      <c r="B98" s="31">
        <f t="shared" ref="B98:Q98" si="40">IF(B18=0,0,B18/B$17)</f>
        <v>0.64335757622318956</v>
      </c>
      <c r="C98" s="31">
        <f t="shared" si="40"/>
        <v>0.61323126499842573</v>
      </c>
      <c r="D98" s="31">
        <f t="shared" si="40"/>
        <v>0.63924195411128326</v>
      </c>
      <c r="E98" s="31">
        <f t="shared" si="40"/>
        <v>0.60575594226782747</v>
      </c>
      <c r="F98" s="31">
        <f t="shared" si="40"/>
        <v>0.61378558806689254</v>
      </c>
      <c r="G98" s="31">
        <f t="shared" si="40"/>
        <v>0.6272748246161487</v>
      </c>
      <c r="H98" s="31">
        <f t="shared" si="40"/>
        <v>0.59601756902979441</v>
      </c>
      <c r="I98" s="31">
        <f t="shared" si="40"/>
        <v>0.60692755375790064</v>
      </c>
      <c r="J98" s="31">
        <f t="shared" si="40"/>
        <v>0.62570723410651108</v>
      </c>
      <c r="K98" s="31">
        <f t="shared" si="40"/>
        <v>0.6456217131175076</v>
      </c>
      <c r="L98" s="31">
        <f t="shared" si="40"/>
        <v>0.61646871670675574</v>
      </c>
      <c r="M98" s="31">
        <f t="shared" si="40"/>
        <v>0.61189606931695395</v>
      </c>
      <c r="N98" s="31">
        <f t="shared" si="40"/>
        <v>0.62739355561425514</v>
      </c>
      <c r="O98" s="31">
        <f t="shared" si="40"/>
        <v>0.63051952691488089</v>
      </c>
      <c r="P98" s="31">
        <f t="shared" si="40"/>
        <v>0.62384052314813365</v>
      </c>
      <c r="Q98" s="31">
        <f t="shared" si="40"/>
        <v>0.6178357388353708</v>
      </c>
    </row>
    <row r="99" spans="1:17" ht="11.45" customHeight="1" x14ac:dyDescent="0.25">
      <c r="A99" s="17" t="str">
        <f>$A$19</f>
        <v>Light duty vehicles</v>
      </c>
      <c r="B99" s="29">
        <f t="shared" ref="B99:Q99" si="41">IF(B19=0,0,B19/B$17)</f>
        <v>4.0342131196077421E-2</v>
      </c>
      <c r="C99" s="29">
        <f t="shared" si="41"/>
        <v>3.9290187928875127E-2</v>
      </c>
      <c r="D99" s="29">
        <f t="shared" si="41"/>
        <v>4.1139286399991461E-2</v>
      </c>
      <c r="E99" s="29">
        <f t="shared" si="41"/>
        <v>4.1457092382384243E-2</v>
      </c>
      <c r="F99" s="29">
        <f t="shared" si="41"/>
        <v>4.4983956472432633E-2</v>
      </c>
      <c r="G99" s="29">
        <f t="shared" si="41"/>
        <v>4.7642038954471375E-2</v>
      </c>
      <c r="H99" s="29">
        <f t="shared" si="41"/>
        <v>4.7891793863334295E-2</v>
      </c>
      <c r="I99" s="29">
        <f t="shared" si="41"/>
        <v>5.0605987059674784E-2</v>
      </c>
      <c r="J99" s="29">
        <f t="shared" si="41"/>
        <v>4.911559375675776E-2</v>
      </c>
      <c r="K99" s="29">
        <f t="shared" si="41"/>
        <v>5.2933230353962975E-2</v>
      </c>
      <c r="L99" s="29">
        <f t="shared" si="41"/>
        <v>4.8161823158985866E-2</v>
      </c>
      <c r="M99" s="29">
        <f t="shared" si="41"/>
        <v>4.1858930700123718E-2</v>
      </c>
      <c r="N99" s="29">
        <f t="shared" si="41"/>
        <v>4.0240208327767132E-2</v>
      </c>
      <c r="O99" s="29">
        <f t="shared" si="41"/>
        <v>3.6911582036234181E-2</v>
      </c>
      <c r="P99" s="29">
        <f t="shared" si="41"/>
        <v>3.482063852328271E-2</v>
      </c>
      <c r="Q99" s="29">
        <f t="shared" si="41"/>
        <v>3.5681525765787703E-2</v>
      </c>
    </row>
    <row r="100" spans="1:17" ht="11.45" customHeight="1" x14ac:dyDescent="0.25">
      <c r="A100" s="17" t="str">
        <f>$A$20</f>
        <v>Heavy duty vehicles</v>
      </c>
      <c r="B100" s="29">
        <f t="shared" ref="B100:Q100" si="42">IF(B20=0,0,B20/B$17)</f>
        <v>0.60301544502711202</v>
      </c>
      <c r="C100" s="29">
        <f t="shared" si="42"/>
        <v>0.57394107706955055</v>
      </c>
      <c r="D100" s="29">
        <f t="shared" si="42"/>
        <v>0.59810266771129184</v>
      </c>
      <c r="E100" s="29">
        <f t="shared" si="42"/>
        <v>0.56429884988544321</v>
      </c>
      <c r="F100" s="29">
        <f t="shared" si="42"/>
        <v>0.56880163159445984</v>
      </c>
      <c r="G100" s="29">
        <f t="shared" si="42"/>
        <v>0.57963278566167742</v>
      </c>
      <c r="H100" s="29">
        <f t="shared" si="42"/>
        <v>0.54812577516646011</v>
      </c>
      <c r="I100" s="29">
        <f t="shared" si="42"/>
        <v>0.55632156669822586</v>
      </c>
      <c r="J100" s="29">
        <f t="shared" si="42"/>
        <v>0.57659164034975341</v>
      </c>
      <c r="K100" s="29">
        <f t="shared" si="42"/>
        <v>0.59268848276354469</v>
      </c>
      <c r="L100" s="29">
        <f t="shared" si="42"/>
        <v>0.56830689354776986</v>
      </c>
      <c r="M100" s="29">
        <f t="shared" si="42"/>
        <v>0.57003713861683025</v>
      </c>
      <c r="N100" s="29">
        <f t="shared" si="42"/>
        <v>0.58715334728648794</v>
      </c>
      <c r="O100" s="29">
        <f t="shared" si="42"/>
        <v>0.59360794487864676</v>
      </c>
      <c r="P100" s="29">
        <f t="shared" si="42"/>
        <v>0.589019884624851</v>
      </c>
      <c r="Q100" s="29">
        <f t="shared" si="42"/>
        <v>0.58215421306958315</v>
      </c>
    </row>
    <row r="101" spans="1:17" ht="11.45" customHeight="1" x14ac:dyDescent="0.25">
      <c r="A101" s="19" t="str">
        <f>$A$21</f>
        <v>Rail transport</v>
      </c>
      <c r="B101" s="30">
        <f t="shared" ref="B101:Q101" si="43">IF(B21=0,0,B21/B$17)</f>
        <v>8.0228162297853775E-2</v>
      </c>
      <c r="C101" s="30">
        <f t="shared" si="43"/>
        <v>7.8046011684933844E-2</v>
      </c>
      <c r="D101" s="30">
        <f t="shared" si="43"/>
        <v>7.1058210207160188E-2</v>
      </c>
      <c r="E101" s="30">
        <f t="shared" si="43"/>
        <v>7.0771517071194431E-2</v>
      </c>
      <c r="F101" s="30">
        <f t="shared" si="43"/>
        <v>8.2062878542755111E-2</v>
      </c>
      <c r="G101" s="30">
        <f t="shared" si="43"/>
        <v>6.8230630698090919E-2</v>
      </c>
      <c r="H101" s="30">
        <f t="shared" si="43"/>
        <v>5.8616255984703138E-2</v>
      </c>
      <c r="I101" s="30">
        <f t="shared" si="43"/>
        <v>5.3824120003239301E-2</v>
      </c>
      <c r="J101" s="30">
        <f t="shared" si="43"/>
        <v>5.6883589883660518E-2</v>
      </c>
      <c r="K101" s="30">
        <f t="shared" si="43"/>
        <v>5.956404683819462E-2</v>
      </c>
      <c r="L101" s="30">
        <f t="shared" si="43"/>
        <v>7.379132662875422E-2</v>
      </c>
      <c r="M101" s="30">
        <f t="shared" si="43"/>
        <v>8.0844732093821051E-2</v>
      </c>
      <c r="N101" s="30">
        <f t="shared" si="43"/>
        <v>7.202264906561473E-2</v>
      </c>
      <c r="O101" s="30">
        <f t="shared" si="43"/>
        <v>7.5336931168580978E-2</v>
      </c>
      <c r="P101" s="30">
        <f t="shared" si="43"/>
        <v>7.4090707750666646E-2</v>
      </c>
      <c r="Q101" s="30">
        <f t="shared" si="43"/>
        <v>6.9166960803378821E-2</v>
      </c>
    </row>
    <row r="102" spans="1:17" ht="11.45" customHeight="1" x14ac:dyDescent="0.25">
      <c r="A102" s="19" t="str">
        <f>$A$22</f>
        <v>Aviation</v>
      </c>
      <c r="B102" s="30">
        <f t="shared" ref="B102:Q102" si="44">IF(B22=0,0,B22/B$17)</f>
        <v>1.0289084649490673E-3</v>
      </c>
      <c r="C102" s="30">
        <f t="shared" si="44"/>
        <v>1.0312289706674164E-3</v>
      </c>
      <c r="D102" s="30">
        <f t="shared" si="44"/>
        <v>1.0206238234386367E-3</v>
      </c>
      <c r="E102" s="30">
        <f t="shared" si="44"/>
        <v>7.6764287122391183E-4</v>
      </c>
      <c r="F102" s="30">
        <f t="shared" si="44"/>
        <v>7.8528947778929597E-4</v>
      </c>
      <c r="G102" s="30">
        <f t="shared" si="44"/>
        <v>7.7937687037882026E-4</v>
      </c>
      <c r="H102" s="30">
        <f t="shared" si="44"/>
        <v>7.2071666796116169E-4</v>
      </c>
      <c r="I102" s="30">
        <f t="shared" si="44"/>
        <v>6.9983086290654496E-4</v>
      </c>
      <c r="J102" s="30">
        <f t="shared" si="44"/>
        <v>8.5757311819110397E-3</v>
      </c>
      <c r="K102" s="30">
        <f t="shared" si="44"/>
        <v>7.1711334579191727E-3</v>
      </c>
      <c r="L102" s="30">
        <f t="shared" si="44"/>
        <v>6.587505270399043E-3</v>
      </c>
      <c r="M102" s="30">
        <f t="shared" si="44"/>
        <v>6.6363828138117208E-3</v>
      </c>
      <c r="N102" s="30">
        <f t="shared" si="44"/>
        <v>7.4824829806562007E-3</v>
      </c>
      <c r="O102" s="30">
        <f t="shared" si="44"/>
        <v>7.2704229498697275E-3</v>
      </c>
      <c r="P102" s="30">
        <f t="shared" si="44"/>
        <v>9.6577668041248135E-3</v>
      </c>
      <c r="Q102" s="30">
        <f t="shared" si="44"/>
        <v>9.963794280260908E-3</v>
      </c>
    </row>
    <row r="103" spans="1:17" ht="11.45" customHeight="1" x14ac:dyDescent="0.25">
      <c r="A103" s="17" t="str">
        <f>$A$23</f>
        <v>Domestic and International - Intra-EU</v>
      </c>
      <c r="B103" s="29">
        <f t="shared" ref="B103:Q103" si="45">IF(B23=0,0,B23/B$17)</f>
        <v>8.4779353556059826E-4</v>
      </c>
      <c r="C103" s="29">
        <f t="shared" si="45"/>
        <v>8.3895985229286694E-4</v>
      </c>
      <c r="D103" s="29">
        <f t="shared" si="45"/>
        <v>7.9420302392080452E-4</v>
      </c>
      <c r="E103" s="29">
        <f t="shared" si="45"/>
        <v>5.5713030485013339E-4</v>
      </c>
      <c r="F103" s="29">
        <f t="shared" si="45"/>
        <v>5.8133939597127795E-4</v>
      </c>
      <c r="G103" s="29">
        <f t="shared" si="45"/>
        <v>6.5242727403404125E-4</v>
      </c>
      <c r="H103" s="29">
        <f t="shared" si="45"/>
        <v>6.6352832177221167E-4</v>
      </c>
      <c r="I103" s="29">
        <f t="shared" si="45"/>
        <v>6.4154934938679667E-4</v>
      </c>
      <c r="J103" s="29">
        <f t="shared" si="45"/>
        <v>1.3674388795275232E-3</v>
      </c>
      <c r="K103" s="29">
        <f t="shared" si="45"/>
        <v>1.1679661772604007E-3</v>
      </c>
      <c r="L103" s="29">
        <f t="shared" si="45"/>
        <v>9.9692541515274363E-4</v>
      </c>
      <c r="M103" s="29">
        <f t="shared" si="45"/>
        <v>9.4653047240264218E-4</v>
      </c>
      <c r="N103" s="29">
        <f t="shared" si="45"/>
        <v>9.5742471633393153E-4</v>
      </c>
      <c r="O103" s="29">
        <f t="shared" si="45"/>
        <v>8.3419895088443735E-4</v>
      </c>
      <c r="P103" s="29">
        <f t="shared" si="45"/>
        <v>1.2138839540355847E-3</v>
      </c>
      <c r="Q103" s="29">
        <f t="shared" si="45"/>
        <v>1.1702257619634155E-3</v>
      </c>
    </row>
    <row r="104" spans="1:17" ht="11.45" customHeight="1" x14ac:dyDescent="0.25">
      <c r="A104" s="17" t="str">
        <f>$A$24</f>
        <v>International - Extra-EU</v>
      </c>
      <c r="B104" s="29">
        <f t="shared" ref="B104:Q104" si="46">IF(B24=0,0,B24/B$17)</f>
        <v>1.8111492938846895E-4</v>
      </c>
      <c r="C104" s="29">
        <f t="shared" si="46"/>
        <v>1.9226911837454935E-4</v>
      </c>
      <c r="D104" s="29">
        <f t="shared" si="46"/>
        <v>2.2642079951783222E-4</v>
      </c>
      <c r="E104" s="29">
        <f t="shared" si="46"/>
        <v>2.1051256637377852E-4</v>
      </c>
      <c r="F104" s="29">
        <f t="shared" si="46"/>
        <v>2.0395008181801812E-4</v>
      </c>
      <c r="G104" s="29">
        <f t="shared" si="46"/>
        <v>1.2694959634477909E-4</v>
      </c>
      <c r="H104" s="29">
        <f t="shared" si="46"/>
        <v>5.7188346188950006E-5</v>
      </c>
      <c r="I104" s="29">
        <f t="shared" si="46"/>
        <v>5.8281513519748249E-5</v>
      </c>
      <c r="J104" s="29">
        <f t="shared" si="46"/>
        <v>7.2082923023835165E-3</v>
      </c>
      <c r="K104" s="29">
        <f t="shared" si="46"/>
        <v>6.0031672806587716E-3</v>
      </c>
      <c r="L104" s="29">
        <f t="shared" si="46"/>
        <v>5.5905798552462992E-3</v>
      </c>
      <c r="M104" s="29">
        <f t="shared" si="46"/>
        <v>5.6898523414090777E-3</v>
      </c>
      <c r="N104" s="29">
        <f t="shared" si="46"/>
        <v>6.5250582643222683E-3</v>
      </c>
      <c r="O104" s="29">
        <f t="shared" si="46"/>
        <v>6.4362239989852899E-3</v>
      </c>
      <c r="P104" s="29">
        <f t="shared" si="46"/>
        <v>8.443882850089228E-3</v>
      </c>
      <c r="Q104" s="29">
        <f t="shared" si="46"/>
        <v>8.7935685182974933E-3</v>
      </c>
    </row>
    <row r="105" spans="1:17" ht="11.45" customHeight="1" x14ac:dyDescent="0.25">
      <c r="A105" s="19" t="s">
        <v>32</v>
      </c>
      <c r="B105" s="30">
        <f t="shared" ref="B105:Q105" si="47">IF(B25=0,0,B25/B$17)</f>
        <v>0.27538535301400763</v>
      </c>
      <c r="C105" s="30">
        <f t="shared" si="47"/>
        <v>0.30769149434597304</v>
      </c>
      <c r="D105" s="30">
        <f t="shared" si="47"/>
        <v>0.28867921185811796</v>
      </c>
      <c r="E105" s="30">
        <f t="shared" si="47"/>
        <v>0.32270489778975425</v>
      </c>
      <c r="F105" s="30">
        <f t="shared" si="47"/>
        <v>0.30336624391256312</v>
      </c>
      <c r="G105" s="30">
        <f t="shared" si="47"/>
        <v>0.30371516781538149</v>
      </c>
      <c r="H105" s="30">
        <f t="shared" si="47"/>
        <v>0.34464545831754134</v>
      </c>
      <c r="I105" s="30">
        <f t="shared" si="47"/>
        <v>0.33854849537595344</v>
      </c>
      <c r="J105" s="30">
        <f t="shared" si="47"/>
        <v>0.30883344482791725</v>
      </c>
      <c r="K105" s="30">
        <f t="shared" si="47"/>
        <v>0.28764310658637859</v>
      </c>
      <c r="L105" s="30">
        <f t="shared" si="47"/>
        <v>0.30315245139409108</v>
      </c>
      <c r="M105" s="30">
        <f t="shared" si="47"/>
        <v>0.30062281577541333</v>
      </c>
      <c r="N105" s="30">
        <f t="shared" si="47"/>
        <v>0.29310131233947384</v>
      </c>
      <c r="O105" s="30">
        <f t="shared" si="47"/>
        <v>0.28687311896666828</v>
      </c>
      <c r="P105" s="30">
        <f t="shared" si="47"/>
        <v>0.29241100229707495</v>
      </c>
      <c r="Q105" s="30">
        <f t="shared" si="47"/>
        <v>0.30303350608098961</v>
      </c>
    </row>
    <row r="106" spans="1:17" ht="11.45" customHeight="1" x14ac:dyDescent="0.25">
      <c r="A106" s="17" t="str">
        <f>$A$26</f>
        <v>Domestic coastal shipping</v>
      </c>
      <c r="B106" s="29">
        <f t="shared" ref="B106:Q106" si="48">IF(B26=0,0,B26/B$17)</f>
        <v>0.27538535301400763</v>
      </c>
      <c r="C106" s="29">
        <f t="shared" si="48"/>
        <v>0.30769149434597304</v>
      </c>
      <c r="D106" s="29">
        <f t="shared" si="48"/>
        <v>0.28867921185811796</v>
      </c>
      <c r="E106" s="29">
        <f t="shared" si="48"/>
        <v>0.32270489778975425</v>
      </c>
      <c r="F106" s="29">
        <f t="shared" si="48"/>
        <v>0.30336624391256312</v>
      </c>
      <c r="G106" s="29">
        <f t="shared" si="48"/>
        <v>0.30371516781538149</v>
      </c>
      <c r="H106" s="29">
        <f t="shared" si="48"/>
        <v>0.34464545831754134</v>
      </c>
      <c r="I106" s="29">
        <f t="shared" si="48"/>
        <v>0.33854849537595344</v>
      </c>
      <c r="J106" s="29">
        <f t="shared" si="48"/>
        <v>0.30883344482791725</v>
      </c>
      <c r="K106" s="29">
        <f t="shared" si="48"/>
        <v>0.28764310658637859</v>
      </c>
      <c r="L106" s="29">
        <f t="shared" si="48"/>
        <v>0.30315245139409108</v>
      </c>
      <c r="M106" s="29">
        <f t="shared" si="48"/>
        <v>0.30062281577541333</v>
      </c>
      <c r="N106" s="29">
        <f t="shared" si="48"/>
        <v>0.29310131233947384</v>
      </c>
      <c r="O106" s="29">
        <f t="shared" si="48"/>
        <v>0.28687311896666828</v>
      </c>
      <c r="P106" s="29">
        <f t="shared" si="48"/>
        <v>0.29241100229707495</v>
      </c>
      <c r="Q106" s="29">
        <f t="shared" si="48"/>
        <v>0.30303350608098961</v>
      </c>
    </row>
    <row r="107" spans="1:17" ht="11.45" customHeight="1" x14ac:dyDescent="0.25">
      <c r="A107" s="15" t="str">
        <f>$A$27</f>
        <v>Inland waterways</v>
      </c>
      <c r="B107" s="28">
        <f t="shared" ref="B107:Q107" si="49">IF(B27=0,0,B27/B$17)</f>
        <v>0</v>
      </c>
      <c r="C107" s="28">
        <f t="shared" si="49"/>
        <v>0</v>
      </c>
      <c r="D107" s="28">
        <f t="shared" si="49"/>
        <v>0</v>
      </c>
      <c r="E107" s="28">
        <f t="shared" si="49"/>
        <v>0</v>
      </c>
      <c r="F107" s="28">
        <f t="shared" si="49"/>
        <v>0</v>
      </c>
      <c r="G107" s="28">
        <f t="shared" si="49"/>
        <v>0</v>
      </c>
      <c r="H107" s="28">
        <f t="shared" si="49"/>
        <v>0</v>
      </c>
      <c r="I107" s="28">
        <f t="shared" si="49"/>
        <v>0</v>
      </c>
      <c r="J107" s="28">
        <f t="shared" si="49"/>
        <v>0</v>
      </c>
      <c r="K107" s="28">
        <f t="shared" si="49"/>
        <v>0</v>
      </c>
      <c r="L107" s="28">
        <f t="shared" si="49"/>
        <v>0</v>
      </c>
      <c r="M107" s="28">
        <f t="shared" si="49"/>
        <v>0</v>
      </c>
      <c r="N107" s="28">
        <f t="shared" si="49"/>
        <v>0</v>
      </c>
      <c r="O107" s="28">
        <f t="shared" si="49"/>
        <v>0</v>
      </c>
      <c r="P107" s="28">
        <f t="shared" si="49"/>
        <v>0</v>
      </c>
      <c r="Q107" s="28">
        <f t="shared" si="49"/>
        <v>0</v>
      </c>
    </row>
    <row r="109" spans="1:17" ht="11.45" customHeight="1" x14ac:dyDescent="0.25">
      <c r="A109" s="27" t="s">
        <v>41</v>
      </c>
      <c r="B109" s="33">
        <f t="shared" ref="B109:Q109" si="50">IF(B29=0,0,B29/B$29)</f>
        <v>1</v>
      </c>
      <c r="C109" s="33">
        <f t="shared" si="50"/>
        <v>1</v>
      </c>
      <c r="D109" s="33">
        <f t="shared" si="50"/>
        <v>1</v>
      </c>
      <c r="E109" s="33">
        <f t="shared" si="50"/>
        <v>1</v>
      </c>
      <c r="F109" s="33">
        <f t="shared" si="50"/>
        <v>1</v>
      </c>
      <c r="G109" s="33">
        <f t="shared" si="50"/>
        <v>1</v>
      </c>
      <c r="H109" s="33">
        <f t="shared" si="50"/>
        <v>1</v>
      </c>
      <c r="I109" s="33">
        <f t="shared" si="50"/>
        <v>1</v>
      </c>
      <c r="J109" s="33">
        <f t="shared" si="50"/>
        <v>1</v>
      </c>
      <c r="K109" s="33">
        <f t="shared" si="50"/>
        <v>1</v>
      </c>
      <c r="L109" s="33">
        <f t="shared" si="50"/>
        <v>1</v>
      </c>
      <c r="M109" s="33">
        <f t="shared" si="50"/>
        <v>1</v>
      </c>
      <c r="N109" s="33">
        <f t="shared" si="50"/>
        <v>1</v>
      </c>
      <c r="O109" s="33">
        <f t="shared" si="50"/>
        <v>1</v>
      </c>
      <c r="P109" s="33">
        <f t="shared" si="50"/>
        <v>1</v>
      </c>
      <c r="Q109" s="33">
        <f t="shared" si="50"/>
        <v>1</v>
      </c>
    </row>
    <row r="110" spans="1:17" ht="11.45" customHeight="1" x14ac:dyDescent="0.25">
      <c r="A110" s="25" t="s">
        <v>39</v>
      </c>
      <c r="B110" s="32">
        <f t="shared" ref="B110:Q110" si="51">IF(B30=0,0,B30/B$29)</f>
        <v>0.69759087779067019</v>
      </c>
      <c r="C110" s="32">
        <f t="shared" si="51"/>
        <v>0.687451901550996</v>
      </c>
      <c r="D110" s="32">
        <f t="shared" si="51"/>
        <v>0.67725716673005376</v>
      </c>
      <c r="E110" s="32">
        <f t="shared" si="51"/>
        <v>0.66424363635269157</v>
      </c>
      <c r="F110" s="32">
        <f t="shared" si="51"/>
        <v>0.65940797151052644</v>
      </c>
      <c r="G110" s="32">
        <f t="shared" si="51"/>
        <v>0.65506336027869549</v>
      </c>
      <c r="H110" s="32">
        <f t="shared" si="51"/>
        <v>0.64504792483566253</v>
      </c>
      <c r="I110" s="32">
        <f t="shared" si="51"/>
        <v>0.64749109620247425</v>
      </c>
      <c r="J110" s="32">
        <f t="shared" si="51"/>
        <v>0.64679271366545099</v>
      </c>
      <c r="K110" s="32">
        <f t="shared" si="51"/>
        <v>0.66446563920352175</v>
      </c>
      <c r="L110" s="32">
        <f t="shared" si="51"/>
        <v>0.6721330534544574</v>
      </c>
      <c r="M110" s="32">
        <f t="shared" si="51"/>
        <v>0.68247256093549369</v>
      </c>
      <c r="N110" s="32">
        <f t="shared" si="51"/>
        <v>0.68302438077403382</v>
      </c>
      <c r="O110" s="32">
        <f t="shared" si="51"/>
        <v>0.69616983616569839</v>
      </c>
      <c r="P110" s="32">
        <f t="shared" si="51"/>
        <v>0.70662588842885388</v>
      </c>
      <c r="Q110" s="32">
        <f t="shared" si="51"/>
        <v>0.70184865608869573</v>
      </c>
    </row>
    <row r="111" spans="1:17" ht="11.45" customHeight="1" x14ac:dyDescent="0.25">
      <c r="A111" s="23" t="str">
        <f>$A$5</f>
        <v>Road transport</v>
      </c>
      <c r="B111" s="31">
        <f t="shared" ref="B111:Q111" si="52">IF(B31=0,0,B31/B$29)</f>
        <v>0.50223323302077461</v>
      </c>
      <c r="C111" s="31">
        <f t="shared" si="52"/>
        <v>0.49474585248988812</v>
      </c>
      <c r="D111" s="31">
        <f t="shared" si="52"/>
        <v>0.50410971448935682</v>
      </c>
      <c r="E111" s="31">
        <f t="shared" si="52"/>
        <v>0.49212975304882295</v>
      </c>
      <c r="F111" s="31">
        <f t="shared" si="52"/>
        <v>0.47064792414677964</v>
      </c>
      <c r="G111" s="31">
        <f t="shared" si="52"/>
        <v>0.45863246223269044</v>
      </c>
      <c r="H111" s="31">
        <f t="shared" si="52"/>
        <v>0.4565668207149105</v>
      </c>
      <c r="I111" s="31">
        <f t="shared" si="52"/>
        <v>0.45863486787869223</v>
      </c>
      <c r="J111" s="31">
        <f t="shared" si="52"/>
        <v>0.46366451145786197</v>
      </c>
      <c r="K111" s="31">
        <f t="shared" si="52"/>
        <v>0.48759965463531929</v>
      </c>
      <c r="L111" s="31">
        <f t="shared" si="52"/>
        <v>0.48798129160934478</v>
      </c>
      <c r="M111" s="31">
        <f t="shared" si="52"/>
        <v>0.49249340545553688</v>
      </c>
      <c r="N111" s="31">
        <f t="shared" si="52"/>
        <v>0.48364611073453639</v>
      </c>
      <c r="O111" s="31">
        <f t="shared" si="52"/>
        <v>0.49425263934254271</v>
      </c>
      <c r="P111" s="31">
        <f t="shared" si="52"/>
        <v>0.49672977285464892</v>
      </c>
      <c r="Q111" s="31">
        <f t="shared" si="52"/>
        <v>0.49963829314332886</v>
      </c>
    </row>
    <row r="112" spans="1:17" ht="11.45" customHeight="1" x14ac:dyDescent="0.25">
      <c r="A112" s="17" t="str">
        <f>$A$6</f>
        <v>Powered 2-wheelers</v>
      </c>
      <c r="B112" s="29">
        <f t="shared" ref="B112:Q112" si="53">IF(B32=0,0,B32/B$29)</f>
        <v>5.0232477053721034E-3</v>
      </c>
      <c r="C112" s="29">
        <f t="shared" si="53"/>
        <v>4.6909449554922841E-3</v>
      </c>
      <c r="D112" s="29">
        <f t="shared" si="53"/>
        <v>4.8795338842219441E-3</v>
      </c>
      <c r="E112" s="29">
        <f t="shared" si="53"/>
        <v>4.6962853586303092E-3</v>
      </c>
      <c r="F112" s="29">
        <f t="shared" si="53"/>
        <v>4.4219401570898776E-3</v>
      </c>
      <c r="G112" s="29">
        <f t="shared" si="53"/>
        <v>4.3444280418047342E-3</v>
      </c>
      <c r="H112" s="29">
        <f t="shared" si="53"/>
        <v>4.4358841563841497E-3</v>
      </c>
      <c r="I112" s="29">
        <f t="shared" si="53"/>
        <v>4.4477319562749107E-3</v>
      </c>
      <c r="J112" s="29">
        <f t="shared" si="53"/>
        <v>4.4316113933778054E-3</v>
      </c>
      <c r="K112" s="29">
        <f t="shared" si="53"/>
        <v>4.5106299750595326E-3</v>
      </c>
      <c r="L112" s="29">
        <f t="shared" si="53"/>
        <v>4.4518012435370447E-3</v>
      </c>
      <c r="M112" s="29">
        <f t="shared" si="53"/>
        <v>4.368902677496107E-3</v>
      </c>
      <c r="N112" s="29">
        <f t="shared" si="53"/>
        <v>4.7335126604740535E-3</v>
      </c>
      <c r="O112" s="29">
        <f t="shared" si="53"/>
        <v>4.8235180641412962E-3</v>
      </c>
      <c r="P112" s="29">
        <f t="shared" si="53"/>
        <v>4.7740839070128296E-3</v>
      </c>
      <c r="Q112" s="29">
        <f t="shared" si="53"/>
        <v>4.7232223274887627E-3</v>
      </c>
    </row>
    <row r="113" spans="1:17" ht="11.45" customHeight="1" x14ac:dyDescent="0.25">
      <c r="A113" s="17" t="str">
        <f>$A$7</f>
        <v>Passenger cars</v>
      </c>
      <c r="B113" s="29">
        <f t="shared" ref="B113:Q113" si="54">IF(B33=0,0,B33/B$29)</f>
        <v>0.42924782736650241</v>
      </c>
      <c r="C113" s="29">
        <f t="shared" si="54"/>
        <v>0.42341728810712942</v>
      </c>
      <c r="D113" s="29">
        <f t="shared" si="54"/>
        <v>0.43312995446573876</v>
      </c>
      <c r="E113" s="29">
        <f t="shared" si="54"/>
        <v>0.42246801664793809</v>
      </c>
      <c r="F113" s="29">
        <f t="shared" si="54"/>
        <v>0.40484524944179262</v>
      </c>
      <c r="G113" s="29">
        <f t="shared" si="54"/>
        <v>0.39319638127542278</v>
      </c>
      <c r="H113" s="29">
        <f t="shared" si="54"/>
        <v>0.3908642379982124</v>
      </c>
      <c r="I113" s="29">
        <f t="shared" si="54"/>
        <v>0.39587297702299101</v>
      </c>
      <c r="J113" s="29">
        <f t="shared" si="54"/>
        <v>0.39893691941729886</v>
      </c>
      <c r="K113" s="29">
        <f t="shared" si="54"/>
        <v>0.41754307901438997</v>
      </c>
      <c r="L113" s="29">
        <f t="shared" si="54"/>
        <v>0.41649843401346609</v>
      </c>
      <c r="M113" s="29">
        <f t="shared" si="54"/>
        <v>0.4224074372752078</v>
      </c>
      <c r="N113" s="29">
        <f t="shared" si="54"/>
        <v>0.40985838493057736</v>
      </c>
      <c r="O113" s="29">
        <f t="shared" si="54"/>
        <v>0.41923215810076842</v>
      </c>
      <c r="P113" s="29">
        <f t="shared" si="54"/>
        <v>0.42114138724353617</v>
      </c>
      <c r="Q113" s="29">
        <f t="shared" si="54"/>
        <v>0.42374605115740882</v>
      </c>
    </row>
    <row r="114" spans="1:17" ht="11.45" customHeight="1" x14ac:dyDescent="0.25">
      <c r="A114" s="17" t="str">
        <f>$A$8</f>
        <v>Motor coaches, buses and trolley buses</v>
      </c>
      <c r="B114" s="29">
        <f t="shared" ref="B114:Q114" si="55">IF(B34=0,0,B34/B$29)</f>
        <v>6.7962157948900107E-2</v>
      </c>
      <c r="C114" s="29">
        <f t="shared" si="55"/>
        <v>6.6637619427266342E-2</v>
      </c>
      <c r="D114" s="29">
        <f t="shared" si="55"/>
        <v>6.6100226139396145E-2</v>
      </c>
      <c r="E114" s="29">
        <f t="shared" si="55"/>
        <v>6.4965451042254638E-2</v>
      </c>
      <c r="F114" s="29">
        <f t="shared" si="55"/>
        <v>6.1380734547897081E-2</v>
      </c>
      <c r="G114" s="29">
        <f t="shared" si="55"/>
        <v>6.1091652915462875E-2</v>
      </c>
      <c r="H114" s="29">
        <f t="shared" si="55"/>
        <v>6.1266698560313936E-2</v>
      </c>
      <c r="I114" s="29">
        <f t="shared" si="55"/>
        <v>5.8314158899426267E-2</v>
      </c>
      <c r="J114" s="29">
        <f t="shared" si="55"/>
        <v>6.0295980647185325E-2</v>
      </c>
      <c r="K114" s="29">
        <f t="shared" si="55"/>
        <v>6.5545945645869769E-2</v>
      </c>
      <c r="L114" s="29">
        <f t="shared" si="55"/>
        <v>6.7031056352341606E-2</v>
      </c>
      <c r="M114" s="29">
        <f t="shared" si="55"/>
        <v>6.5717065502832975E-2</v>
      </c>
      <c r="N114" s="29">
        <f t="shared" si="55"/>
        <v>6.9054213143485019E-2</v>
      </c>
      <c r="O114" s="29">
        <f t="shared" si="55"/>
        <v>7.0196963177633007E-2</v>
      </c>
      <c r="P114" s="29">
        <f t="shared" si="55"/>
        <v>7.0814301704099997E-2</v>
      </c>
      <c r="Q114" s="29">
        <f t="shared" si="55"/>
        <v>7.1169019658431212E-2</v>
      </c>
    </row>
    <row r="115" spans="1:17" ht="11.45" customHeight="1" x14ac:dyDescent="0.25">
      <c r="A115" s="19" t="str">
        <f>$A$9</f>
        <v>Rail, metro and tram</v>
      </c>
      <c r="B115" s="30">
        <f t="shared" ref="B115:Q115" si="56">IF(B35=0,0,B35/B$29)</f>
        <v>1.8921135678840417E-2</v>
      </c>
      <c r="C115" s="30">
        <f t="shared" si="56"/>
        <v>1.7777472770194654E-2</v>
      </c>
      <c r="D115" s="30">
        <f t="shared" si="56"/>
        <v>1.852241675078823E-2</v>
      </c>
      <c r="E115" s="30">
        <f t="shared" si="56"/>
        <v>1.797768611023701E-2</v>
      </c>
      <c r="F115" s="30">
        <f t="shared" si="56"/>
        <v>1.694545690377355E-2</v>
      </c>
      <c r="G115" s="30">
        <f t="shared" si="56"/>
        <v>1.7873020652005803E-2</v>
      </c>
      <c r="H115" s="30">
        <f t="shared" si="56"/>
        <v>1.7698952320106105E-2</v>
      </c>
      <c r="I115" s="30">
        <f t="shared" si="56"/>
        <v>1.7042156685897005E-2</v>
      </c>
      <c r="J115" s="30">
        <f t="shared" si="56"/>
        <v>1.8165303431928525E-2</v>
      </c>
      <c r="K115" s="30">
        <f t="shared" si="56"/>
        <v>1.9231083825972588E-2</v>
      </c>
      <c r="L115" s="30">
        <f t="shared" si="56"/>
        <v>1.9989789977096408E-2</v>
      </c>
      <c r="M115" s="30">
        <f t="shared" si="56"/>
        <v>1.9787240101036066E-2</v>
      </c>
      <c r="N115" s="30">
        <f t="shared" si="56"/>
        <v>2.1379662315898471E-2</v>
      </c>
      <c r="O115" s="30">
        <f t="shared" si="56"/>
        <v>2.1535606680550382E-2</v>
      </c>
      <c r="P115" s="30">
        <f t="shared" si="56"/>
        <v>2.1588172563896457E-2</v>
      </c>
      <c r="Q115" s="30">
        <f t="shared" si="56"/>
        <v>2.1303422133222599E-2</v>
      </c>
    </row>
    <row r="116" spans="1:17" ht="11.45" customHeight="1" x14ac:dyDescent="0.25">
      <c r="A116" s="17" t="str">
        <f>$A$10</f>
        <v>Metro and tram, urban light rail</v>
      </c>
      <c r="B116" s="29">
        <f t="shared" ref="B116:Q116" si="57">IF(B36=0,0,B36/B$29)</f>
        <v>0</v>
      </c>
      <c r="C116" s="29">
        <f t="shared" si="57"/>
        <v>0</v>
      </c>
      <c r="D116" s="29">
        <f t="shared" si="57"/>
        <v>9.5459828265995163E-6</v>
      </c>
      <c r="E116" s="29">
        <f t="shared" si="57"/>
        <v>6.8050600910127309E-5</v>
      </c>
      <c r="F116" s="29">
        <f t="shared" si="57"/>
        <v>1.2358489540619324E-4</v>
      </c>
      <c r="G116" s="29">
        <f t="shared" si="57"/>
        <v>1.5369547953430945E-4</v>
      </c>
      <c r="H116" s="29">
        <f t="shared" si="57"/>
        <v>1.5273049318716676E-4</v>
      </c>
      <c r="I116" s="29">
        <f t="shared" si="57"/>
        <v>1.5651357717556927E-4</v>
      </c>
      <c r="J116" s="29">
        <f t="shared" si="57"/>
        <v>1.7458330791304735E-4</v>
      </c>
      <c r="K116" s="29">
        <f t="shared" si="57"/>
        <v>2.0512901187530832E-4</v>
      </c>
      <c r="L116" s="29">
        <f t="shared" si="57"/>
        <v>2.2609526949489721E-4</v>
      </c>
      <c r="M116" s="29">
        <f t="shared" si="57"/>
        <v>2.6042638908556478E-4</v>
      </c>
      <c r="N116" s="29">
        <f t="shared" si="57"/>
        <v>2.7155981463527882E-4</v>
      </c>
      <c r="O116" s="29">
        <f t="shared" si="57"/>
        <v>2.842945607132344E-4</v>
      </c>
      <c r="P116" s="29">
        <f t="shared" si="57"/>
        <v>2.8692718081169268E-4</v>
      </c>
      <c r="Q116" s="29">
        <f t="shared" si="57"/>
        <v>2.8784867293563343E-4</v>
      </c>
    </row>
    <row r="117" spans="1:17" ht="11.45" customHeight="1" x14ac:dyDescent="0.25">
      <c r="A117" s="17" t="str">
        <f>$A$11</f>
        <v>Conventional passenger trains</v>
      </c>
      <c r="B117" s="29">
        <f t="shared" ref="B117:Q117" si="58">IF(B37=0,0,B37/B$29)</f>
        <v>1.8921135678840417E-2</v>
      </c>
      <c r="C117" s="29">
        <f t="shared" si="58"/>
        <v>1.7777472770194654E-2</v>
      </c>
      <c r="D117" s="29">
        <f t="shared" si="58"/>
        <v>1.8512870767961633E-2</v>
      </c>
      <c r="E117" s="29">
        <f t="shared" si="58"/>
        <v>1.7909635509326883E-2</v>
      </c>
      <c r="F117" s="29">
        <f t="shared" si="58"/>
        <v>1.6821872008367357E-2</v>
      </c>
      <c r="G117" s="29">
        <f t="shared" si="58"/>
        <v>1.7719325172471496E-2</v>
      </c>
      <c r="H117" s="29">
        <f t="shared" si="58"/>
        <v>1.7546221826918937E-2</v>
      </c>
      <c r="I117" s="29">
        <f t="shared" si="58"/>
        <v>1.6885643108721433E-2</v>
      </c>
      <c r="J117" s="29">
        <f t="shared" si="58"/>
        <v>1.799072012401548E-2</v>
      </c>
      <c r="K117" s="29">
        <f t="shared" si="58"/>
        <v>1.902595481409728E-2</v>
      </c>
      <c r="L117" s="29">
        <f t="shared" si="58"/>
        <v>1.9763694707601514E-2</v>
      </c>
      <c r="M117" s="29">
        <f t="shared" si="58"/>
        <v>1.9526813711950503E-2</v>
      </c>
      <c r="N117" s="29">
        <f t="shared" si="58"/>
        <v>2.1108102501263191E-2</v>
      </c>
      <c r="O117" s="29">
        <f t="shared" si="58"/>
        <v>2.1251312119837149E-2</v>
      </c>
      <c r="P117" s="29">
        <f t="shared" si="58"/>
        <v>2.1301245383084762E-2</v>
      </c>
      <c r="Q117" s="29">
        <f t="shared" si="58"/>
        <v>2.1015573460286967E-2</v>
      </c>
    </row>
    <row r="118" spans="1:17" ht="11.45" customHeight="1" x14ac:dyDescent="0.25">
      <c r="A118" s="17" t="str">
        <f>$A$12</f>
        <v>High speed passenger trains</v>
      </c>
      <c r="B118" s="29">
        <f t="shared" ref="B118:Q118" si="59">IF(B38=0,0,B38/B$29)</f>
        <v>0</v>
      </c>
      <c r="C118" s="29">
        <f t="shared" si="59"/>
        <v>0</v>
      </c>
      <c r="D118" s="29">
        <f t="shared" si="59"/>
        <v>0</v>
      </c>
      <c r="E118" s="29">
        <f t="shared" si="59"/>
        <v>0</v>
      </c>
      <c r="F118" s="29">
        <f t="shared" si="59"/>
        <v>0</v>
      </c>
      <c r="G118" s="29">
        <f t="shared" si="59"/>
        <v>0</v>
      </c>
      <c r="H118" s="29">
        <f t="shared" si="59"/>
        <v>0</v>
      </c>
      <c r="I118" s="29">
        <f t="shared" si="59"/>
        <v>0</v>
      </c>
      <c r="J118" s="29">
        <f t="shared" si="59"/>
        <v>0</v>
      </c>
      <c r="K118" s="29">
        <f t="shared" si="59"/>
        <v>0</v>
      </c>
      <c r="L118" s="29">
        <f t="shared" si="59"/>
        <v>0</v>
      </c>
      <c r="M118" s="29">
        <f t="shared" si="59"/>
        <v>0</v>
      </c>
      <c r="N118" s="29">
        <f t="shared" si="59"/>
        <v>0</v>
      </c>
      <c r="O118" s="29">
        <f t="shared" si="59"/>
        <v>0</v>
      </c>
      <c r="P118" s="29">
        <f t="shared" si="59"/>
        <v>0</v>
      </c>
      <c r="Q118" s="29">
        <f t="shared" si="59"/>
        <v>0</v>
      </c>
    </row>
    <row r="119" spans="1:17" ht="11.45" customHeight="1" x14ac:dyDescent="0.25">
      <c r="A119" s="19" t="str">
        <f>$A$13</f>
        <v>Aviation</v>
      </c>
      <c r="B119" s="30">
        <f t="shared" ref="B119:Q119" si="60">IF(B39=0,0,B39/B$29)</f>
        <v>0.17643650909105521</v>
      </c>
      <c r="C119" s="30">
        <f t="shared" si="60"/>
        <v>0.17492857629091318</v>
      </c>
      <c r="D119" s="30">
        <f t="shared" si="60"/>
        <v>0.15462503548990877</v>
      </c>
      <c r="E119" s="30">
        <f t="shared" si="60"/>
        <v>0.15413619719363167</v>
      </c>
      <c r="F119" s="30">
        <f t="shared" si="60"/>
        <v>0.17181459045997335</v>
      </c>
      <c r="G119" s="30">
        <f t="shared" si="60"/>
        <v>0.17855787739399923</v>
      </c>
      <c r="H119" s="30">
        <f t="shared" si="60"/>
        <v>0.17078215180064593</v>
      </c>
      <c r="I119" s="30">
        <f t="shared" si="60"/>
        <v>0.17181407163788498</v>
      </c>
      <c r="J119" s="30">
        <f t="shared" si="60"/>
        <v>0.16496289877566045</v>
      </c>
      <c r="K119" s="30">
        <f t="shared" si="60"/>
        <v>0.15763490074222988</v>
      </c>
      <c r="L119" s="30">
        <f t="shared" si="60"/>
        <v>0.16416197186801626</v>
      </c>
      <c r="M119" s="30">
        <f t="shared" si="60"/>
        <v>0.17019191537892076</v>
      </c>
      <c r="N119" s="30">
        <f t="shared" si="60"/>
        <v>0.17799860772359888</v>
      </c>
      <c r="O119" s="30">
        <f t="shared" si="60"/>
        <v>0.1803815901426053</v>
      </c>
      <c r="P119" s="30">
        <f t="shared" si="60"/>
        <v>0.18830794301030848</v>
      </c>
      <c r="Q119" s="30">
        <f t="shared" si="60"/>
        <v>0.18090694081214426</v>
      </c>
    </row>
    <row r="120" spans="1:17" ht="11.45" customHeight="1" x14ac:dyDescent="0.25">
      <c r="A120" s="17" t="str">
        <f>$A$14</f>
        <v>Domestic</v>
      </c>
      <c r="B120" s="29">
        <f t="shared" ref="B120:Q120" si="61">IF(B40=0,0,B40/B$29)</f>
        <v>1.1490226306167093E-2</v>
      </c>
      <c r="C120" s="29">
        <f t="shared" si="61"/>
        <v>1.1348956434381061E-2</v>
      </c>
      <c r="D120" s="29">
        <f t="shared" si="61"/>
        <v>9.8264778188384173E-3</v>
      </c>
      <c r="E120" s="29">
        <f t="shared" si="61"/>
        <v>9.4751907387651303E-3</v>
      </c>
      <c r="F120" s="29">
        <f t="shared" si="61"/>
        <v>1.1018063177672196E-2</v>
      </c>
      <c r="G120" s="29">
        <f t="shared" si="61"/>
        <v>1.0350829489019617E-2</v>
      </c>
      <c r="H120" s="29">
        <f t="shared" si="61"/>
        <v>9.6092925956750719E-3</v>
      </c>
      <c r="I120" s="29">
        <f t="shared" si="61"/>
        <v>9.9159829881953435E-3</v>
      </c>
      <c r="J120" s="29">
        <f t="shared" si="61"/>
        <v>1.0235247441274933E-2</v>
      </c>
      <c r="K120" s="29">
        <f t="shared" si="61"/>
        <v>1.0812358518159917E-2</v>
      </c>
      <c r="L120" s="29">
        <f t="shared" si="61"/>
        <v>1.3006844075961144E-2</v>
      </c>
      <c r="M120" s="29">
        <f t="shared" si="61"/>
        <v>1.2498891479594489E-2</v>
      </c>
      <c r="N120" s="29">
        <f t="shared" si="61"/>
        <v>1.0594250957868876E-2</v>
      </c>
      <c r="O120" s="29">
        <f t="shared" si="61"/>
        <v>1.0638213462351595E-2</v>
      </c>
      <c r="P120" s="29">
        <f t="shared" si="61"/>
        <v>1.041704346204525E-2</v>
      </c>
      <c r="Q120" s="29">
        <f t="shared" si="61"/>
        <v>1.0223339181457545E-2</v>
      </c>
    </row>
    <row r="121" spans="1:17" ht="11.45" customHeight="1" x14ac:dyDescent="0.25">
      <c r="A121" s="17" t="str">
        <f>$A$15</f>
        <v>International - Intra-EU</v>
      </c>
      <c r="B121" s="29">
        <f t="shared" ref="B121:Q121" si="62">IF(B41=0,0,B41/B$29)</f>
        <v>8.0790530297913263E-2</v>
      </c>
      <c r="C121" s="29">
        <f t="shared" si="62"/>
        <v>8.9276787081493059E-2</v>
      </c>
      <c r="D121" s="29">
        <f t="shared" si="62"/>
        <v>7.8817041229184703E-2</v>
      </c>
      <c r="E121" s="29">
        <f t="shared" si="62"/>
        <v>8.319789651296422E-2</v>
      </c>
      <c r="F121" s="29">
        <f t="shared" si="62"/>
        <v>8.8732765627188306E-2</v>
      </c>
      <c r="G121" s="29">
        <f t="shared" si="62"/>
        <v>8.8750516758316356E-2</v>
      </c>
      <c r="H121" s="29">
        <f t="shared" si="62"/>
        <v>8.7570697750952858E-2</v>
      </c>
      <c r="I121" s="29">
        <f t="shared" si="62"/>
        <v>8.918729814472455E-2</v>
      </c>
      <c r="J121" s="29">
        <f t="shared" si="62"/>
        <v>8.0406579411311879E-2</v>
      </c>
      <c r="K121" s="29">
        <f t="shared" si="62"/>
        <v>7.8390731400034941E-2</v>
      </c>
      <c r="L121" s="29">
        <f t="shared" si="62"/>
        <v>8.4049205634518342E-2</v>
      </c>
      <c r="M121" s="29">
        <f t="shared" si="62"/>
        <v>8.7632043692521144E-2</v>
      </c>
      <c r="N121" s="29">
        <f t="shared" si="62"/>
        <v>9.0863676980009425E-2</v>
      </c>
      <c r="O121" s="29">
        <f t="shared" si="62"/>
        <v>9.199012130814635E-2</v>
      </c>
      <c r="P121" s="29">
        <f t="shared" si="62"/>
        <v>9.523853032953096E-2</v>
      </c>
      <c r="Q121" s="29">
        <f t="shared" si="62"/>
        <v>9.3472780071508887E-2</v>
      </c>
    </row>
    <row r="122" spans="1:17" ht="11.45" customHeight="1" x14ac:dyDescent="0.25">
      <c r="A122" s="17" t="str">
        <f>$A$16</f>
        <v>International - Extra-EU</v>
      </c>
      <c r="B122" s="29">
        <f t="shared" ref="B122:Q122" si="63">IF(B42=0,0,B42/B$29)</f>
        <v>8.415575248697485E-2</v>
      </c>
      <c r="C122" s="29">
        <f t="shared" si="63"/>
        <v>7.430283277503906E-2</v>
      </c>
      <c r="D122" s="29">
        <f t="shared" si="63"/>
        <v>6.5981516441885643E-2</v>
      </c>
      <c r="E122" s="29">
        <f t="shared" si="63"/>
        <v>6.1463109941902308E-2</v>
      </c>
      <c r="F122" s="29">
        <f t="shared" si="63"/>
        <v>7.2063761655112843E-2</v>
      </c>
      <c r="G122" s="29">
        <f t="shared" si="63"/>
        <v>7.9456531146663262E-2</v>
      </c>
      <c r="H122" s="29">
        <f t="shared" si="63"/>
        <v>7.3602161454018017E-2</v>
      </c>
      <c r="I122" s="29">
        <f t="shared" si="63"/>
        <v>7.2710790504965081E-2</v>
      </c>
      <c r="J122" s="29">
        <f t="shared" si="63"/>
        <v>7.4321071923073648E-2</v>
      </c>
      <c r="K122" s="29">
        <f t="shared" si="63"/>
        <v>6.8431810824035044E-2</v>
      </c>
      <c r="L122" s="29">
        <f t="shared" si="63"/>
        <v>6.7105922157536788E-2</v>
      </c>
      <c r="M122" s="29">
        <f t="shared" si="63"/>
        <v>7.0060980206805137E-2</v>
      </c>
      <c r="N122" s="29">
        <f t="shared" si="63"/>
        <v>7.6540679785720572E-2</v>
      </c>
      <c r="O122" s="29">
        <f t="shared" si="63"/>
        <v>7.775325537210738E-2</v>
      </c>
      <c r="P122" s="29">
        <f t="shared" si="63"/>
        <v>8.2652369218732299E-2</v>
      </c>
      <c r="Q122" s="29">
        <f t="shared" si="63"/>
        <v>7.7210821559177828E-2</v>
      </c>
    </row>
    <row r="123" spans="1:17" ht="11.45" customHeight="1" x14ac:dyDescent="0.25">
      <c r="A123" s="25" t="s">
        <v>18</v>
      </c>
      <c r="B123" s="32">
        <f t="shared" ref="B123:Q123" si="64">IF(B43=0,0,B43/B$29)</f>
        <v>0.30240912220932981</v>
      </c>
      <c r="C123" s="32">
        <f t="shared" si="64"/>
        <v>0.31254809844900405</v>
      </c>
      <c r="D123" s="32">
        <f t="shared" si="64"/>
        <v>0.32274283326994629</v>
      </c>
      <c r="E123" s="32">
        <f t="shared" si="64"/>
        <v>0.33575636364730838</v>
      </c>
      <c r="F123" s="32">
        <f t="shared" si="64"/>
        <v>0.34059202848947345</v>
      </c>
      <c r="G123" s="32">
        <f t="shared" si="64"/>
        <v>0.34493663972130445</v>
      </c>
      <c r="H123" s="32">
        <f t="shared" si="64"/>
        <v>0.35495207516433741</v>
      </c>
      <c r="I123" s="32">
        <f t="shared" si="64"/>
        <v>0.35250890379752575</v>
      </c>
      <c r="J123" s="32">
        <f t="shared" si="64"/>
        <v>0.35320728633454906</v>
      </c>
      <c r="K123" s="32">
        <f t="shared" si="64"/>
        <v>0.33553436079647814</v>
      </c>
      <c r="L123" s="32">
        <f t="shared" si="64"/>
        <v>0.3278669465455426</v>
      </c>
      <c r="M123" s="32">
        <f t="shared" si="64"/>
        <v>0.31752743906450637</v>
      </c>
      <c r="N123" s="32">
        <f t="shared" si="64"/>
        <v>0.31697561922596612</v>
      </c>
      <c r="O123" s="32">
        <f t="shared" si="64"/>
        <v>0.3038301638343015</v>
      </c>
      <c r="P123" s="32">
        <f t="shared" si="64"/>
        <v>0.29337411157114607</v>
      </c>
      <c r="Q123" s="32">
        <f t="shared" si="64"/>
        <v>0.29815134391130432</v>
      </c>
    </row>
    <row r="124" spans="1:17" ht="11.45" customHeight="1" x14ac:dyDescent="0.25">
      <c r="A124" s="23" t="str">
        <f>$A$18</f>
        <v>Road transport</v>
      </c>
      <c r="B124" s="31">
        <f t="shared" ref="B124:Q124" si="65">IF(B44=0,0,B44/B$29)</f>
        <v>0.26237459486228343</v>
      </c>
      <c r="C124" s="31">
        <f t="shared" si="65"/>
        <v>0.26881894174605592</v>
      </c>
      <c r="D124" s="31">
        <f t="shared" si="65"/>
        <v>0.27737762537184091</v>
      </c>
      <c r="E124" s="31">
        <f t="shared" si="65"/>
        <v>0.291849117662555</v>
      </c>
      <c r="F124" s="31">
        <f t="shared" si="65"/>
        <v>0.29875730027120168</v>
      </c>
      <c r="G124" s="31">
        <f t="shared" si="65"/>
        <v>0.29967807827930415</v>
      </c>
      <c r="H124" s="31">
        <f t="shared" si="65"/>
        <v>0.31633377980489924</v>
      </c>
      <c r="I124" s="31">
        <f t="shared" si="65"/>
        <v>0.31951770410717101</v>
      </c>
      <c r="J124" s="31">
        <f t="shared" si="65"/>
        <v>0.30688852603441136</v>
      </c>
      <c r="K124" s="31">
        <f t="shared" si="65"/>
        <v>0.28872498257752233</v>
      </c>
      <c r="L124" s="31">
        <f t="shared" si="65"/>
        <v>0.28843093249485124</v>
      </c>
      <c r="M124" s="31">
        <f t="shared" si="65"/>
        <v>0.27649028183063035</v>
      </c>
      <c r="N124" s="31">
        <f t="shared" si="65"/>
        <v>0.27442016802108959</v>
      </c>
      <c r="O124" s="31">
        <f t="shared" si="65"/>
        <v>0.26092278619783954</v>
      </c>
      <c r="P124" s="31">
        <f t="shared" si="65"/>
        <v>0.255829836172768</v>
      </c>
      <c r="Q124" s="31">
        <f t="shared" si="65"/>
        <v>0.25922977297043126</v>
      </c>
    </row>
    <row r="125" spans="1:17" ht="11.45" customHeight="1" x14ac:dyDescent="0.25">
      <c r="A125" s="17" t="str">
        <f>$A$19</f>
        <v>Light duty vehicles</v>
      </c>
      <c r="B125" s="29">
        <f t="shared" ref="B125:Q125" si="66">IF(B45=0,0,B45/B$29)</f>
        <v>0.10090329529686873</v>
      </c>
      <c r="C125" s="29">
        <f t="shared" si="66"/>
        <v>0.10320722170104245</v>
      </c>
      <c r="D125" s="29">
        <f t="shared" si="66"/>
        <v>0.10623999215570071</v>
      </c>
      <c r="E125" s="29">
        <f t="shared" si="66"/>
        <v>0.1088082978423683</v>
      </c>
      <c r="F125" s="29">
        <f t="shared" si="66"/>
        <v>0.11272560802905304</v>
      </c>
      <c r="G125" s="29">
        <f t="shared" si="66"/>
        <v>0.11774879852542558</v>
      </c>
      <c r="H125" s="29">
        <f t="shared" si="66"/>
        <v>0.12903222152135282</v>
      </c>
      <c r="I125" s="29">
        <f t="shared" si="66"/>
        <v>0.13230616779694213</v>
      </c>
      <c r="J125" s="29">
        <f t="shared" si="66"/>
        <v>0.12650083349254204</v>
      </c>
      <c r="K125" s="29">
        <f t="shared" si="66"/>
        <v>0.12420577462131173</v>
      </c>
      <c r="L125" s="29">
        <f t="shared" si="66"/>
        <v>0.12010668361862543</v>
      </c>
      <c r="M125" s="29">
        <f t="shared" si="66"/>
        <v>0.10952752681992911</v>
      </c>
      <c r="N125" s="29">
        <f t="shared" si="66"/>
        <v>0.10947346076419695</v>
      </c>
      <c r="O125" s="29">
        <f t="shared" si="66"/>
        <v>0.10333843667311063</v>
      </c>
      <c r="P125" s="29">
        <f t="shared" si="66"/>
        <v>9.5497688157249558E-2</v>
      </c>
      <c r="Q125" s="29">
        <f t="shared" si="66"/>
        <v>9.4711271004408168E-2</v>
      </c>
    </row>
    <row r="126" spans="1:17" ht="11.45" customHeight="1" x14ac:dyDescent="0.25">
      <c r="A126" s="17" t="str">
        <f>$A$20</f>
        <v>Heavy duty vehicles</v>
      </c>
      <c r="B126" s="29">
        <f t="shared" ref="B126:Q126" si="67">IF(B46=0,0,B46/B$29)</f>
        <v>0.1614712995654147</v>
      </c>
      <c r="C126" s="29">
        <f t="shared" si="67"/>
        <v>0.16561172004501346</v>
      </c>
      <c r="D126" s="29">
        <f t="shared" si="67"/>
        <v>0.17113763321614017</v>
      </c>
      <c r="E126" s="29">
        <f t="shared" si="67"/>
        <v>0.18304081982018669</v>
      </c>
      <c r="F126" s="29">
        <f t="shared" si="67"/>
        <v>0.18603169224214861</v>
      </c>
      <c r="G126" s="29">
        <f t="shared" si="67"/>
        <v>0.1819292797538786</v>
      </c>
      <c r="H126" s="29">
        <f t="shared" si="67"/>
        <v>0.18730155828354644</v>
      </c>
      <c r="I126" s="29">
        <f t="shared" si="67"/>
        <v>0.18721153631022888</v>
      </c>
      <c r="J126" s="29">
        <f t="shared" si="67"/>
        <v>0.18038769254186934</v>
      </c>
      <c r="K126" s="29">
        <f t="shared" si="67"/>
        <v>0.16451920795621061</v>
      </c>
      <c r="L126" s="29">
        <f t="shared" si="67"/>
        <v>0.16832424887622582</v>
      </c>
      <c r="M126" s="29">
        <f t="shared" si="67"/>
        <v>0.16696275501070121</v>
      </c>
      <c r="N126" s="29">
        <f t="shared" si="67"/>
        <v>0.16494670725689267</v>
      </c>
      <c r="O126" s="29">
        <f t="shared" si="67"/>
        <v>0.15758434952472894</v>
      </c>
      <c r="P126" s="29">
        <f t="shared" si="67"/>
        <v>0.16033214801551846</v>
      </c>
      <c r="Q126" s="29">
        <f t="shared" si="67"/>
        <v>0.16451850196602311</v>
      </c>
    </row>
    <row r="127" spans="1:17" ht="11.45" customHeight="1" x14ac:dyDescent="0.25">
      <c r="A127" s="19" t="str">
        <f>$A$21</f>
        <v>Rail transport</v>
      </c>
      <c r="B127" s="30">
        <f t="shared" ref="B127:Q127" si="68">IF(B47=0,0,B47/B$29)</f>
        <v>2.5395225091513537E-3</v>
      </c>
      <c r="C127" s="30">
        <f t="shared" si="68"/>
        <v>2.5190915895345529E-3</v>
      </c>
      <c r="D127" s="30">
        <f t="shared" si="68"/>
        <v>2.2607385886168826E-3</v>
      </c>
      <c r="E127" s="30">
        <f t="shared" si="68"/>
        <v>2.2866061804899052E-3</v>
      </c>
      <c r="F127" s="30">
        <f t="shared" si="68"/>
        <v>2.5136762751914983E-3</v>
      </c>
      <c r="G127" s="30">
        <f t="shared" si="68"/>
        <v>2.1655058031736611E-3</v>
      </c>
      <c r="H127" s="30">
        <f t="shared" si="68"/>
        <v>1.9192350070813757E-3</v>
      </c>
      <c r="I127" s="30">
        <f t="shared" si="68"/>
        <v>1.5057579812998187E-3</v>
      </c>
      <c r="J127" s="30">
        <f t="shared" si="68"/>
        <v>1.5447835821965545E-3</v>
      </c>
      <c r="K127" s="30">
        <f t="shared" si="68"/>
        <v>1.6670767402146437E-3</v>
      </c>
      <c r="L127" s="30">
        <f t="shared" si="68"/>
        <v>1.8776220787737647E-3</v>
      </c>
      <c r="M127" s="30">
        <f t="shared" si="68"/>
        <v>2.2341499054682364E-3</v>
      </c>
      <c r="N127" s="30">
        <f t="shared" si="68"/>
        <v>2.0140057557028385E-3</v>
      </c>
      <c r="O127" s="30">
        <f t="shared" si="68"/>
        <v>1.9698417569059567E-3</v>
      </c>
      <c r="P127" s="30">
        <f t="shared" si="68"/>
        <v>1.8163349619867268E-3</v>
      </c>
      <c r="Q127" s="30">
        <f t="shared" si="68"/>
        <v>1.8501186287020698E-3</v>
      </c>
    </row>
    <row r="128" spans="1:17" ht="11.45" customHeight="1" x14ac:dyDescent="0.25">
      <c r="A128" s="19" t="str">
        <f>$A$22</f>
        <v>Aviation</v>
      </c>
      <c r="B128" s="30">
        <f t="shared" ref="B128:Q128" si="69">IF(B48=0,0,B48/B$29)</f>
        <v>1.7749329401871494E-3</v>
      </c>
      <c r="C128" s="30">
        <f t="shared" si="69"/>
        <v>1.8831583400001869E-3</v>
      </c>
      <c r="D128" s="30">
        <f t="shared" si="69"/>
        <v>1.6639533815364504E-3</v>
      </c>
      <c r="E128" s="30">
        <f t="shared" si="69"/>
        <v>1.1665497520514186E-3</v>
      </c>
      <c r="F128" s="30">
        <f t="shared" si="69"/>
        <v>1.2025903572349002E-3</v>
      </c>
      <c r="G128" s="30">
        <f t="shared" si="69"/>
        <v>1.3648602700728682E-3</v>
      </c>
      <c r="H128" s="30">
        <f t="shared" si="69"/>
        <v>1.6994061385337132E-3</v>
      </c>
      <c r="I128" s="30">
        <f t="shared" si="69"/>
        <v>1.6151049934732919E-3</v>
      </c>
      <c r="J128" s="30">
        <f t="shared" si="69"/>
        <v>6.9467935969648436E-3</v>
      </c>
      <c r="K128" s="30">
        <f t="shared" si="69"/>
        <v>5.3616285943341073E-3</v>
      </c>
      <c r="L128" s="30">
        <f t="shared" si="69"/>
        <v>4.7388766996299264E-3</v>
      </c>
      <c r="M128" s="30">
        <f t="shared" si="69"/>
        <v>4.9563805142398771E-3</v>
      </c>
      <c r="N128" s="30">
        <f t="shared" si="69"/>
        <v>5.6843659308008377E-3</v>
      </c>
      <c r="O128" s="30">
        <f t="shared" si="69"/>
        <v>5.472272569007613E-3</v>
      </c>
      <c r="P128" s="30">
        <f t="shared" si="69"/>
        <v>7.1767139588421779E-3</v>
      </c>
      <c r="Q128" s="30">
        <f t="shared" si="69"/>
        <v>7.0250301632598646E-3</v>
      </c>
    </row>
    <row r="129" spans="1:17" ht="11.45" customHeight="1" x14ac:dyDescent="0.25">
      <c r="A129" s="17" t="str">
        <f>$A$23</f>
        <v>Domestic and International - Intra-EU</v>
      </c>
      <c r="B129" s="29">
        <f t="shared" ref="B129:Q129" si="70">IF(B49=0,0,B49/B$29)</f>
        <v>1.6917244144270744E-3</v>
      </c>
      <c r="C129" s="29">
        <f t="shared" si="70"/>
        <v>1.7852193873104615E-3</v>
      </c>
      <c r="D129" s="29">
        <f t="shared" si="70"/>
        <v>1.5564318753107948E-3</v>
      </c>
      <c r="E129" s="29">
        <f t="shared" si="70"/>
        <v>1.0665999635785903E-3</v>
      </c>
      <c r="F129" s="29">
        <f t="shared" si="70"/>
        <v>1.1067713439595244E-3</v>
      </c>
      <c r="G129" s="29">
        <f t="shared" si="70"/>
        <v>1.3033338874338298E-3</v>
      </c>
      <c r="H129" s="29">
        <f t="shared" si="70"/>
        <v>1.6655709809883551E-3</v>
      </c>
      <c r="I129" s="29">
        <f t="shared" si="70"/>
        <v>1.5806308776595936E-3</v>
      </c>
      <c r="J129" s="29">
        <f t="shared" si="70"/>
        <v>3.0326832293495753E-3</v>
      </c>
      <c r="K129" s="29">
        <f t="shared" si="70"/>
        <v>2.2845136657445708E-3</v>
      </c>
      <c r="L129" s="29">
        <f t="shared" si="70"/>
        <v>1.8994696567345198E-3</v>
      </c>
      <c r="M129" s="29">
        <f t="shared" si="70"/>
        <v>1.953220224812242E-3</v>
      </c>
      <c r="N129" s="29">
        <f t="shared" si="70"/>
        <v>2.0821439008044838E-3</v>
      </c>
      <c r="O129" s="29">
        <f t="shared" si="70"/>
        <v>1.8297002080602835E-3</v>
      </c>
      <c r="P129" s="29">
        <f t="shared" si="70"/>
        <v>2.2630591884378486E-3</v>
      </c>
      <c r="Q129" s="29">
        <f t="shared" si="70"/>
        <v>2.1407790718843424E-3</v>
      </c>
    </row>
    <row r="130" spans="1:17" ht="11.45" customHeight="1" x14ac:dyDescent="0.25">
      <c r="A130" s="17" t="str">
        <f>$A$24</f>
        <v>International - Extra-EU</v>
      </c>
      <c r="B130" s="29">
        <f t="shared" ref="B130:Q130" si="71">IF(B50=0,0,B50/B$29)</f>
        <v>8.3208525760075118E-5</v>
      </c>
      <c r="C130" s="29">
        <f t="shared" si="71"/>
        <v>9.7938952689725336E-5</v>
      </c>
      <c r="D130" s="29">
        <f t="shared" si="71"/>
        <v>1.0752150622565578E-4</v>
      </c>
      <c r="E130" s="29">
        <f t="shared" si="71"/>
        <v>9.9949788472828465E-5</v>
      </c>
      <c r="F130" s="29">
        <f t="shared" si="71"/>
        <v>9.5819013275375955E-5</v>
      </c>
      <c r="G130" s="29">
        <f t="shared" si="71"/>
        <v>6.1526382639038517E-5</v>
      </c>
      <c r="H130" s="29">
        <f t="shared" si="71"/>
        <v>3.3835157545358172E-5</v>
      </c>
      <c r="I130" s="29">
        <f t="shared" si="71"/>
        <v>3.447411581369843E-5</v>
      </c>
      <c r="J130" s="29">
        <f t="shared" si="71"/>
        <v>3.9141103676152682E-3</v>
      </c>
      <c r="K130" s="29">
        <f t="shared" si="71"/>
        <v>3.0771149285895361E-3</v>
      </c>
      <c r="L130" s="29">
        <f t="shared" si="71"/>
        <v>2.8394070428954068E-3</v>
      </c>
      <c r="M130" s="29">
        <f t="shared" si="71"/>
        <v>3.0031602894276346E-3</v>
      </c>
      <c r="N130" s="29">
        <f t="shared" si="71"/>
        <v>3.6022220299963543E-3</v>
      </c>
      <c r="O130" s="29">
        <f t="shared" si="71"/>
        <v>3.6425723609473286E-3</v>
      </c>
      <c r="P130" s="29">
        <f t="shared" si="71"/>
        <v>4.9136547704043297E-3</v>
      </c>
      <c r="Q130" s="29">
        <f t="shared" si="71"/>
        <v>4.8842510913755226E-3</v>
      </c>
    </row>
    <row r="131" spans="1:17" ht="11.45" customHeight="1" x14ac:dyDescent="0.25">
      <c r="A131" s="19" t="s">
        <v>32</v>
      </c>
      <c r="B131" s="30">
        <f t="shared" ref="B131:Q131" si="72">IF(B51=0,0,B51/B$29)</f>
        <v>3.57200718977079E-2</v>
      </c>
      <c r="C131" s="30">
        <f t="shared" si="72"/>
        <v>3.9326906773413405E-2</v>
      </c>
      <c r="D131" s="30">
        <f t="shared" si="72"/>
        <v>4.1440515927952039E-2</v>
      </c>
      <c r="E131" s="30">
        <f t="shared" si="72"/>
        <v>4.045409005221208E-2</v>
      </c>
      <c r="F131" s="30">
        <f t="shared" si="72"/>
        <v>3.8118461585845406E-2</v>
      </c>
      <c r="G131" s="30">
        <f t="shared" si="72"/>
        <v>4.1728195368753822E-2</v>
      </c>
      <c r="H131" s="30">
        <f t="shared" si="72"/>
        <v>3.4999654213823062E-2</v>
      </c>
      <c r="I131" s="30">
        <f t="shared" si="72"/>
        <v>2.987033671558164E-2</v>
      </c>
      <c r="J131" s="30">
        <f t="shared" si="72"/>
        <v>3.782718312097632E-2</v>
      </c>
      <c r="K131" s="30">
        <f t="shared" si="72"/>
        <v>3.9780672884407037E-2</v>
      </c>
      <c r="L131" s="30">
        <f t="shared" si="72"/>
        <v>3.2819515272287672E-2</v>
      </c>
      <c r="M131" s="30">
        <f t="shared" si="72"/>
        <v>3.3846626814167967E-2</v>
      </c>
      <c r="N131" s="30">
        <f t="shared" si="72"/>
        <v>3.4857079518372872E-2</v>
      </c>
      <c r="O131" s="30">
        <f t="shared" si="72"/>
        <v>3.546526331054841E-2</v>
      </c>
      <c r="P131" s="30">
        <f t="shared" si="72"/>
        <v>2.8551226477549169E-2</v>
      </c>
      <c r="Q131" s="30">
        <f t="shared" si="72"/>
        <v>3.0046422148911074E-2</v>
      </c>
    </row>
    <row r="132" spans="1:17" ht="11.45" customHeight="1" x14ac:dyDescent="0.25">
      <c r="A132" s="17" t="str">
        <f>$A$26</f>
        <v>Domestic coastal shipping</v>
      </c>
      <c r="B132" s="29">
        <f t="shared" ref="B132:Q132" si="73">IF(B52=0,0,B52/B$29)</f>
        <v>3.57200718977079E-2</v>
      </c>
      <c r="C132" s="29">
        <f t="shared" si="73"/>
        <v>3.9326906773413405E-2</v>
      </c>
      <c r="D132" s="29">
        <f t="shared" si="73"/>
        <v>4.1440515927952039E-2</v>
      </c>
      <c r="E132" s="29">
        <f t="shared" si="73"/>
        <v>4.045409005221208E-2</v>
      </c>
      <c r="F132" s="29">
        <f t="shared" si="73"/>
        <v>3.8118461585845406E-2</v>
      </c>
      <c r="G132" s="29">
        <f t="shared" si="73"/>
        <v>4.1728195368753822E-2</v>
      </c>
      <c r="H132" s="29">
        <f t="shared" si="73"/>
        <v>3.4999654213823062E-2</v>
      </c>
      <c r="I132" s="29">
        <f t="shared" si="73"/>
        <v>2.987033671558164E-2</v>
      </c>
      <c r="J132" s="29">
        <f t="shared" si="73"/>
        <v>3.782718312097632E-2</v>
      </c>
      <c r="K132" s="29">
        <f t="shared" si="73"/>
        <v>3.9780672884407037E-2</v>
      </c>
      <c r="L132" s="29">
        <f t="shared" si="73"/>
        <v>3.2819515272287672E-2</v>
      </c>
      <c r="M132" s="29">
        <f t="shared" si="73"/>
        <v>3.3846626814167967E-2</v>
      </c>
      <c r="N132" s="29">
        <f t="shared" si="73"/>
        <v>3.4857079518372872E-2</v>
      </c>
      <c r="O132" s="29">
        <f t="shared" si="73"/>
        <v>3.546526331054841E-2</v>
      </c>
      <c r="P132" s="29">
        <f t="shared" si="73"/>
        <v>2.8551226477549169E-2</v>
      </c>
      <c r="Q132" s="29">
        <f t="shared" si="73"/>
        <v>3.0046422148911074E-2</v>
      </c>
    </row>
    <row r="133" spans="1:17" ht="11.45" customHeight="1" x14ac:dyDescent="0.25">
      <c r="A133" s="15" t="str">
        <f>$A$27</f>
        <v>Inland waterways</v>
      </c>
      <c r="B133" s="28">
        <f t="shared" ref="B133:Q133" si="74">IF(B53=0,0,B53/B$29)</f>
        <v>0</v>
      </c>
      <c r="C133" s="28">
        <f t="shared" si="74"/>
        <v>0</v>
      </c>
      <c r="D133" s="28">
        <f t="shared" si="74"/>
        <v>0</v>
      </c>
      <c r="E133" s="28">
        <f t="shared" si="74"/>
        <v>0</v>
      </c>
      <c r="F133" s="28">
        <f t="shared" si="74"/>
        <v>0</v>
      </c>
      <c r="G133" s="28">
        <f t="shared" si="74"/>
        <v>0</v>
      </c>
      <c r="H133" s="28">
        <f t="shared" si="74"/>
        <v>0</v>
      </c>
      <c r="I133" s="28">
        <f t="shared" si="74"/>
        <v>0</v>
      </c>
      <c r="J133" s="28">
        <f t="shared" si="74"/>
        <v>0</v>
      </c>
      <c r="K133" s="28">
        <f t="shared" si="74"/>
        <v>0</v>
      </c>
      <c r="L133" s="28">
        <f t="shared" si="74"/>
        <v>0</v>
      </c>
      <c r="M133" s="28">
        <f t="shared" si="74"/>
        <v>0</v>
      </c>
      <c r="N133" s="28">
        <f t="shared" si="74"/>
        <v>0</v>
      </c>
      <c r="O133" s="28">
        <f t="shared" si="74"/>
        <v>0</v>
      </c>
      <c r="P133" s="28">
        <f t="shared" si="74"/>
        <v>0</v>
      </c>
      <c r="Q133" s="28">
        <f t="shared" si="74"/>
        <v>0</v>
      </c>
    </row>
    <row r="135" spans="1:17" ht="11.45" customHeight="1" x14ac:dyDescent="0.25">
      <c r="A135" s="27" t="s">
        <v>40</v>
      </c>
      <c r="B135" s="33">
        <f t="shared" ref="B135:Q135" si="75">IF(B55=0,0,B55/B$55)</f>
        <v>1</v>
      </c>
      <c r="C135" s="33">
        <f t="shared" si="75"/>
        <v>1</v>
      </c>
      <c r="D135" s="33">
        <f t="shared" si="75"/>
        <v>1</v>
      </c>
      <c r="E135" s="33">
        <f t="shared" si="75"/>
        <v>1</v>
      </c>
      <c r="F135" s="33">
        <f t="shared" si="75"/>
        <v>1</v>
      </c>
      <c r="G135" s="33">
        <f t="shared" si="75"/>
        <v>1</v>
      </c>
      <c r="H135" s="33">
        <f t="shared" si="75"/>
        <v>1</v>
      </c>
      <c r="I135" s="33">
        <f t="shared" si="75"/>
        <v>1</v>
      </c>
      <c r="J135" s="33">
        <f t="shared" si="75"/>
        <v>1</v>
      </c>
      <c r="K135" s="33">
        <f t="shared" si="75"/>
        <v>1</v>
      </c>
      <c r="L135" s="33">
        <f t="shared" si="75"/>
        <v>1</v>
      </c>
      <c r="M135" s="33">
        <f t="shared" si="75"/>
        <v>1</v>
      </c>
      <c r="N135" s="33">
        <f t="shared" si="75"/>
        <v>1</v>
      </c>
      <c r="O135" s="33">
        <f t="shared" si="75"/>
        <v>1</v>
      </c>
      <c r="P135" s="33">
        <f t="shared" si="75"/>
        <v>1</v>
      </c>
      <c r="Q135" s="33">
        <f t="shared" si="75"/>
        <v>1</v>
      </c>
    </row>
    <row r="136" spans="1:17" ht="11.45" customHeight="1" x14ac:dyDescent="0.25">
      <c r="A136" s="25" t="s">
        <v>39</v>
      </c>
      <c r="B136" s="32">
        <f t="shared" ref="B136:Q136" si="76">IF(B56=0,0,B56/B$55)</f>
        <v>0.68704300661095763</v>
      </c>
      <c r="C136" s="32">
        <f t="shared" si="76"/>
        <v>0.67680928162956111</v>
      </c>
      <c r="D136" s="32">
        <f t="shared" si="76"/>
        <v>0.66602774913138241</v>
      </c>
      <c r="E136" s="32">
        <f t="shared" si="76"/>
        <v>0.65301225016468023</v>
      </c>
      <c r="F136" s="32">
        <f t="shared" si="76"/>
        <v>0.64846754872819223</v>
      </c>
      <c r="G136" s="32">
        <f t="shared" si="76"/>
        <v>0.64430665362017692</v>
      </c>
      <c r="H136" s="32">
        <f t="shared" si="76"/>
        <v>0.6340300301831221</v>
      </c>
      <c r="I136" s="32">
        <f t="shared" si="76"/>
        <v>0.63675109513108996</v>
      </c>
      <c r="J136" s="32">
        <f t="shared" si="76"/>
        <v>0.63624122339149591</v>
      </c>
      <c r="K136" s="32">
        <f t="shared" si="76"/>
        <v>0.65438366639436674</v>
      </c>
      <c r="L136" s="32">
        <f t="shared" si="76"/>
        <v>0.66114148075573509</v>
      </c>
      <c r="M136" s="32">
        <f t="shared" si="76"/>
        <v>0.67498004482824925</v>
      </c>
      <c r="N136" s="32">
        <f t="shared" si="76"/>
        <v>0.68618341048941167</v>
      </c>
      <c r="O136" s="32">
        <f t="shared" si="76"/>
        <v>0.69903425049103973</v>
      </c>
      <c r="P136" s="32">
        <f t="shared" si="76"/>
        <v>0.7096486230403658</v>
      </c>
      <c r="Q136" s="32">
        <f t="shared" si="76"/>
        <v>0.70425450097569808</v>
      </c>
    </row>
    <row r="137" spans="1:17" ht="11.45" customHeight="1" x14ac:dyDescent="0.25">
      <c r="A137" s="23" t="str">
        <f>$A$5</f>
        <v>Road transport</v>
      </c>
      <c r="B137" s="31">
        <f t="shared" ref="B137:Q137" si="77">IF(B57=0,0,B57/B$55)</f>
        <v>0.49489659203804998</v>
      </c>
      <c r="C137" s="31">
        <f t="shared" si="77"/>
        <v>0.48743064736896469</v>
      </c>
      <c r="D137" s="31">
        <f t="shared" si="77"/>
        <v>0.49679422717352134</v>
      </c>
      <c r="E137" s="31">
        <f t="shared" si="77"/>
        <v>0.48466003383252632</v>
      </c>
      <c r="F137" s="31">
        <f t="shared" si="77"/>
        <v>0.4634749943942203</v>
      </c>
      <c r="G137" s="31">
        <f t="shared" si="77"/>
        <v>0.45186877396891856</v>
      </c>
      <c r="H137" s="31">
        <f t="shared" si="77"/>
        <v>0.44965168469334599</v>
      </c>
      <c r="I137" s="31">
        <f t="shared" si="77"/>
        <v>0.45184939299693316</v>
      </c>
      <c r="J137" s="31">
        <f t="shared" si="77"/>
        <v>0.45757399450603325</v>
      </c>
      <c r="K137" s="31">
        <f t="shared" si="77"/>
        <v>0.48237656613367363</v>
      </c>
      <c r="L137" s="31">
        <f t="shared" si="77"/>
        <v>0.48146423228544327</v>
      </c>
      <c r="M137" s="31">
        <f t="shared" si="77"/>
        <v>0.48535644903773334</v>
      </c>
      <c r="N137" s="31">
        <f t="shared" si="77"/>
        <v>0.48258788501087618</v>
      </c>
      <c r="O137" s="31">
        <f t="shared" si="77"/>
        <v>0.49280430920332197</v>
      </c>
      <c r="P137" s="31">
        <f t="shared" si="77"/>
        <v>0.49500282960000624</v>
      </c>
      <c r="Q137" s="31">
        <f t="shared" si="77"/>
        <v>0.49779176321547375</v>
      </c>
    </row>
    <row r="138" spans="1:17" ht="11.45" customHeight="1" x14ac:dyDescent="0.25">
      <c r="A138" s="17" t="str">
        <f>$A$6</f>
        <v>Powered 2-wheelers</v>
      </c>
      <c r="B138" s="29">
        <f t="shared" ref="B138:Q138" si="78">IF(B58=0,0,B58/B$55)</f>
        <v>4.8867422283086813E-3</v>
      </c>
      <c r="C138" s="29">
        <f t="shared" si="78"/>
        <v>4.5608376208002531E-3</v>
      </c>
      <c r="D138" s="29">
        <f t="shared" si="78"/>
        <v>4.744435189770929E-3</v>
      </c>
      <c r="E138" s="29">
        <f t="shared" si="78"/>
        <v>4.5597870268562534E-3</v>
      </c>
      <c r="F138" s="29">
        <f t="shared" si="78"/>
        <v>4.2893206499838524E-3</v>
      </c>
      <c r="G138" s="29">
        <f t="shared" si="78"/>
        <v>4.2092187432732344E-3</v>
      </c>
      <c r="H138" s="29">
        <f t="shared" si="78"/>
        <v>4.2877086240561326E-3</v>
      </c>
      <c r="I138" s="29">
        <f t="shared" si="78"/>
        <v>4.2891680988354514E-3</v>
      </c>
      <c r="J138" s="29">
        <f t="shared" si="78"/>
        <v>4.2722566356818686E-3</v>
      </c>
      <c r="K138" s="29">
        <f t="shared" si="78"/>
        <v>4.3542205648767051E-3</v>
      </c>
      <c r="L138" s="29">
        <f t="shared" si="78"/>
        <v>4.2485065182448602E-3</v>
      </c>
      <c r="M138" s="29">
        <f t="shared" si="78"/>
        <v>4.1990432426391635E-3</v>
      </c>
      <c r="N138" s="29">
        <f t="shared" si="78"/>
        <v>4.7976459706100165E-3</v>
      </c>
      <c r="O138" s="29">
        <f t="shared" si="78"/>
        <v>4.8909598653858978E-3</v>
      </c>
      <c r="P138" s="29">
        <f t="shared" si="78"/>
        <v>4.8386830603203259E-3</v>
      </c>
      <c r="Q138" s="29">
        <f t="shared" si="78"/>
        <v>4.7882672936876147E-3</v>
      </c>
    </row>
    <row r="139" spans="1:17" ht="11.45" customHeight="1" x14ac:dyDescent="0.25">
      <c r="A139" s="17" t="str">
        <f>$A$7</f>
        <v>Passenger cars</v>
      </c>
      <c r="B139" s="29">
        <f t="shared" ref="B139:Q139" si="79">IF(B59=0,0,B59/B$55)</f>
        <v>0.41949853307240575</v>
      </c>
      <c r="C139" s="29">
        <f t="shared" si="79"/>
        <v>0.41377832147921811</v>
      </c>
      <c r="D139" s="29">
        <f t="shared" si="79"/>
        <v>0.42351488705914431</v>
      </c>
      <c r="E139" s="29">
        <f t="shared" si="79"/>
        <v>0.41276872042121587</v>
      </c>
      <c r="F139" s="29">
        <f t="shared" si="79"/>
        <v>0.39561211633825172</v>
      </c>
      <c r="G139" s="29">
        <f t="shared" si="79"/>
        <v>0.384442006661045</v>
      </c>
      <c r="H139" s="29">
        <f t="shared" si="79"/>
        <v>0.38197086498396055</v>
      </c>
      <c r="I139" s="29">
        <f t="shared" si="79"/>
        <v>0.38728855489975683</v>
      </c>
      <c r="J139" s="29">
        <f t="shared" si="79"/>
        <v>0.39100448956807909</v>
      </c>
      <c r="K139" s="29">
        <f t="shared" si="79"/>
        <v>0.41029363224422055</v>
      </c>
      <c r="L139" s="29">
        <f t="shared" si="79"/>
        <v>0.40767320132476403</v>
      </c>
      <c r="M139" s="29">
        <f t="shared" si="79"/>
        <v>0.41396174872743952</v>
      </c>
      <c r="N139" s="29">
        <f t="shared" si="79"/>
        <v>0.41031808644359263</v>
      </c>
      <c r="O139" s="29">
        <f t="shared" si="79"/>
        <v>0.41934784188067359</v>
      </c>
      <c r="P139" s="29">
        <f t="shared" si="79"/>
        <v>0.42091561554790963</v>
      </c>
      <c r="Q139" s="29">
        <f t="shared" si="79"/>
        <v>0.42325648128319093</v>
      </c>
    </row>
    <row r="140" spans="1:17" ht="11.45" customHeight="1" x14ac:dyDescent="0.25">
      <c r="A140" s="17" t="str">
        <f>$A$8</f>
        <v>Motor coaches, buses and trolley buses</v>
      </c>
      <c r="B140" s="29">
        <f t="shared" ref="B140:Q140" si="80">IF(B60=0,0,B60/B$55)</f>
        <v>7.051131673733553E-2</v>
      </c>
      <c r="C140" s="29">
        <f t="shared" si="80"/>
        <v>6.9091488268946386E-2</v>
      </c>
      <c r="D140" s="29">
        <f t="shared" si="80"/>
        <v>6.8534904924606121E-2</v>
      </c>
      <c r="E140" s="29">
        <f t="shared" si="80"/>
        <v>6.7331526384454152E-2</v>
      </c>
      <c r="F140" s="29">
        <f t="shared" si="80"/>
        <v>6.3573557405984776E-2</v>
      </c>
      <c r="G140" s="29">
        <f t="shared" si="80"/>
        <v>6.3217548564600351E-2</v>
      </c>
      <c r="H140" s="29">
        <f t="shared" si="80"/>
        <v>6.3393111085329273E-2</v>
      </c>
      <c r="I140" s="29">
        <f t="shared" si="80"/>
        <v>6.0271669998340889E-2</v>
      </c>
      <c r="J140" s="29">
        <f t="shared" si="80"/>
        <v>6.2297248302272235E-2</v>
      </c>
      <c r="K140" s="29">
        <f t="shared" si="80"/>
        <v>6.7728713324576334E-2</v>
      </c>
      <c r="L140" s="29">
        <f t="shared" si="80"/>
        <v>6.9542524442434389E-2</v>
      </c>
      <c r="M140" s="29">
        <f t="shared" si="80"/>
        <v>6.7195657067654652E-2</v>
      </c>
      <c r="N140" s="29">
        <f t="shared" si="80"/>
        <v>6.7472152596673468E-2</v>
      </c>
      <c r="O140" s="29">
        <f t="shared" si="80"/>
        <v>6.8565507457262462E-2</v>
      </c>
      <c r="P140" s="29">
        <f t="shared" si="80"/>
        <v>6.9248530991776219E-2</v>
      </c>
      <c r="Q140" s="29">
        <f t="shared" si="80"/>
        <v>6.9747014638595242E-2</v>
      </c>
    </row>
    <row r="141" spans="1:17" ht="11.45" customHeight="1" x14ac:dyDescent="0.25">
      <c r="A141" s="19" t="str">
        <f>$A$9</f>
        <v>Rail, metro and tram</v>
      </c>
      <c r="B141" s="30">
        <f t="shared" ref="B141:Q141" si="81">IF(B61=0,0,B61/B$55)</f>
        <v>1.4076380877973284E-2</v>
      </c>
      <c r="C141" s="30">
        <f t="shared" si="81"/>
        <v>1.2931975183434001E-2</v>
      </c>
      <c r="D141" s="30">
        <f t="shared" si="81"/>
        <v>1.3266009060369755E-2</v>
      </c>
      <c r="E141" s="30">
        <f t="shared" si="81"/>
        <v>1.309237087270064E-2</v>
      </c>
      <c r="F141" s="30">
        <f t="shared" si="81"/>
        <v>1.2093822171663455E-2</v>
      </c>
      <c r="G141" s="30">
        <f t="shared" si="81"/>
        <v>1.2962096000905664E-2</v>
      </c>
      <c r="H141" s="30">
        <f t="shared" si="81"/>
        <v>1.2764579132910323E-2</v>
      </c>
      <c r="I141" s="30">
        <f t="shared" si="81"/>
        <v>1.2473704537130667E-2</v>
      </c>
      <c r="J141" s="30">
        <f t="shared" si="81"/>
        <v>1.320668413355133E-2</v>
      </c>
      <c r="K141" s="30">
        <f t="shared" si="81"/>
        <v>1.3663986620303215E-2</v>
      </c>
      <c r="L141" s="30">
        <f t="shared" si="81"/>
        <v>1.4375082503369231E-2</v>
      </c>
      <c r="M141" s="30">
        <f t="shared" si="81"/>
        <v>1.4719149530109872E-2</v>
      </c>
      <c r="N141" s="30">
        <f t="shared" si="81"/>
        <v>1.6422439217688961E-2</v>
      </c>
      <c r="O141" s="30">
        <f t="shared" si="81"/>
        <v>1.6470004582586028E-2</v>
      </c>
      <c r="P141" s="30">
        <f t="shared" si="81"/>
        <v>1.6635013989609031E-2</v>
      </c>
      <c r="Q141" s="30">
        <f t="shared" si="81"/>
        <v>1.6189404282442865E-2</v>
      </c>
    </row>
    <row r="142" spans="1:17" ht="11.45" customHeight="1" x14ac:dyDescent="0.25">
      <c r="A142" s="17" t="str">
        <f>$A$10</f>
        <v>Metro and tram, urban light rail</v>
      </c>
      <c r="B142" s="29">
        <f t="shared" ref="B142:Q142" si="82">IF(B62=0,0,B62/B$55)</f>
        <v>0</v>
      </c>
      <c r="C142" s="29">
        <f t="shared" si="82"/>
        <v>0</v>
      </c>
      <c r="D142" s="29">
        <f t="shared" si="82"/>
        <v>0</v>
      </c>
      <c r="E142" s="29">
        <f t="shared" si="82"/>
        <v>0</v>
      </c>
      <c r="F142" s="29">
        <f t="shared" si="82"/>
        <v>0</v>
      </c>
      <c r="G142" s="29">
        <f t="shared" si="82"/>
        <v>0</v>
      </c>
      <c r="H142" s="29">
        <f t="shared" si="82"/>
        <v>0</v>
      </c>
      <c r="I142" s="29">
        <f t="shared" si="82"/>
        <v>0</v>
      </c>
      <c r="J142" s="29">
        <f t="shared" si="82"/>
        <v>0</v>
      </c>
      <c r="K142" s="29">
        <f t="shared" si="82"/>
        <v>0</v>
      </c>
      <c r="L142" s="29">
        <f t="shared" si="82"/>
        <v>0</v>
      </c>
      <c r="M142" s="29">
        <f t="shared" si="82"/>
        <v>0</v>
      </c>
      <c r="N142" s="29">
        <f t="shared" si="82"/>
        <v>0</v>
      </c>
      <c r="O142" s="29">
        <f t="shared" si="82"/>
        <v>0</v>
      </c>
      <c r="P142" s="29">
        <f t="shared" si="82"/>
        <v>0</v>
      </c>
      <c r="Q142" s="29">
        <f t="shared" si="82"/>
        <v>0</v>
      </c>
    </row>
    <row r="143" spans="1:17" ht="11.45" customHeight="1" x14ac:dyDescent="0.25">
      <c r="A143" s="17" t="str">
        <f>$A$11</f>
        <v>Conventional passenger trains</v>
      </c>
      <c r="B143" s="29">
        <f t="shared" ref="B143:Q143" si="83">IF(B63=0,0,B63/B$55)</f>
        <v>1.4076380877973284E-2</v>
      </c>
      <c r="C143" s="29">
        <f t="shared" si="83"/>
        <v>1.2931975183434001E-2</v>
      </c>
      <c r="D143" s="29">
        <f t="shared" si="83"/>
        <v>1.3266009060369755E-2</v>
      </c>
      <c r="E143" s="29">
        <f t="shared" si="83"/>
        <v>1.309237087270064E-2</v>
      </c>
      <c r="F143" s="29">
        <f t="shared" si="83"/>
        <v>1.2093822171663455E-2</v>
      </c>
      <c r="G143" s="29">
        <f t="shared" si="83"/>
        <v>1.2962096000905664E-2</v>
      </c>
      <c r="H143" s="29">
        <f t="shared" si="83"/>
        <v>1.2764579132910323E-2</v>
      </c>
      <c r="I143" s="29">
        <f t="shared" si="83"/>
        <v>1.2473704537130667E-2</v>
      </c>
      <c r="J143" s="29">
        <f t="shared" si="83"/>
        <v>1.320668413355133E-2</v>
      </c>
      <c r="K143" s="29">
        <f t="shared" si="83"/>
        <v>1.3663986620303215E-2</v>
      </c>
      <c r="L143" s="29">
        <f t="shared" si="83"/>
        <v>1.4375082503369231E-2</v>
      </c>
      <c r="M143" s="29">
        <f t="shared" si="83"/>
        <v>1.4719149530109872E-2</v>
      </c>
      <c r="N143" s="29">
        <f t="shared" si="83"/>
        <v>1.6422439217688961E-2</v>
      </c>
      <c r="O143" s="29">
        <f t="shared" si="83"/>
        <v>1.6470004582586028E-2</v>
      </c>
      <c r="P143" s="29">
        <f t="shared" si="83"/>
        <v>1.6635013989609031E-2</v>
      </c>
      <c r="Q143" s="29">
        <f t="shared" si="83"/>
        <v>1.6189404282442865E-2</v>
      </c>
    </row>
    <row r="144" spans="1:17" ht="11.45" customHeight="1" x14ac:dyDescent="0.25">
      <c r="A144" s="17" t="str">
        <f>$A$12</f>
        <v>High speed passenger trains</v>
      </c>
      <c r="B144" s="29">
        <f t="shared" ref="B144:Q144" si="84">IF(B64=0,0,B64/B$55)</f>
        <v>0</v>
      </c>
      <c r="C144" s="29">
        <f t="shared" si="84"/>
        <v>0</v>
      </c>
      <c r="D144" s="29">
        <f t="shared" si="84"/>
        <v>0</v>
      </c>
      <c r="E144" s="29">
        <f t="shared" si="84"/>
        <v>0</v>
      </c>
      <c r="F144" s="29">
        <f t="shared" si="84"/>
        <v>0</v>
      </c>
      <c r="G144" s="29">
        <f t="shared" si="84"/>
        <v>0</v>
      </c>
      <c r="H144" s="29">
        <f t="shared" si="84"/>
        <v>0</v>
      </c>
      <c r="I144" s="29">
        <f t="shared" si="84"/>
        <v>0</v>
      </c>
      <c r="J144" s="29">
        <f t="shared" si="84"/>
        <v>0</v>
      </c>
      <c r="K144" s="29">
        <f t="shared" si="84"/>
        <v>0</v>
      </c>
      <c r="L144" s="29">
        <f t="shared" si="84"/>
        <v>0</v>
      </c>
      <c r="M144" s="29">
        <f t="shared" si="84"/>
        <v>0</v>
      </c>
      <c r="N144" s="29">
        <f t="shared" si="84"/>
        <v>0</v>
      </c>
      <c r="O144" s="29">
        <f t="shared" si="84"/>
        <v>0</v>
      </c>
      <c r="P144" s="29">
        <f t="shared" si="84"/>
        <v>0</v>
      </c>
      <c r="Q144" s="29">
        <f t="shared" si="84"/>
        <v>0</v>
      </c>
    </row>
    <row r="145" spans="1:17" ht="11.45" customHeight="1" x14ac:dyDescent="0.25">
      <c r="A145" s="19" t="str">
        <f>$A$13</f>
        <v>Aviation</v>
      </c>
      <c r="B145" s="30">
        <f t="shared" ref="B145:Q145" si="85">IF(B65=0,0,B65/B$55)</f>
        <v>0.17807003369493435</v>
      </c>
      <c r="C145" s="30">
        <f t="shared" si="85"/>
        <v>0.17644665907716237</v>
      </c>
      <c r="D145" s="30">
        <f t="shared" si="85"/>
        <v>0.15596751289749128</v>
      </c>
      <c r="E145" s="30">
        <f t="shared" si="85"/>
        <v>0.15525984545945323</v>
      </c>
      <c r="F145" s="30">
        <f t="shared" si="85"/>
        <v>0.17289873216230847</v>
      </c>
      <c r="G145" s="30">
        <f t="shared" si="85"/>
        <v>0.17947578365035274</v>
      </c>
      <c r="H145" s="30">
        <f t="shared" si="85"/>
        <v>0.17161376635686584</v>
      </c>
      <c r="I145" s="30">
        <f t="shared" si="85"/>
        <v>0.17242799759702615</v>
      </c>
      <c r="J145" s="30">
        <f t="shared" si="85"/>
        <v>0.16546054475191138</v>
      </c>
      <c r="K145" s="30">
        <f t="shared" si="85"/>
        <v>0.15834311364038992</v>
      </c>
      <c r="L145" s="30">
        <f t="shared" si="85"/>
        <v>0.16530216596692257</v>
      </c>
      <c r="M145" s="30">
        <f t="shared" si="85"/>
        <v>0.17490444626040597</v>
      </c>
      <c r="N145" s="30">
        <f t="shared" si="85"/>
        <v>0.18717308626084653</v>
      </c>
      <c r="O145" s="30">
        <f t="shared" si="85"/>
        <v>0.18975993670513183</v>
      </c>
      <c r="P145" s="30">
        <f t="shared" si="85"/>
        <v>0.19801077945075057</v>
      </c>
      <c r="Q145" s="30">
        <f t="shared" si="85"/>
        <v>0.19027333347778139</v>
      </c>
    </row>
    <row r="146" spans="1:17" ht="11.45" customHeight="1" x14ac:dyDescent="0.25">
      <c r="A146" s="17" t="str">
        <f>$A$14</f>
        <v>Domestic</v>
      </c>
      <c r="B146" s="29">
        <f t="shared" ref="B146:Q146" si="86">IF(B66=0,0,B66/B$55)</f>
        <v>1.1596607731825297E-2</v>
      </c>
      <c r="C146" s="29">
        <f t="shared" si="86"/>
        <v>1.1447446090961093E-2</v>
      </c>
      <c r="D146" s="29">
        <f t="shared" si="86"/>
        <v>9.9117927513530952E-3</v>
      </c>
      <c r="E146" s="29">
        <f t="shared" si="86"/>
        <v>9.5442645957551746E-3</v>
      </c>
      <c r="F146" s="29">
        <f t="shared" si="86"/>
        <v>1.1087586619993936E-2</v>
      </c>
      <c r="G146" s="29">
        <f t="shared" si="86"/>
        <v>1.040403963737647E-2</v>
      </c>
      <c r="H146" s="29">
        <f t="shared" si="86"/>
        <v>9.6560845321466762E-3</v>
      </c>
      <c r="I146" s="29">
        <f t="shared" si="86"/>
        <v>9.9514147738973078E-3</v>
      </c>
      <c r="J146" s="29">
        <f t="shared" si="86"/>
        <v>1.0266124261110706E-2</v>
      </c>
      <c r="K146" s="29">
        <f t="shared" si="86"/>
        <v>1.0860935652576445E-2</v>
      </c>
      <c r="L146" s="29">
        <f t="shared" si="86"/>
        <v>1.3097183675882182E-2</v>
      </c>
      <c r="M146" s="29">
        <f t="shared" si="86"/>
        <v>1.2844979670392396E-2</v>
      </c>
      <c r="N146" s="29">
        <f t="shared" si="86"/>
        <v>1.1140304262859401E-2</v>
      </c>
      <c r="O146" s="29">
        <f t="shared" si="86"/>
        <v>1.1191312326693535E-2</v>
      </c>
      <c r="P146" s="29">
        <f t="shared" si="86"/>
        <v>1.0953796544732095E-2</v>
      </c>
      <c r="Q146" s="29">
        <f t="shared" si="86"/>
        <v>1.075264893982087E-2</v>
      </c>
    </row>
    <row r="147" spans="1:17" ht="11.45" customHeight="1" x14ac:dyDescent="0.25">
      <c r="A147" s="17" t="str">
        <f>$A$15</f>
        <v>International - Intra-EU</v>
      </c>
      <c r="B147" s="29">
        <f t="shared" ref="B147:Q147" si="87">IF(B67=0,0,B67/B$55)</f>
        <v>8.1538523554422176E-2</v>
      </c>
      <c r="C147" s="29">
        <f t="shared" si="87"/>
        <v>9.0051557885404795E-2</v>
      </c>
      <c r="D147" s="29">
        <f t="shared" si="87"/>
        <v>7.950134242819451E-2</v>
      </c>
      <c r="E147" s="29">
        <f t="shared" si="87"/>
        <v>8.380440668928156E-2</v>
      </c>
      <c r="F147" s="29">
        <f t="shared" si="87"/>
        <v>8.9292665059025986E-2</v>
      </c>
      <c r="G147" s="29">
        <f t="shared" si="87"/>
        <v>8.9206753446252049E-2</v>
      </c>
      <c r="H147" s="29">
        <f t="shared" si="87"/>
        <v>8.7997118581116862E-2</v>
      </c>
      <c r="I147" s="29">
        <f t="shared" si="87"/>
        <v>8.950598215607905E-2</v>
      </c>
      <c r="J147" s="29">
        <f t="shared" si="87"/>
        <v>8.0649143108998567E-2</v>
      </c>
      <c r="K147" s="29">
        <f t="shared" si="87"/>
        <v>7.8742920710982559E-2</v>
      </c>
      <c r="L147" s="29">
        <f t="shared" si="87"/>
        <v>8.4632973039306142E-2</v>
      </c>
      <c r="M147" s="29">
        <f t="shared" si="87"/>
        <v>9.0058532114072887E-2</v>
      </c>
      <c r="N147" s="29">
        <f t="shared" si="87"/>
        <v>9.5547010546095393E-2</v>
      </c>
      <c r="O147" s="29">
        <f t="shared" si="87"/>
        <v>9.677284462971486E-2</v>
      </c>
      <c r="P147" s="29">
        <f t="shared" si="87"/>
        <v>0.10014583199638062</v>
      </c>
      <c r="Q147" s="29">
        <f t="shared" si="87"/>
        <v>9.8312300090852012E-2</v>
      </c>
    </row>
    <row r="148" spans="1:17" ht="11.45" customHeight="1" x14ac:dyDescent="0.25">
      <c r="A148" s="17" t="str">
        <f>$A$16</f>
        <v>International - Extra-EU</v>
      </c>
      <c r="B148" s="29">
        <f t="shared" ref="B148:Q148" si="88">IF(B68=0,0,B68/B$55)</f>
        <v>8.4934902408686855E-2</v>
      </c>
      <c r="C148" s="29">
        <f t="shared" si="88"/>
        <v>7.494765510079647E-2</v>
      </c>
      <c r="D148" s="29">
        <f t="shared" si="88"/>
        <v>6.6554377717943661E-2</v>
      </c>
      <c r="E148" s="29">
        <f t="shared" si="88"/>
        <v>6.1911174174416488E-2</v>
      </c>
      <c r="F148" s="29">
        <f t="shared" si="88"/>
        <v>7.2518480483288544E-2</v>
      </c>
      <c r="G148" s="29">
        <f t="shared" si="88"/>
        <v>7.986499056672422E-2</v>
      </c>
      <c r="H148" s="29">
        <f t="shared" si="88"/>
        <v>7.3960563243602326E-2</v>
      </c>
      <c r="I148" s="29">
        <f t="shared" si="88"/>
        <v>7.2970600667049801E-2</v>
      </c>
      <c r="J148" s="29">
        <f t="shared" si="88"/>
        <v>7.4545277381802083E-2</v>
      </c>
      <c r="K148" s="29">
        <f t="shared" si="88"/>
        <v>6.8739257276830931E-2</v>
      </c>
      <c r="L148" s="29">
        <f t="shared" si="88"/>
        <v>6.7572009251734261E-2</v>
      </c>
      <c r="M148" s="29">
        <f t="shared" si="88"/>
        <v>7.2000934475940664E-2</v>
      </c>
      <c r="N148" s="29">
        <f t="shared" si="88"/>
        <v>8.048577145189173E-2</v>
      </c>
      <c r="O148" s="29">
        <f t="shared" si="88"/>
        <v>8.1795779748723443E-2</v>
      </c>
      <c r="P148" s="29">
        <f t="shared" si="88"/>
        <v>8.6911150909637844E-2</v>
      </c>
      <c r="Q148" s="29">
        <f t="shared" si="88"/>
        <v>8.1208384447108511E-2</v>
      </c>
    </row>
    <row r="149" spans="1:17" ht="11.45" customHeight="1" x14ac:dyDescent="0.25">
      <c r="A149" s="25" t="s">
        <v>18</v>
      </c>
      <c r="B149" s="32">
        <f t="shared" ref="B149:Q149" si="89">IF(B69=0,0,B69/B$55)</f>
        <v>0.31295699338904226</v>
      </c>
      <c r="C149" s="32">
        <f t="shared" si="89"/>
        <v>0.32319071837043889</v>
      </c>
      <c r="D149" s="32">
        <f t="shared" si="89"/>
        <v>0.3339722508686177</v>
      </c>
      <c r="E149" s="32">
        <f t="shared" si="89"/>
        <v>0.34698774983531983</v>
      </c>
      <c r="F149" s="32">
        <f t="shared" si="89"/>
        <v>0.35153245127180777</v>
      </c>
      <c r="G149" s="32">
        <f t="shared" si="89"/>
        <v>0.35569334637982297</v>
      </c>
      <c r="H149" s="32">
        <f t="shared" si="89"/>
        <v>0.3659699698168779</v>
      </c>
      <c r="I149" s="32">
        <f t="shared" si="89"/>
        <v>0.36324890486890998</v>
      </c>
      <c r="J149" s="32">
        <f t="shared" si="89"/>
        <v>0.36375877660850414</v>
      </c>
      <c r="K149" s="32">
        <f t="shared" si="89"/>
        <v>0.34561633360563337</v>
      </c>
      <c r="L149" s="32">
        <f t="shared" si="89"/>
        <v>0.33885851924426497</v>
      </c>
      <c r="M149" s="32">
        <f t="shared" si="89"/>
        <v>0.32501995517175081</v>
      </c>
      <c r="N149" s="32">
        <f t="shared" si="89"/>
        <v>0.31381658951058838</v>
      </c>
      <c r="O149" s="32">
        <f t="shared" si="89"/>
        <v>0.30096574950896027</v>
      </c>
      <c r="P149" s="32">
        <f t="shared" si="89"/>
        <v>0.29035137695963414</v>
      </c>
      <c r="Q149" s="32">
        <f t="shared" si="89"/>
        <v>0.29574549902430197</v>
      </c>
    </row>
    <row r="150" spans="1:17" ht="11.45" customHeight="1" x14ac:dyDescent="0.25">
      <c r="A150" s="23" t="str">
        <f>$A$18</f>
        <v>Road transport</v>
      </c>
      <c r="B150" s="31">
        <f t="shared" ref="B150:Q150" si="90">IF(B70=0,0,B70/B$55)</f>
        <v>0.27188649186292851</v>
      </c>
      <c r="C150" s="31">
        <f t="shared" si="90"/>
        <v>0.27832050256668617</v>
      </c>
      <c r="D150" s="31">
        <f t="shared" si="90"/>
        <v>0.28718806834965899</v>
      </c>
      <c r="E150" s="31">
        <f t="shared" si="90"/>
        <v>0.30181720651535665</v>
      </c>
      <c r="F150" s="31">
        <f t="shared" si="90"/>
        <v>0.30869085247066047</v>
      </c>
      <c r="G150" s="31">
        <f t="shared" si="90"/>
        <v>0.30928645093097357</v>
      </c>
      <c r="H150" s="31">
        <f t="shared" si="90"/>
        <v>0.32640369513923284</v>
      </c>
      <c r="I150" s="31">
        <f t="shared" si="90"/>
        <v>0.32945357241646234</v>
      </c>
      <c r="J150" s="31">
        <f t="shared" si="90"/>
        <v>0.31636213148233261</v>
      </c>
      <c r="K150" s="31">
        <f t="shared" si="90"/>
        <v>0.29763728469301676</v>
      </c>
      <c r="L150" s="31">
        <f t="shared" si="90"/>
        <v>0.29848777699123841</v>
      </c>
      <c r="M150" s="31">
        <f t="shared" si="90"/>
        <v>0.28225710714714181</v>
      </c>
      <c r="N150" s="31">
        <f t="shared" si="90"/>
        <v>0.26837371343397065</v>
      </c>
      <c r="O150" s="31">
        <f t="shared" si="90"/>
        <v>0.25506386056628738</v>
      </c>
      <c r="P150" s="31">
        <f t="shared" si="90"/>
        <v>0.25033239924705503</v>
      </c>
      <c r="Q150" s="31">
        <f t="shared" si="90"/>
        <v>0.25433744065483704</v>
      </c>
    </row>
    <row r="151" spans="1:17" ht="11.45" customHeight="1" x14ac:dyDescent="0.25">
      <c r="A151" s="17" t="str">
        <f>$A$19</f>
        <v>Light duty vehicles</v>
      </c>
      <c r="B151" s="29">
        <f t="shared" ref="B151:Q151" si="91">IF(B71=0,0,B71/B$55)</f>
        <v>0.10392290114209202</v>
      </c>
      <c r="C151" s="29">
        <f t="shared" si="91"/>
        <v>0.10614937860242755</v>
      </c>
      <c r="D151" s="29">
        <f t="shared" si="91"/>
        <v>0.10926319097835857</v>
      </c>
      <c r="E151" s="29">
        <f t="shared" si="91"/>
        <v>0.1117868398391845</v>
      </c>
      <c r="F151" s="29">
        <f t="shared" si="91"/>
        <v>0.11573961756244618</v>
      </c>
      <c r="G151" s="29">
        <f t="shared" si="91"/>
        <v>0.12081027531624235</v>
      </c>
      <c r="H151" s="29">
        <f t="shared" si="91"/>
        <v>0.13241953545866855</v>
      </c>
      <c r="I151" s="29">
        <f t="shared" si="91"/>
        <v>0.1358132652145867</v>
      </c>
      <c r="J151" s="29">
        <f t="shared" si="91"/>
        <v>0.12988321269879535</v>
      </c>
      <c r="K151" s="29">
        <f t="shared" si="91"/>
        <v>0.12757468763094526</v>
      </c>
      <c r="L151" s="29">
        <f t="shared" si="91"/>
        <v>0.1238027547936819</v>
      </c>
      <c r="M151" s="29">
        <f t="shared" si="91"/>
        <v>0.11151177251222361</v>
      </c>
      <c r="N151" s="29">
        <f t="shared" si="91"/>
        <v>0.10721611801571466</v>
      </c>
      <c r="O151" s="29">
        <f t="shared" si="91"/>
        <v>0.10114779307106611</v>
      </c>
      <c r="P151" s="29">
        <f t="shared" si="91"/>
        <v>9.3548515934268731E-2</v>
      </c>
      <c r="Q151" s="29">
        <f t="shared" si="91"/>
        <v>9.2983803496193382E-2</v>
      </c>
    </row>
    <row r="152" spans="1:17" ht="11.45" customHeight="1" x14ac:dyDescent="0.25">
      <c r="A152" s="17" t="str">
        <f>$A$20</f>
        <v>Heavy duty vehicles</v>
      </c>
      <c r="B152" s="29">
        <f t="shared" ref="B152:Q152" si="92">IF(B72=0,0,B72/B$55)</f>
        <v>0.1679635907208365</v>
      </c>
      <c r="C152" s="29">
        <f t="shared" si="92"/>
        <v>0.1721711239642586</v>
      </c>
      <c r="D152" s="29">
        <f t="shared" si="92"/>
        <v>0.17792487737130047</v>
      </c>
      <c r="E152" s="29">
        <f t="shared" si="92"/>
        <v>0.19003036667617215</v>
      </c>
      <c r="F152" s="29">
        <f t="shared" si="92"/>
        <v>0.19295123490821425</v>
      </c>
      <c r="G152" s="29">
        <f t="shared" si="92"/>
        <v>0.18847617561473121</v>
      </c>
      <c r="H152" s="29">
        <f t="shared" si="92"/>
        <v>0.19398415968056423</v>
      </c>
      <c r="I152" s="29">
        <f t="shared" si="92"/>
        <v>0.19364030720187567</v>
      </c>
      <c r="J152" s="29">
        <f t="shared" si="92"/>
        <v>0.18647891878353723</v>
      </c>
      <c r="K152" s="29">
        <f t="shared" si="92"/>
        <v>0.1700625970620715</v>
      </c>
      <c r="L152" s="29">
        <f t="shared" si="92"/>
        <v>0.17468502219755655</v>
      </c>
      <c r="M152" s="29">
        <f t="shared" si="92"/>
        <v>0.1707453346349182</v>
      </c>
      <c r="N152" s="29">
        <f t="shared" si="92"/>
        <v>0.161157595418256</v>
      </c>
      <c r="O152" s="29">
        <f t="shared" si="92"/>
        <v>0.15391606749522127</v>
      </c>
      <c r="P152" s="29">
        <f t="shared" si="92"/>
        <v>0.15678388331278631</v>
      </c>
      <c r="Q152" s="29">
        <f t="shared" si="92"/>
        <v>0.16135363715864368</v>
      </c>
    </row>
    <row r="153" spans="1:17" ht="11.45" customHeight="1" x14ac:dyDescent="0.25">
      <c r="A153" s="19" t="str">
        <f>$A$21</f>
        <v>Rail transport</v>
      </c>
      <c r="B153" s="30">
        <f t="shared" ref="B153:Q153" si="93">IF(B73=0,0,B73/B$55)</f>
        <v>1.7828130189943745E-3</v>
      </c>
      <c r="C153" s="30">
        <f t="shared" si="93"/>
        <v>1.7483481636783786E-3</v>
      </c>
      <c r="D153" s="30">
        <f t="shared" si="93"/>
        <v>1.5512889645446437E-3</v>
      </c>
      <c r="E153" s="30">
        <f t="shared" si="93"/>
        <v>1.5967975951058579E-3</v>
      </c>
      <c r="F153" s="30">
        <f t="shared" si="93"/>
        <v>1.7471122873155024E-3</v>
      </c>
      <c r="G153" s="30">
        <f t="shared" si="93"/>
        <v>1.5237147380579164E-3</v>
      </c>
      <c r="H153" s="30">
        <f t="shared" si="93"/>
        <v>1.3484195129459516E-3</v>
      </c>
      <c r="I153" s="30">
        <f t="shared" si="93"/>
        <v>1.0665629675656238E-3</v>
      </c>
      <c r="J153" s="30">
        <f t="shared" si="93"/>
        <v>1.093889014122749E-3</v>
      </c>
      <c r="K153" s="30">
        <f t="shared" si="93"/>
        <v>1.1880618100425884E-3</v>
      </c>
      <c r="L153" s="30">
        <f t="shared" si="93"/>
        <v>1.360193445992841E-3</v>
      </c>
      <c r="M153" s="30">
        <f t="shared" si="93"/>
        <v>1.6642507039867466E-3</v>
      </c>
      <c r="N153" s="30">
        <f t="shared" si="93"/>
        <v>1.5467662643689295E-3</v>
      </c>
      <c r="O153" s="30">
        <f t="shared" si="93"/>
        <v>1.5104218728434176E-3</v>
      </c>
      <c r="P153" s="30">
        <f t="shared" si="93"/>
        <v>1.4082612076567818E-3</v>
      </c>
      <c r="Q153" s="30">
        <f t="shared" si="93"/>
        <v>1.4400004975562359E-3</v>
      </c>
    </row>
    <row r="154" spans="1:17" ht="11.45" customHeight="1" x14ac:dyDescent="0.25">
      <c r="A154" s="19" t="str">
        <f>$A$22</f>
        <v>Aviation</v>
      </c>
      <c r="B154" s="30">
        <f t="shared" ref="B154:Q154" si="94">IF(B74=0,0,B74/B$55)</f>
        <v>1.791366027890868E-3</v>
      </c>
      <c r="C154" s="30">
        <f t="shared" si="94"/>
        <v>1.8995009543422918E-3</v>
      </c>
      <c r="D154" s="30">
        <f t="shared" si="94"/>
        <v>1.6784000706829114E-3</v>
      </c>
      <c r="E154" s="30">
        <f t="shared" si="94"/>
        <v>1.1750538648409698E-3</v>
      </c>
      <c r="F154" s="30">
        <f t="shared" si="94"/>
        <v>1.210178643850222E-3</v>
      </c>
      <c r="G154" s="30">
        <f t="shared" si="94"/>
        <v>1.3718765596884971E-3</v>
      </c>
      <c r="H154" s="30">
        <f t="shared" si="94"/>
        <v>1.7076813058555529E-3</v>
      </c>
      <c r="I154" s="30">
        <f t="shared" si="94"/>
        <v>1.620876085868574E-3</v>
      </c>
      <c r="J154" s="30">
        <f t="shared" si="94"/>
        <v>6.9677500902553527E-3</v>
      </c>
      <c r="K154" s="30">
        <f t="shared" si="94"/>
        <v>5.3857170069113464E-3</v>
      </c>
      <c r="L154" s="30">
        <f t="shared" si="94"/>
        <v>4.7717907733759871E-3</v>
      </c>
      <c r="M154" s="30">
        <f t="shared" si="94"/>
        <v>5.0936202660914493E-3</v>
      </c>
      <c r="N154" s="30">
        <f t="shared" si="94"/>
        <v>5.9773518923032761E-3</v>
      </c>
      <c r="O154" s="30">
        <f t="shared" si="94"/>
        <v>5.7567853543544299E-3</v>
      </c>
      <c r="P154" s="30">
        <f t="shared" si="94"/>
        <v>7.546504423382866E-3</v>
      </c>
      <c r="Q154" s="30">
        <f t="shared" si="94"/>
        <v>7.3887486071274417E-3</v>
      </c>
    </row>
    <row r="155" spans="1:17" ht="11.45" customHeight="1" x14ac:dyDescent="0.25">
      <c r="A155" s="17" t="str">
        <f>$A$23</f>
        <v>Domestic and International - Intra-EU</v>
      </c>
      <c r="B155" s="29">
        <f t="shared" ref="B155:Q155" si="95">IF(B75=0,0,B75/B$55)</f>
        <v>1.7073871220389296E-3</v>
      </c>
      <c r="C155" s="29">
        <f t="shared" si="95"/>
        <v>1.8007120579707847E-3</v>
      </c>
      <c r="D155" s="29">
        <f t="shared" si="95"/>
        <v>1.5699450468513914E-3</v>
      </c>
      <c r="E155" s="29">
        <f t="shared" si="95"/>
        <v>1.0743754454006495E-3</v>
      </c>
      <c r="F155" s="29">
        <f t="shared" si="95"/>
        <v>1.1137550172652876E-3</v>
      </c>
      <c r="G155" s="29">
        <f t="shared" si="95"/>
        <v>1.310033890518842E-3</v>
      </c>
      <c r="H155" s="29">
        <f t="shared" si="95"/>
        <v>1.6736813898197431E-3</v>
      </c>
      <c r="I155" s="29">
        <f t="shared" si="95"/>
        <v>1.5862787871606301E-3</v>
      </c>
      <c r="J155" s="29">
        <f t="shared" si="95"/>
        <v>3.0418319689603031E-3</v>
      </c>
      <c r="K155" s="29">
        <f t="shared" si="95"/>
        <v>2.2947773956450254E-3</v>
      </c>
      <c r="L155" s="29">
        <f t="shared" si="95"/>
        <v>1.9126625056569335E-3</v>
      </c>
      <c r="M155" s="29">
        <f t="shared" si="95"/>
        <v>2.0073039373509705E-3</v>
      </c>
      <c r="N155" s="29">
        <f t="shared" si="95"/>
        <v>2.1894626308422761E-3</v>
      </c>
      <c r="O155" s="29">
        <f t="shared" si="95"/>
        <v>1.9248294429403522E-3</v>
      </c>
      <c r="P155" s="29">
        <f t="shared" si="95"/>
        <v>2.37966655406156E-3</v>
      </c>
      <c r="Q155" s="29">
        <f t="shared" si="95"/>
        <v>2.2516171486747102E-3</v>
      </c>
    </row>
    <row r="156" spans="1:17" ht="11.45" customHeight="1" x14ac:dyDescent="0.25">
      <c r="A156" s="17" t="str">
        <f>$A$24</f>
        <v>International - Extra-EU</v>
      </c>
      <c r="B156" s="29">
        <f t="shared" ref="B156:Q156" si="96">IF(B76=0,0,B76/B$55)</f>
        <v>8.3978905851938329E-5</v>
      </c>
      <c r="C156" s="29">
        <f t="shared" si="96"/>
        <v>9.8788896371507134E-5</v>
      </c>
      <c r="D156" s="29">
        <f t="shared" si="96"/>
        <v>1.0845502383151984E-4</v>
      </c>
      <c r="E156" s="29">
        <f t="shared" si="96"/>
        <v>1.0067841944032042E-4</v>
      </c>
      <c r="F156" s="29">
        <f t="shared" si="96"/>
        <v>9.6423626584934405E-5</v>
      </c>
      <c r="G156" s="29">
        <f t="shared" si="96"/>
        <v>6.1842669169654904E-5</v>
      </c>
      <c r="H156" s="29">
        <f t="shared" si="96"/>
        <v>3.3999916035809561E-5</v>
      </c>
      <c r="I156" s="29">
        <f t="shared" si="96"/>
        <v>3.4597298707943994E-5</v>
      </c>
      <c r="J156" s="29">
        <f t="shared" si="96"/>
        <v>3.9259181212950491E-3</v>
      </c>
      <c r="K156" s="29">
        <f t="shared" si="96"/>
        <v>3.0909396112663219E-3</v>
      </c>
      <c r="L156" s="29">
        <f t="shared" si="96"/>
        <v>2.8591282677190534E-3</v>
      </c>
      <c r="M156" s="29">
        <f t="shared" si="96"/>
        <v>3.086316328740478E-3</v>
      </c>
      <c r="N156" s="29">
        <f t="shared" si="96"/>
        <v>3.7878892614610009E-3</v>
      </c>
      <c r="O156" s="29">
        <f t="shared" si="96"/>
        <v>3.8319559114140772E-3</v>
      </c>
      <c r="P156" s="29">
        <f t="shared" si="96"/>
        <v>5.1668378693213056E-3</v>
      </c>
      <c r="Q156" s="29">
        <f t="shared" si="96"/>
        <v>5.1371314584527311E-3</v>
      </c>
    </row>
    <row r="157" spans="1:17" ht="11.45" customHeight="1" x14ac:dyDescent="0.25">
      <c r="A157" s="19" t="s">
        <v>32</v>
      </c>
      <c r="B157" s="30">
        <f t="shared" ref="B157:Q157" si="97">IF(B77=0,0,B77/B$55)</f>
        <v>3.7496322479228565E-2</v>
      </c>
      <c r="C157" s="30">
        <f t="shared" si="97"/>
        <v>4.1222366685732058E-2</v>
      </c>
      <c r="D157" s="30">
        <f t="shared" si="97"/>
        <v>4.3554493483731145E-2</v>
      </c>
      <c r="E157" s="30">
        <f t="shared" si="97"/>
        <v>4.2398691860016317E-2</v>
      </c>
      <c r="F157" s="30">
        <f t="shared" si="97"/>
        <v>3.988430786998156E-2</v>
      </c>
      <c r="G157" s="30">
        <f t="shared" si="97"/>
        <v>4.3511304151102971E-2</v>
      </c>
      <c r="H157" s="30">
        <f t="shared" si="97"/>
        <v>3.6510173858843531E-2</v>
      </c>
      <c r="I157" s="30">
        <f t="shared" si="97"/>
        <v>3.1107893399013414E-2</v>
      </c>
      <c r="J157" s="30">
        <f t="shared" si="97"/>
        <v>3.9335006021793503E-2</v>
      </c>
      <c r="K157" s="30">
        <f t="shared" si="97"/>
        <v>4.1405270095662666E-2</v>
      </c>
      <c r="L157" s="30">
        <f t="shared" si="97"/>
        <v>3.4238758033657703E-2</v>
      </c>
      <c r="M157" s="30">
        <f t="shared" si="97"/>
        <v>3.6004977054530797E-2</v>
      </c>
      <c r="N157" s="30">
        <f t="shared" si="97"/>
        <v>3.7918757919945499E-2</v>
      </c>
      <c r="O157" s="30">
        <f t="shared" si="97"/>
        <v>3.8634681715475044E-2</v>
      </c>
      <c r="P157" s="30">
        <f t="shared" si="97"/>
        <v>3.1064212081539415E-2</v>
      </c>
      <c r="Q157" s="30">
        <f t="shared" si="97"/>
        <v>3.2579309264781246E-2</v>
      </c>
    </row>
    <row r="158" spans="1:17" ht="11.45" customHeight="1" x14ac:dyDescent="0.25">
      <c r="A158" s="17" t="str">
        <f>$A$26</f>
        <v>Domestic coastal shipping</v>
      </c>
      <c r="B158" s="29">
        <f t="shared" ref="B158:Q158" si="98">IF(B78=0,0,B78/B$55)</f>
        <v>3.7496322479228565E-2</v>
      </c>
      <c r="C158" s="29">
        <f t="shared" si="98"/>
        <v>4.1222366685732058E-2</v>
      </c>
      <c r="D158" s="29">
        <f t="shared" si="98"/>
        <v>4.3554493483731145E-2</v>
      </c>
      <c r="E158" s="29">
        <f t="shared" si="98"/>
        <v>4.2398691860016317E-2</v>
      </c>
      <c r="F158" s="29">
        <f t="shared" si="98"/>
        <v>3.988430786998156E-2</v>
      </c>
      <c r="G158" s="29">
        <f t="shared" si="98"/>
        <v>4.3511304151102971E-2</v>
      </c>
      <c r="H158" s="29">
        <f t="shared" si="98"/>
        <v>3.6510173858843531E-2</v>
      </c>
      <c r="I158" s="29">
        <f t="shared" si="98"/>
        <v>3.1107893399013414E-2</v>
      </c>
      <c r="J158" s="29">
        <f t="shared" si="98"/>
        <v>3.9335006021793503E-2</v>
      </c>
      <c r="K158" s="29">
        <f t="shared" si="98"/>
        <v>4.1405270095662666E-2</v>
      </c>
      <c r="L158" s="29">
        <f t="shared" si="98"/>
        <v>3.4238758033657703E-2</v>
      </c>
      <c r="M158" s="29">
        <f t="shared" si="98"/>
        <v>3.6004977054530797E-2</v>
      </c>
      <c r="N158" s="29">
        <f t="shared" si="98"/>
        <v>3.7918757919945499E-2</v>
      </c>
      <c r="O158" s="29">
        <f t="shared" si="98"/>
        <v>3.8634681715475044E-2</v>
      </c>
      <c r="P158" s="29">
        <f t="shared" si="98"/>
        <v>3.1064212081539415E-2</v>
      </c>
      <c r="Q158" s="29">
        <f t="shared" si="98"/>
        <v>3.2579309264781246E-2</v>
      </c>
    </row>
    <row r="159" spans="1:17" ht="11.45" customHeight="1" x14ac:dyDescent="0.25">
      <c r="A159" s="15" t="str">
        <f>$A$27</f>
        <v>Inland waterways</v>
      </c>
      <c r="B159" s="28">
        <f t="shared" ref="B159:Q159" si="99">IF(B79=0,0,B79/B$55)</f>
        <v>0</v>
      </c>
      <c r="C159" s="28">
        <f t="shared" si="99"/>
        <v>0</v>
      </c>
      <c r="D159" s="28">
        <f t="shared" si="99"/>
        <v>0</v>
      </c>
      <c r="E159" s="28">
        <f t="shared" si="99"/>
        <v>0</v>
      </c>
      <c r="F159" s="28">
        <f t="shared" si="99"/>
        <v>0</v>
      </c>
      <c r="G159" s="28">
        <f t="shared" si="99"/>
        <v>0</v>
      </c>
      <c r="H159" s="28">
        <f t="shared" si="99"/>
        <v>0</v>
      </c>
      <c r="I159" s="28">
        <f t="shared" si="99"/>
        <v>0</v>
      </c>
      <c r="J159" s="28">
        <f t="shared" si="99"/>
        <v>0</v>
      </c>
      <c r="K159" s="28">
        <f t="shared" si="99"/>
        <v>0</v>
      </c>
      <c r="L159" s="28">
        <f t="shared" si="99"/>
        <v>0</v>
      </c>
      <c r="M159" s="28">
        <f t="shared" si="99"/>
        <v>0</v>
      </c>
      <c r="N159" s="28">
        <f t="shared" si="99"/>
        <v>0</v>
      </c>
      <c r="O159" s="28">
        <f t="shared" si="99"/>
        <v>0</v>
      </c>
      <c r="P159" s="28">
        <f t="shared" si="99"/>
        <v>0</v>
      </c>
      <c r="Q159" s="28">
        <f t="shared" si="99"/>
        <v>0</v>
      </c>
    </row>
    <row r="161" spans="1:17" ht="11.45" customHeight="1" x14ac:dyDescent="0.25">
      <c r="A161" s="27" t="s">
        <v>38</v>
      </c>
      <c r="B161" s="26"/>
      <c r="C161" s="26"/>
      <c r="D161" s="26"/>
      <c r="E161" s="26"/>
      <c r="F161" s="26"/>
      <c r="G161" s="26"/>
      <c r="H161" s="26"/>
      <c r="I161" s="26"/>
      <c r="J161" s="26"/>
      <c r="K161" s="26"/>
      <c r="L161" s="26"/>
      <c r="M161" s="26"/>
      <c r="N161" s="26"/>
      <c r="O161" s="26"/>
      <c r="P161" s="26"/>
      <c r="Q161" s="26"/>
    </row>
    <row r="162" spans="1:17" ht="11.45" customHeight="1" x14ac:dyDescent="0.25">
      <c r="A162" s="25" t="s">
        <v>37</v>
      </c>
      <c r="B162" s="24">
        <f t="shared" ref="B162:Q162" si="100">IF(B30=0,"",B30/B4*1000)</f>
        <v>40.841165419437985</v>
      </c>
      <c r="C162" s="24">
        <f t="shared" si="100"/>
        <v>40.744068103868294</v>
      </c>
      <c r="D162" s="24">
        <f t="shared" si="100"/>
        <v>40.27506839329498</v>
      </c>
      <c r="E162" s="24">
        <f t="shared" si="100"/>
        <v>41.203677009345718</v>
      </c>
      <c r="F162" s="24">
        <f t="shared" si="100"/>
        <v>40.65134572195506</v>
      </c>
      <c r="G162" s="24">
        <f t="shared" si="100"/>
        <v>40.912606764139561</v>
      </c>
      <c r="H162" s="24">
        <f t="shared" si="100"/>
        <v>40.661760997965402</v>
      </c>
      <c r="I162" s="24">
        <f t="shared" si="100"/>
        <v>41.475452604654819</v>
      </c>
      <c r="J162" s="24">
        <f t="shared" si="100"/>
        <v>40.359441248085751</v>
      </c>
      <c r="K162" s="24">
        <f t="shared" si="100"/>
        <v>39.772610722115907</v>
      </c>
      <c r="L162" s="24">
        <f t="shared" si="100"/>
        <v>39.715837951718264</v>
      </c>
      <c r="M162" s="24">
        <f t="shared" si="100"/>
        <v>39.375491551663742</v>
      </c>
      <c r="N162" s="24">
        <f t="shared" si="100"/>
        <v>36.518452153293957</v>
      </c>
      <c r="O162" s="24">
        <f t="shared" si="100"/>
        <v>36.373792058335475</v>
      </c>
      <c r="P162" s="24">
        <f t="shared" si="100"/>
        <v>36.460679522487411</v>
      </c>
      <c r="Q162" s="24">
        <f t="shared" si="100"/>
        <v>35.411935070881242</v>
      </c>
    </row>
    <row r="163" spans="1:17" ht="11.45" customHeight="1" x14ac:dyDescent="0.25">
      <c r="A163" s="23" t="str">
        <f>$A$5</f>
        <v>Road transport</v>
      </c>
      <c r="B163" s="22">
        <f t="shared" ref="B163:Q163" si="101">IF(B31=0,"",B31/B5*1000)</f>
        <v>41.237379943043848</v>
      </c>
      <c r="C163" s="22">
        <f t="shared" si="101"/>
        <v>41.629712810684218</v>
      </c>
      <c r="D163" s="22">
        <f t="shared" si="101"/>
        <v>42.11972912518025</v>
      </c>
      <c r="E163" s="22">
        <f t="shared" si="101"/>
        <v>42.483937612625475</v>
      </c>
      <c r="F163" s="22">
        <f t="shared" si="101"/>
        <v>41.860830911958558</v>
      </c>
      <c r="G163" s="22">
        <f t="shared" si="101"/>
        <v>42.425211371982215</v>
      </c>
      <c r="H163" s="22">
        <f t="shared" si="101"/>
        <v>42.907488804461146</v>
      </c>
      <c r="I163" s="22">
        <f t="shared" si="101"/>
        <v>44.08901184569298</v>
      </c>
      <c r="J163" s="22">
        <f t="shared" si="101"/>
        <v>43.490924493723412</v>
      </c>
      <c r="K163" s="22">
        <f t="shared" si="101"/>
        <v>42.615306005287366</v>
      </c>
      <c r="L163" s="22">
        <f t="shared" si="101"/>
        <v>42.659362004418639</v>
      </c>
      <c r="M163" s="22">
        <f t="shared" si="101"/>
        <v>42.492603559741276</v>
      </c>
      <c r="N163" s="22">
        <f t="shared" si="101"/>
        <v>39.257843984503936</v>
      </c>
      <c r="O163" s="22">
        <f t="shared" si="101"/>
        <v>39.558796010571548</v>
      </c>
      <c r="P163" s="22">
        <f t="shared" si="101"/>
        <v>39.563362976251732</v>
      </c>
      <c r="Q163" s="22">
        <f t="shared" si="101"/>
        <v>38.580937951970427</v>
      </c>
    </row>
    <row r="164" spans="1:17" ht="11.45" customHeight="1" x14ac:dyDescent="0.25">
      <c r="A164" s="17" t="str">
        <f>$A$6</f>
        <v>Powered 2-wheelers</v>
      </c>
      <c r="B164" s="20">
        <f t="shared" ref="B164:Q164" si="102">IF(B32=0,"",B32/B6*1000)</f>
        <v>39.139345419192189</v>
      </c>
      <c r="C164" s="20">
        <f t="shared" si="102"/>
        <v>38.711913784976353</v>
      </c>
      <c r="D164" s="20">
        <f t="shared" si="102"/>
        <v>38.343893651180053</v>
      </c>
      <c r="E164" s="20">
        <f t="shared" si="102"/>
        <v>37.884559195169658</v>
      </c>
      <c r="F164" s="20">
        <f t="shared" si="102"/>
        <v>37.354767012015543</v>
      </c>
      <c r="G164" s="20">
        <f t="shared" si="102"/>
        <v>36.609203593991403</v>
      </c>
      <c r="H164" s="20">
        <f t="shared" si="102"/>
        <v>35.922726233614569</v>
      </c>
      <c r="I164" s="20">
        <f t="shared" si="102"/>
        <v>35.024108263979343</v>
      </c>
      <c r="J164" s="20">
        <f t="shared" si="102"/>
        <v>34.399060316349718</v>
      </c>
      <c r="K164" s="20">
        <f t="shared" si="102"/>
        <v>34.097629185358969</v>
      </c>
      <c r="L164" s="20">
        <f t="shared" si="102"/>
        <v>33.572323171081919</v>
      </c>
      <c r="M164" s="20">
        <f t="shared" si="102"/>
        <v>33.380617736891018</v>
      </c>
      <c r="N164" s="20">
        <f t="shared" si="102"/>
        <v>33.530453599206695</v>
      </c>
      <c r="O164" s="20">
        <f t="shared" si="102"/>
        <v>33.296274598989172</v>
      </c>
      <c r="P164" s="20">
        <f t="shared" si="102"/>
        <v>33.025297777194474</v>
      </c>
      <c r="Q164" s="20">
        <f t="shared" si="102"/>
        <v>32.749741931563499</v>
      </c>
    </row>
    <row r="165" spans="1:17" ht="11.45" customHeight="1" x14ac:dyDescent="0.25">
      <c r="A165" s="17" t="str">
        <f>$A$7</f>
        <v>Passenger cars</v>
      </c>
      <c r="B165" s="20">
        <f t="shared" ref="B165:Q165" si="103">IF(B33=0,"",B33/B7*1000)</f>
        <v>40.840435770959878</v>
      </c>
      <c r="C165" s="20">
        <f t="shared" si="103"/>
        <v>41.313589289827483</v>
      </c>
      <c r="D165" s="20">
        <f t="shared" si="103"/>
        <v>41.973767156329906</v>
      </c>
      <c r="E165" s="20">
        <f t="shared" si="103"/>
        <v>42.259290463758227</v>
      </c>
      <c r="F165" s="20">
        <f t="shared" si="103"/>
        <v>41.645894854768443</v>
      </c>
      <c r="G165" s="20">
        <f t="shared" si="103"/>
        <v>42.074399355816624</v>
      </c>
      <c r="H165" s="20">
        <f t="shared" si="103"/>
        <v>42.444429650175216</v>
      </c>
      <c r="I165" s="20">
        <f t="shared" si="103"/>
        <v>43.733551217992655</v>
      </c>
      <c r="J165" s="20">
        <f t="shared" si="103"/>
        <v>42.855401770265011</v>
      </c>
      <c r="K165" s="20">
        <f t="shared" si="103"/>
        <v>41.7390136214362</v>
      </c>
      <c r="L165" s="20">
        <f t="shared" si="103"/>
        <v>41.716276614840858</v>
      </c>
      <c r="M165" s="20">
        <f t="shared" si="103"/>
        <v>41.520843609477815</v>
      </c>
      <c r="N165" s="20">
        <f t="shared" si="103"/>
        <v>37.800562970113198</v>
      </c>
      <c r="O165" s="20">
        <f t="shared" si="103"/>
        <v>38.131018271779297</v>
      </c>
      <c r="P165" s="20">
        <f t="shared" si="103"/>
        <v>38.074929183580977</v>
      </c>
      <c r="Q165" s="20">
        <f t="shared" si="103"/>
        <v>37.136742140893354</v>
      </c>
    </row>
    <row r="166" spans="1:17" ht="11.45" customHeight="1" x14ac:dyDescent="0.25">
      <c r="A166" s="17" t="str">
        <f>$A$8</f>
        <v>Motor coaches, buses and trolley buses</v>
      </c>
      <c r="B166" s="20">
        <f t="shared" ref="B166:Q166" si="104">IF(B34=0,"",B34/B8*1000)</f>
        <v>44.120643109162522</v>
      </c>
      <c r="C166" s="20">
        <f t="shared" si="104"/>
        <v>44.002577752289469</v>
      </c>
      <c r="D166" s="20">
        <f t="shared" si="104"/>
        <v>43.424897576784211</v>
      </c>
      <c r="E166" s="20">
        <f t="shared" si="104"/>
        <v>44.408862362485216</v>
      </c>
      <c r="F166" s="20">
        <f t="shared" si="104"/>
        <v>43.729414996890981</v>
      </c>
      <c r="G166" s="20">
        <f t="shared" si="104"/>
        <v>45.372700001492674</v>
      </c>
      <c r="H166" s="20">
        <f t="shared" si="104"/>
        <v>46.825836761093207</v>
      </c>
      <c r="I166" s="20">
        <f t="shared" si="104"/>
        <v>47.659555213677393</v>
      </c>
      <c r="J166" s="20">
        <f t="shared" si="104"/>
        <v>49.283856570845629</v>
      </c>
      <c r="K166" s="20">
        <f t="shared" si="104"/>
        <v>50.190615746928479</v>
      </c>
      <c r="L166" s="20">
        <f t="shared" si="104"/>
        <v>50.691179633625353</v>
      </c>
      <c r="M166" s="20">
        <f t="shared" si="104"/>
        <v>51.108556063015037</v>
      </c>
      <c r="N166" s="20">
        <f t="shared" si="104"/>
        <v>51.690830867172437</v>
      </c>
      <c r="O166" s="20">
        <f t="shared" si="104"/>
        <v>51.815701478861783</v>
      </c>
      <c r="P166" s="20">
        <f t="shared" si="104"/>
        <v>52.45967958094861</v>
      </c>
      <c r="Q166" s="20">
        <f t="shared" si="104"/>
        <v>50.989992803125141</v>
      </c>
    </row>
    <row r="167" spans="1:17" ht="11.45" customHeight="1" x14ac:dyDescent="0.25">
      <c r="A167" s="19" t="str">
        <f>$A$9</f>
        <v>Rail, metro and tram</v>
      </c>
      <c r="B167" s="21">
        <f t="shared" ref="B167:Q167" si="105">IF(B35=0,"",B35/B9*1000)</f>
        <v>16.456375153830113</v>
      </c>
      <c r="C167" s="21">
        <f t="shared" si="105"/>
        <v>15.044549090415783</v>
      </c>
      <c r="D167" s="21">
        <f t="shared" si="105"/>
        <v>15.427265286538354</v>
      </c>
      <c r="E167" s="21">
        <f t="shared" si="105"/>
        <v>15.164860245100952</v>
      </c>
      <c r="F167" s="21">
        <f t="shared" si="105"/>
        <v>14.509182451863794</v>
      </c>
      <c r="G167" s="21">
        <f t="shared" si="105"/>
        <v>15.509004950474482</v>
      </c>
      <c r="H167" s="21">
        <f t="shared" si="105"/>
        <v>15.208961784993253</v>
      </c>
      <c r="I167" s="21">
        <f t="shared" si="105"/>
        <v>15.042121314031744</v>
      </c>
      <c r="J167" s="21">
        <f t="shared" si="105"/>
        <v>15.514979264778983</v>
      </c>
      <c r="K167" s="21">
        <f t="shared" si="105"/>
        <v>15.671804255206132</v>
      </c>
      <c r="L167" s="21">
        <f t="shared" si="105"/>
        <v>15.742144328541878</v>
      </c>
      <c r="M167" s="21">
        <f t="shared" si="105"/>
        <v>15.513747511044089</v>
      </c>
      <c r="N167" s="21">
        <f t="shared" si="105"/>
        <v>15.29685155172225</v>
      </c>
      <c r="O167" s="21">
        <f t="shared" si="105"/>
        <v>15.112675475992916</v>
      </c>
      <c r="P167" s="21">
        <f t="shared" si="105"/>
        <v>15.541560934204742</v>
      </c>
      <c r="Q167" s="21">
        <f t="shared" si="105"/>
        <v>15.503043472727196</v>
      </c>
    </row>
    <row r="168" spans="1:17" ht="11.45" customHeight="1" x14ac:dyDescent="0.25">
      <c r="A168" s="17" t="str">
        <f>$A$10</f>
        <v>Metro and tram, urban light rail</v>
      </c>
      <c r="B168" s="20" t="str">
        <f t="shared" ref="B168:Q168" si="106">IF(B36=0,"",B36/B10*1000)</f>
        <v/>
      </c>
      <c r="C168" s="20" t="str">
        <f t="shared" si="106"/>
        <v/>
      </c>
      <c r="D168" s="20">
        <f t="shared" si="106"/>
        <v>5.0832245272646217</v>
      </c>
      <c r="E168" s="20">
        <f t="shared" si="106"/>
        <v>5.0489168901291146</v>
      </c>
      <c r="F168" s="20">
        <f t="shared" si="106"/>
        <v>5.0213427987248265</v>
      </c>
      <c r="G168" s="20">
        <f t="shared" si="106"/>
        <v>5.0514656962644873</v>
      </c>
      <c r="H168" s="20">
        <f t="shared" si="106"/>
        <v>5.0208636765243382</v>
      </c>
      <c r="I168" s="20">
        <f t="shared" si="106"/>
        <v>4.9584066289761681</v>
      </c>
      <c r="J168" s="20">
        <f t="shared" si="106"/>
        <v>4.9512678627862252</v>
      </c>
      <c r="K168" s="20">
        <f t="shared" si="106"/>
        <v>4.950382030959303</v>
      </c>
      <c r="L168" s="20">
        <f t="shared" si="106"/>
        <v>4.8997855814199163</v>
      </c>
      <c r="M168" s="20">
        <f t="shared" si="106"/>
        <v>4.8790575546845254</v>
      </c>
      <c r="N168" s="20">
        <f t="shared" si="106"/>
        <v>4.8155941910183575</v>
      </c>
      <c r="O168" s="20">
        <f t="shared" si="106"/>
        <v>4.8014562413674327</v>
      </c>
      <c r="P168" s="20">
        <f t="shared" si="106"/>
        <v>4.7825428075983334</v>
      </c>
      <c r="Q168" s="20">
        <f t="shared" si="106"/>
        <v>4.7371929940987174</v>
      </c>
    </row>
    <row r="169" spans="1:17" ht="11.45" customHeight="1" x14ac:dyDescent="0.25">
      <c r="A169" s="17" t="str">
        <f>$A$11</f>
        <v>Conventional passenger trains</v>
      </c>
      <c r="B169" s="20">
        <f t="shared" ref="B169:Q169" si="107">IF(B37=0,"",B37/B11*1000)</f>
        <v>16.456375153830113</v>
      </c>
      <c r="C169" s="20">
        <f t="shared" si="107"/>
        <v>15.044549090415783</v>
      </c>
      <c r="D169" s="20">
        <f t="shared" si="107"/>
        <v>15.443470050129909</v>
      </c>
      <c r="E169" s="20">
        <f t="shared" si="107"/>
        <v>15.28119533002768</v>
      </c>
      <c r="F169" s="20">
        <f t="shared" si="107"/>
        <v>14.713427906892685</v>
      </c>
      <c r="G169" s="20">
        <f t="shared" si="107"/>
        <v>15.792587367478502</v>
      </c>
      <c r="H169" s="20">
        <f t="shared" si="107"/>
        <v>15.48242301081795</v>
      </c>
      <c r="I169" s="20">
        <f t="shared" si="107"/>
        <v>15.331113784766011</v>
      </c>
      <c r="J169" s="20">
        <f t="shared" si="107"/>
        <v>15.842992596528761</v>
      </c>
      <c r="K169" s="20">
        <f t="shared" si="107"/>
        <v>16.046496351794733</v>
      </c>
      <c r="L169" s="20">
        <f t="shared" si="107"/>
        <v>16.15099944696443</v>
      </c>
      <c r="M169" s="20">
        <f t="shared" si="107"/>
        <v>15.978232005603076</v>
      </c>
      <c r="N169" s="20">
        <f t="shared" si="107"/>
        <v>15.737524333191155</v>
      </c>
      <c r="O169" s="20">
        <f t="shared" si="107"/>
        <v>15.559689101795639</v>
      </c>
      <c r="P169" s="20">
        <f t="shared" si="107"/>
        <v>16.027228265576198</v>
      </c>
      <c r="Q169" s="20">
        <f t="shared" si="107"/>
        <v>16.001125396192791</v>
      </c>
    </row>
    <row r="170" spans="1:17" ht="11.45" customHeight="1" x14ac:dyDescent="0.25">
      <c r="A170" s="17" t="str">
        <f>$A$12</f>
        <v>High speed passenger trains</v>
      </c>
      <c r="B170" s="20" t="str">
        <f t="shared" ref="B170:Q170" si="108">IF(B38=0,"",B38/B12*1000)</f>
        <v/>
      </c>
      <c r="C170" s="20" t="str">
        <f t="shared" si="108"/>
        <v/>
      </c>
      <c r="D170" s="20" t="str">
        <f t="shared" si="108"/>
        <v/>
      </c>
      <c r="E170" s="20" t="str">
        <f t="shared" si="108"/>
        <v/>
      </c>
      <c r="F170" s="20" t="str">
        <f t="shared" si="108"/>
        <v/>
      </c>
      <c r="G170" s="20" t="str">
        <f t="shared" si="108"/>
        <v/>
      </c>
      <c r="H170" s="20" t="str">
        <f t="shared" si="108"/>
        <v/>
      </c>
      <c r="I170" s="20" t="str">
        <f t="shared" si="108"/>
        <v/>
      </c>
      <c r="J170" s="20" t="str">
        <f t="shared" si="108"/>
        <v/>
      </c>
      <c r="K170" s="20" t="str">
        <f t="shared" si="108"/>
        <v/>
      </c>
      <c r="L170" s="20" t="str">
        <f t="shared" si="108"/>
        <v/>
      </c>
      <c r="M170" s="20" t="str">
        <f t="shared" si="108"/>
        <v/>
      </c>
      <c r="N170" s="20" t="str">
        <f t="shared" si="108"/>
        <v/>
      </c>
      <c r="O170" s="20" t="str">
        <f t="shared" si="108"/>
        <v/>
      </c>
      <c r="P170" s="20" t="str">
        <f t="shared" si="108"/>
        <v/>
      </c>
      <c r="Q170" s="20" t="str">
        <f t="shared" si="108"/>
        <v/>
      </c>
    </row>
    <row r="171" spans="1:17" ht="11.45" customHeight="1" x14ac:dyDescent="0.25">
      <c r="A171" s="19" t="str">
        <f>$A$13</f>
        <v>Aviation</v>
      </c>
      <c r="B171" s="21">
        <f t="shared" ref="B171:Q171" si="109">IF(B39=0,"",B39/B13*1000)</f>
        <v>47.028046812537255</v>
      </c>
      <c r="C171" s="21">
        <f t="shared" si="109"/>
        <v>45.957095815947994</v>
      </c>
      <c r="D171" s="21">
        <f t="shared" si="109"/>
        <v>42.401714108944702</v>
      </c>
      <c r="E171" s="21">
        <f t="shared" si="109"/>
        <v>45.988910919840713</v>
      </c>
      <c r="F171" s="21">
        <f t="shared" si="109"/>
        <v>45.095799509735087</v>
      </c>
      <c r="G171" s="21">
        <f t="shared" si="109"/>
        <v>44.104919367867808</v>
      </c>
      <c r="H171" s="21">
        <f t="shared" si="109"/>
        <v>42.071786929294369</v>
      </c>
      <c r="I171" s="21">
        <f t="shared" si="109"/>
        <v>42.152706795054122</v>
      </c>
      <c r="J171" s="21">
        <f t="shared" si="109"/>
        <v>39.334878122302662</v>
      </c>
      <c r="K171" s="21">
        <f t="shared" si="109"/>
        <v>39.04163850454605</v>
      </c>
      <c r="L171" s="21">
        <f t="shared" si="109"/>
        <v>38.949805383203064</v>
      </c>
      <c r="M171" s="21">
        <f t="shared" si="109"/>
        <v>38.101035403279752</v>
      </c>
      <c r="N171" s="21">
        <f t="shared" si="109"/>
        <v>35.698546771065494</v>
      </c>
      <c r="O171" s="21">
        <f t="shared" si="109"/>
        <v>34.554570290842037</v>
      </c>
      <c r="P171" s="21">
        <f t="shared" si="109"/>
        <v>34.640050023336897</v>
      </c>
      <c r="Q171" s="21">
        <f t="shared" si="109"/>
        <v>32.922016511441903</v>
      </c>
    </row>
    <row r="172" spans="1:17" ht="11.45" customHeight="1" x14ac:dyDescent="0.25">
      <c r="A172" s="17" t="str">
        <f>$A$14</f>
        <v>Domestic</v>
      </c>
      <c r="B172" s="20">
        <f t="shared" ref="B172:Q172" si="110">IF(B40=0,"",B40/B14*1000)</f>
        <v>172.01795470420694</v>
      </c>
      <c r="C172" s="20">
        <f t="shared" si="110"/>
        <v>170.57369684281258</v>
      </c>
      <c r="D172" s="20">
        <f t="shared" si="110"/>
        <v>159.51546046285299</v>
      </c>
      <c r="E172" s="20">
        <f t="shared" si="110"/>
        <v>180.01640495377055</v>
      </c>
      <c r="F172" s="20">
        <f t="shared" si="110"/>
        <v>175.99389461000621</v>
      </c>
      <c r="G172" s="20">
        <f t="shared" si="110"/>
        <v>162.10483927929172</v>
      </c>
      <c r="H172" s="20">
        <f t="shared" si="110"/>
        <v>139.41506448725298</v>
      </c>
      <c r="I172" s="20">
        <f t="shared" si="110"/>
        <v>138.12985732265216</v>
      </c>
      <c r="J172" s="20">
        <f t="shared" si="110"/>
        <v>139.70922068596639</v>
      </c>
      <c r="K172" s="20">
        <f t="shared" si="110"/>
        <v>137.82504303028665</v>
      </c>
      <c r="L172" s="20">
        <f t="shared" si="110"/>
        <v>135.90779453099125</v>
      </c>
      <c r="M172" s="20">
        <f t="shared" si="110"/>
        <v>132.93463534058404</v>
      </c>
      <c r="N172" s="20">
        <f t="shared" si="110"/>
        <v>130.38874150532527</v>
      </c>
      <c r="O172" s="20">
        <f t="shared" si="110"/>
        <v>131.17249505084357</v>
      </c>
      <c r="P172" s="20">
        <f t="shared" si="110"/>
        <v>127.10252540069098</v>
      </c>
      <c r="Q172" s="20">
        <f t="shared" si="110"/>
        <v>129.01460455808726</v>
      </c>
    </row>
    <row r="173" spans="1:17" ht="11.45" customHeight="1" x14ac:dyDescent="0.25">
      <c r="A173" s="17" t="str">
        <f>$A$15</f>
        <v>International - Intra-EU</v>
      </c>
      <c r="B173" s="20">
        <f t="shared" ref="B173:Q173" si="111">IF(B41=0,"",B41/B15*1000)</f>
        <v>50.885680776026646</v>
      </c>
      <c r="C173" s="20">
        <f t="shared" si="111"/>
        <v>53.328757546017989</v>
      </c>
      <c r="D173" s="20">
        <f t="shared" si="111"/>
        <v>48.322421422154783</v>
      </c>
      <c r="E173" s="20">
        <f t="shared" si="111"/>
        <v>53.2499181603186</v>
      </c>
      <c r="F173" s="20">
        <f t="shared" si="111"/>
        <v>54.894817824327518</v>
      </c>
      <c r="G173" s="20">
        <f t="shared" si="111"/>
        <v>52.556309890088102</v>
      </c>
      <c r="H173" s="20">
        <f t="shared" si="111"/>
        <v>50.260415821352062</v>
      </c>
      <c r="I173" s="20">
        <f t="shared" si="111"/>
        <v>50.63242696730061</v>
      </c>
      <c r="J173" s="20">
        <f t="shared" si="111"/>
        <v>46.329469544893932</v>
      </c>
      <c r="K173" s="20">
        <f t="shared" si="111"/>
        <v>46.41810207876869</v>
      </c>
      <c r="L173" s="20">
        <f t="shared" si="111"/>
        <v>43.40996220344622</v>
      </c>
      <c r="M173" s="20">
        <f t="shared" si="111"/>
        <v>42.803594140061726</v>
      </c>
      <c r="N173" s="20">
        <f t="shared" si="111"/>
        <v>40.87489745742085</v>
      </c>
      <c r="O173" s="20">
        <f t="shared" si="111"/>
        <v>38.967688467014298</v>
      </c>
      <c r="P173" s="20">
        <f t="shared" si="111"/>
        <v>39.195900104152159</v>
      </c>
      <c r="Q173" s="20">
        <f t="shared" si="111"/>
        <v>37.203753919152092</v>
      </c>
    </row>
    <row r="174" spans="1:17" ht="11.45" customHeight="1" x14ac:dyDescent="0.25">
      <c r="A174" s="17" t="str">
        <f>$A$16</f>
        <v>International - Extra-EU</v>
      </c>
      <c r="B174" s="20">
        <f t="shared" ref="B174:Q174" si="112">IF(B42=0,"",B42/B16*1000)</f>
        <v>40.126793754497172</v>
      </c>
      <c r="C174" s="20">
        <f t="shared" si="112"/>
        <v>35.969322539782922</v>
      </c>
      <c r="D174" s="20">
        <f t="shared" si="112"/>
        <v>33.767378029652299</v>
      </c>
      <c r="E174" s="20">
        <f t="shared" si="112"/>
        <v>35.393691895379533</v>
      </c>
      <c r="F174" s="20">
        <f t="shared" si="112"/>
        <v>33.817320557923289</v>
      </c>
      <c r="G174" s="20">
        <f t="shared" si="112"/>
        <v>34.607221305010562</v>
      </c>
      <c r="H174" s="20">
        <f t="shared" si="112"/>
        <v>32.74061557297113</v>
      </c>
      <c r="I174" s="20">
        <f t="shared" si="112"/>
        <v>32.420545409470684</v>
      </c>
      <c r="J174" s="20">
        <f t="shared" si="112"/>
        <v>31.161774518318502</v>
      </c>
      <c r="K174" s="20">
        <f t="shared" si="112"/>
        <v>30.141348060204017</v>
      </c>
      <c r="L174" s="20">
        <f t="shared" si="112"/>
        <v>30.742635619462312</v>
      </c>
      <c r="M174" s="20">
        <f t="shared" si="112"/>
        <v>30.126894478489319</v>
      </c>
      <c r="N174" s="20">
        <f t="shared" si="112"/>
        <v>28.539328595814897</v>
      </c>
      <c r="O174" s="20">
        <f t="shared" si="112"/>
        <v>27.984731789823062</v>
      </c>
      <c r="P174" s="20">
        <f t="shared" si="112"/>
        <v>28.263332720998015</v>
      </c>
      <c r="Q174" s="20">
        <f t="shared" si="112"/>
        <v>26.594006400090823</v>
      </c>
    </row>
    <row r="175" spans="1:17" ht="11.45" customHeight="1" x14ac:dyDescent="0.25">
      <c r="A175" s="25" t="s">
        <v>36</v>
      </c>
      <c r="B175" s="24">
        <f t="shared" ref="B175:Q175" si="113">IF(B43=0,"",B43/B17*1000)</f>
        <v>57.697660952927357</v>
      </c>
      <c r="C175" s="24">
        <f t="shared" si="113"/>
        <v>56.479994297894102</v>
      </c>
      <c r="D175" s="24">
        <f t="shared" si="113"/>
        <v>58.555507958514276</v>
      </c>
      <c r="E175" s="24">
        <f t="shared" si="113"/>
        <v>59.506349260869712</v>
      </c>
      <c r="F175" s="24">
        <f t="shared" si="113"/>
        <v>62.628286796861552</v>
      </c>
      <c r="G175" s="24">
        <f t="shared" si="113"/>
        <v>63.416621605426023</v>
      </c>
      <c r="H175" s="24">
        <f t="shared" si="113"/>
        <v>59.287506647883923</v>
      </c>
      <c r="I175" s="24">
        <f t="shared" si="113"/>
        <v>59.804583392227777</v>
      </c>
      <c r="J175" s="24">
        <f t="shared" si="113"/>
        <v>59.546100606947491</v>
      </c>
      <c r="K175" s="24">
        <f t="shared" si="113"/>
        <v>60.998950625679832</v>
      </c>
      <c r="L175" s="24">
        <f t="shared" si="113"/>
        <v>55.967042929169409</v>
      </c>
      <c r="M175" s="24">
        <f t="shared" si="113"/>
        <v>51.127792443948934</v>
      </c>
      <c r="N175" s="24">
        <f t="shared" si="113"/>
        <v>48.694080734043681</v>
      </c>
      <c r="O175" s="24">
        <f t="shared" si="113"/>
        <v>44.830418459902198</v>
      </c>
      <c r="P175" s="24">
        <f t="shared" si="113"/>
        <v>43.38789091235531</v>
      </c>
      <c r="Q175" s="24">
        <f t="shared" si="113"/>
        <v>44.942721867946723</v>
      </c>
    </row>
    <row r="176" spans="1:17" ht="11.45" customHeight="1" x14ac:dyDescent="0.25">
      <c r="A176" s="23" t="str">
        <f>$A$18</f>
        <v>Road transport</v>
      </c>
      <c r="B176" s="22">
        <f t="shared" ref="B176:Q176" si="114">IF(B44=0,"",B44/B18*1000)</f>
        <v>77.809510135835737</v>
      </c>
      <c r="C176" s="22">
        <f t="shared" si="114"/>
        <v>79.216082532753362</v>
      </c>
      <c r="D176" s="22">
        <f t="shared" si="114"/>
        <v>78.725839583149721</v>
      </c>
      <c r="E176" s="22">
        <f t="shared" si="114"/>
        <v>85.388573008902057</v>
      </c>
      <c r="F176" s="22">
        <f t="shared" si="114"/>
        <v>89.50306174153009</v>
      </c>
      <c r="G176" s="22">
        <f t="shared" si="114"/>
        <v>87.833642044126108</v>
      </c>
      <c r="H176" s="22">
        <f t="shared" si="114"/>
        <v>88.650252248443181</v>
      </c>
      <c r="I176" s="22">
        <f t="shared" si="114"/>
        <v>89.314598627255833</v>
      </c>
      <c r="J176" s="22">
        <f t="shared" si="114"/>
        <v>82.686221783380205</v>
      </c>
      <c r="K176" s="22">
        <f t="shared" si="114"/>
        <v>81.300197116445617</v>
      </c>
      <c r="L176" s="22">
        <f t="shared" si="114"/>
        <v>79.866658817252244</v>
      </c>
      <c r="M176" s="22">
        <f t="shared" si="114"/>
        <v>72.757536957801236</v>
      </c>
      <c r="N176" s="22">
        <f t="shared" si="114"/>
        <v>67.193348626721217</v>
      </c>
      <c r="O176" s="22">
        <f t="shared" si="114"/>
        <v>61.059799128851964</v>
      </c>
      <c r="P176" s="22">
        <f t="shared" si="114"/>
        <v>60.649100316016472</v>
      </c>
      <c r="Q176" s="22">
        <f t="shared" si="114"/>
        <v>63.246202288103198</v>
      </c>
    </row>
    <row r="177" spans="1:17" ht="11.45" customHeight="1" x14ac:dyDescent="0.25">
      <c r="A177" s="17" t="str">
        <f>$A$19</f>
        <v>Light duty vehicles</v>
      </c>
      <c r="B177" s="20">
        <f t="shared" ref="B177:Q177" si="115">IF(B45=0,"",B45/B19*1000)</f>
        <v>477.2103254694174</v>
      </c>
      <c r="C177" s="20">
        <f t="shared" si="115"/>
        <v>474.68309382424576</v>
      </c>
      <c r="D177" s="20">
        <f t="shared" si="115"/>
        <v>468.5354128397517</v>
      </c>
      <c r="E177" s="20">
        <f t="shared" si="115"/>
        <v>465.1598602192696</v>
      </c>
      <c r="F177" s="20">
        <f t="shared" si="115"/>
        <v>460.78781781383486</v>
      </c>
      <c r="G177" s="20">
        <f t="shared" si="115"/>
        <v>454.39120670086555</v>
      </c>
      <c r="H177" s="20">
        <f t="shared" si="115"/>
        <v>450.01867515633529</v>
      </c>
      <c r="I177" s="20">
        <f t="shared" si="115"/>
        <v>443.549984759518</v>
      </c>
      <c r="J177" s="20">
        <f t="shared" si="115"/>
        <v>434.20784044357441</v>
      </c>
      <c r="K177" s="20">
        <f t="shared" si="115"/>
        <v>426.5782928104237</v>
      </c>
      <c r="L177" s="20">
        <f t="shared" si="115"/>
        <v>425.69542401130292</v>
      </c>
      <c r="M177" s="20">
        <f t="shared" si="115"/>
        <v>421.31889070488734</v>
      </c>
      <c r="N177" s="20">
        <f t="shared" si="115"/>
        <v>417.92556635280846</v>
      </c>
      <c r="O177" s="20">
        <f t="shared" si="115"/>
        <v>413.0866240444675</v>
      </c>
      <c r="P177" s="20">
        <f t="shared" si="115"/>
        <v>405.60460731591405</v>
      </c>
      <c r="Q177" s="20">
        <f t="shared" si="115"/>
        <v>400.11132839525419</v>
      </c>
    </row>
    <row r="178" spans="1:17" ht="11.45" customHeight="1" x14ac:dyDescent="0.25">
      <c r="A178" s="17" t="str">
        <f>$A$20</f>
        <v>Heavy duty vehicles</v>
      </c>
      <c r="B178" s="20">
        <f t="shared" ref="B178:Q178" si="116">IF(B46=0,"",B46/B20*1000)</f>
        <v>51.089332029480261</v>
      </c>
      <c r="C178" s="20">
        <f t="shared" si="116"/>
        <v>52.143663753028328</v>
      </c>
      <c r="D178" s="20">
        <f t="shared" si="116"/>
        <v>51.91357382779492</v>
      </c>
      <c r="E178" s="20">
        <f t="shared" si="116"/>
        <v>57.488084923106079</v>
      </c>
      <c r="F178" s="20">
        <f t="shared" si="116"/>
        <v>60.13982440478788</v>
      </c>
      <c r="G178" s="20">
        <f t="shared" si="116"/>
        <v>57.70499817437485</v>
      </c>
      <c r="H178" s="20">
        <f t="shared" si="116"/>
        <v>57.076144985621703</v>
      </c>
      <c r="I178" s="20">
        <f t="shared" si="116"/>
        <v>57.091452087958956</v>
      </c>
      <c r="J178" s="20">
        <f t="shared" si="116"/>
        <v>52.742684953121667</v>
      </c>
      <c r="K178" s="20">
        <f t="shared" si="116"/>
        <v>50.463281085400418</v>
      </c>
      <c r="L178" s="20">
        <f t="shared" si="116"/>
        <v>50.559001244088755</v>
      </c>
      <c r="M178" s="20">
        <f t="shared" si="116"/>
        <v>47.162001925393419</v>
      </c>
      <c r="N178" s="20">
        <f t="shared" si="116"/>
        <v>43.156122961939047</v>
      </c>
      <c r="O178" s="20">
        <f t="shared" si="116"/>
        <v>39.170154391222702</v>
      </c>
      <c r="P178" s="20">
        <f t="shared" si="116"/>
        <v>40.256629145863421</v>
      </c>
      <c r="Q178" s="20">
        <f t="shared" si="116"/>
        <v>42.598989905306368</v>
      </c>
    </row>
    <row r="179" spans="1:17" ht="11.45" customHeight="1" x14ac:dyDescent="0.25">
      <c r="A179" s="19" t="str">
        <f>$A$21</f>
        <v>Rail transport</v>
      </c>
      <c r="B179" s="21">
        <f t="shared" ref="B179:Q179" si="117">IF(B47=0,"",B47/B21*1000)</f>
        <v>6.0393269551198596</v>
      </c>
      <c r="C179" s="21">
        <f t="shared" si="117"/>
        <v>5.8327186292354307</v>
      </c>
      <c r="D179" s="21">
        <f t="shared" si="117"/>
        <v>5.7722778589548653</v>
      </c>
      <c r="E179" s="21">
        <f t="shared" si="117"/>
        <v>5.7262713227305255</v>
      </c>
      <c r="F179" s="21">
        <f t="shared" si="117"/>
        <v>5.632466948461567</v>
      </c>
      <c r="G179" s="21">
        <f t="shared" si="117"/>
        <v>5.8350386895864261</v>
      </c>
      <c r="H179" s="21">
        <f t="shared" si="117"/>
        <v>5.4689449053659276</v>
      </c>
      <c r="I179" s="21">
        <f t="shared" si="117"/>
        <v>4.7461626149276874</v>
      </c>
      <c r="J179" s="21">
        <f t="shared" si="117"/>
        <v>4.5783007827203015</v>
      </c>
      <c r="K179" s="21">
        <f t="shared" si="117"/>
        <v>5.0881131218250255</v>
      </c>
      <c r="L179" s="21">
        <f t="shared" si="117"/>
        <v>4.3434776419079073</v>
      </c>
      <c r="M179" s="21">
        <f t="shared" si="117"/>
        <v>4.4497577112714426</v>
      </c>
      <c r="N179" s="21">
        <f t="shared" si="117"/>
        <v>4.2957789818476266</v>
      </c>
      <c r="O179" s="21">
        <f t="shared" si="117"/>
        <v>3.8580275000850186</v>
      </c>
      <c r="P179" s="21">
        <f t="shared" si="117"/>
        <v>3.6255921790391716</v>
      </c>
      <c r="Q179" s="21">
        <f t="shared" si="117"/>
        <v>4.0320274736221231</v>
      </c>
    </row>
    <row r="180" spans="1:17" ht="11.45" customHeight="1" x14ac:dyDescent="0.25">
      <c r="A180" s="19" t="str">
        <f>$A$22</f>
        <v>Aviation</v>
      </c>
      <c r="B180" s="21">
        <f t="shared" ref="B180:Q180" si="118">IF(B48=0,"",B48/B22*1000)</f>
        <v>329.13080265068072</v>
      </c>
      <c r="C180" s="21">
        <f t="shared" si="118"/>
        <v>329.99663842574205</v>
      </c>
      <c r="D180" s="21">
        <f t="shared" si="118"/>
        <v>295.79211908458564</v>
      </c>
      <c r="E180" s="21">
        <f t="shared" si="118"/>
        <v>269.3289877270509</v>
      </c>
      <c r="F180" s="21">
        <f t="shared" si="118"/>
        <v>281.59438547520062</v>
      </c>
      <c r="G180" s="21">
        <f t="shared" si="118"/>
        <v>321.96187862427848</v>
      </c>
      <c r="H180" s="21">
        <f t="shared" si="118"/>
        <v>393.84567750304336</v>
      </c>
      <c r="I180" s="21">
        <f t="shared" si="118"/>
        <v>391.53631313133315</v>
      </c>
      <c r="J180" s="21">
        <f t="shared" si="118"/>
        <v>136.5642138805469</v>
      </c>
      <c r="K180" s="21">
        <f t="shared" si="118"/>
        <v>135.92341715149044</v>
      </c>
      <c r="L180" s="21">
        <f t="shared" si="118"/>
        <v>122.79739627721573</v>
      </c>
      <c r="M180" s="21">
        <f t="shared" si="118"/>
        <v>120.25661960429385</v>
      </c>
      <c r="N180" s="21">
        <f t="shared" si="118"/>
        <v>116.70423138546595</v>
      </c>
      <c r="O180" s="21">
        <f t="shared" si="118"/>
        <v>111.0580259662153</v>
      </c>
      <c r="P180" s="21">
        <f t="shared" si="118"/>
        <v>109.89948932320944</v>
      </c>
      <c r="Q180" s="21">
        <f t="shared" si="118"/>
        <v>106.27865287668693</v>
      </c>
    </row>
    <row r="181" spans="1:17" ht="11.45" customHeight="1" x14ac:dyDescent="0.25">
      <c r="A181" s="17" t="str">
        <f>$A$23</f>
        <v>Domestic and International - Intra-EU</v>
      </c>
      <c r="B181" s="20">
        <f t="shared" ref="B181:Q181" si="119">IF(B49=0,"",B49/B23*1000)</f>
        <v>380.71749648203411</v>
      </c>
      <c r="C181" s="20">
        <f t="shared" si="119"/>
        <v>384.52820378069714</v>
      </c>
      <c r="D181" s="20">
        <f t="shared" si="119"/>
        <v>355.55740319294739</v>
      </c>
      <c r="E181" s="20">
        <f t="shared" si="119"/>
        <v>339.2999818581003</v>
      </c>
      <c r="F181" s="20">
        <f t="shared" si="119"/>
        <v>350.07750374586743</v>
      </c>
      <c r="G181" s="20">
        <f t="shared" si="119"/>
        <v>367.27160527219871</v>
      </c>
      <c r="H181" s="20">
        <f t="shared" si="119"/>
        <v>419.2732428845743</v>
      </c>
      <c r="I181" s="20">
        <f t="shared" si="119"/>
        <v>417.98892133648292</v>
      </c>
      <c r="J181" s="20">
        <f t="shared" si="119"/>
        <v>373.88909509647544</v>
      </c>
      <c r="K181" s="20">
        <f t="shared" si="119"/>
        <v>355.58944112832694</v>
      </c>
      <c r="L181" s="20">
        <f t="shared" si="119"/>
        <v>325.24034832203984</v>
      </c>
      <c r="M181" s="20">
        <f t="shared" si="119"/>
        <v>332.27096537891128</v>
      </c>
      <c r="N181" s="20">
        <f t="shared" si="119"/>
        <v>334.08457079654607</v>
      </c>
      <c r="O181" s="20">
        <f t="shared" si="119"/>
        <v>323.63255584681337</v>
      </c>
      <c r="P181" s="20">
        <f t="shared" si="119"/>
        <v>275.71823785018643</v>
      </c>
      <c r="Q181" s="20">
        <f t="shared" si="119"/>
        <v>275.755888800278</v>
      </c>
    </row>
    <row r="182" spans="1:17" ht="11.45" customHeight="1" x14ac:dyDescent="0.25">
      <c r="A182" s="17" t="str">
        <f>$A$24</f>
        <v>International - Extra-EU</v>
      </c>
      <c r="B182" s="20">
        <f t="shared" ref="B182:Q182" si="120">IF(B50=0,"",B50/B24*1000)</f>
        <v>87.655040830078377</v>
      </c>
      <c r="C182" s="20">
        <f t="shared" si="120"/>
        <v>92.049981145246591</v>
      </c>
      <c r="D182" s="20">
        <f t="shared" si="120"/>
        <v>86.156920085967798</v>
      </c>
      <c r="E182" s="20">
        <f t="shared" si="120"/>
        <v>84.147827464714453</v>
      </c>
      <c r="F182" s="20">
        <f t="shared" si="120"/>
        <v>86.390077367971159</v>
      </c>
      <c r="G182" s="20">
        <f t="shared" si="120"/>
        <v>89.103308803816972</v>
      </c>
      <c r="H182" s="20">
        <f t="shared" si="120"/>
        <v>98.822112236516602</v>
      </c>
      <c r="I182" s="20">
        <f t="shared" si="120"/>
        <v>100.35215268829249</v>
      </c>
      <c r="J182" s="20">
        <f t="shared" si="120"/>
        <v>91.542833498039016</v>
      </c>
      <c r="K182" s="20">
        <f t="shared" si="120"/>
        <v>93.185563231473964</v>
      </c>
      <c r="L182" s="20">
        <f t="shared" si="120"/>
        <v>86.697290521165883</v>
      </c>
      <c r="M182" s="20">
        <f t="shared" si="120"/>
        <v>84.987156212122898</v>
      </c>
      <c r="N182" s="20">
        <f t="shared" si="120"/>
        <v>84.807916997713235</v>
      </c>
      <c r="O182" s="20">
        <f t="shared" si="120"/>
        <v>83.506242523143015</v>
      </c>
      <c r="P182" s="20">
        <f t="shared" si="120"/>
        <v>86.061555793253845</v>
      </c>
      <c r="Q182" s="20">
        <f t="shared" si="120"/>
        <v>83.725052807333569</v>
      </c>
    </row>
    <row r="183" spans="1:17" ht="11.45" customHeight="1" x14ac:dyDescent="0.25">
      <c r="A183" s="19" t="s">
        <v>32</v>
      </c>
      <c r="B183" s="18">
        <f t="shared" ref="B183:Q183" si="121">IF(B51=0,"",B51/B25*1000)</f>
        <v>24.747697937398325</v>
      </c>
      <c r="C183" s="18">
        <f t="shared" si="121"/>
        <v>23.096814207231422</v>
      </c>
      <c r="D183" s="18">
        <f t="shared" si="121"/>
        <v>26.044785694602279</v>
      </c>
      <c r="E183" s="18">
        <f t="shared" si="121"/>
        <v>22.217538134530216</v>
      </c>
      <c r="F183" s="18">
        <f t="shared" si="121"/>
        <v>23.104903705316133</v>
      </c>
      <c r="G183" s="18">
        <f t="shared" si="121"/>
        <v>25.259624801422202</v>
      </c>
      <c r="H183" s="18">
        <f t="shared" si="121"/>
        <v>16.962296902176085</v>
      </c>
      <c r="I183" s="18">
        <f t="shared" si="121"/>
        <v>14.96868359988544</v>
      </c>
      <c r="J183" s="18">
        <f t="shared" si="121"/>
        <v>20.649205620549317</v>
      </c>
      <c r="K183" s="18">
        <f t="shared" si="121"/>
        <v>25.142213904024935</v>
      </c>
      <c r="L183" s="18">
        <f t="shared" si="121"/>
        <v>18.480163238438092</v>
      </c>
      <c r="M183" s="18">
        <f t="shared" si="121"/>
        <v>18.12880741799604</v>
      </c>
      <c r="N183" s="18">
        <f t="shared" si="121"/>
        <v>18.269368961778952</v>
      </c>
      <c r="O183" s="18">
        <f t="shared" si="121"/>
        <v>18.241276999175437</v>
      </c>
      <c r="P183" s="18">
        <f t="shared" si="121"/>
        <v>14.440353062097945</v>
      </c>
      <c r="Q183" s="18">
        <f t="shared" si="121"/>
        <v>14.945990915149711</v>
      </c>
    </row>
    <row r="184" spans="1:17" ht="11.45" customHeight="1" x14ac:dyDescent="0.25">
      <c r="A184" s="17" t="str">
        <f>$A$26</f>
        <v>Domestic coastal shipping</v>
      </c>
      <c r="B184" s="16">
        <f t="shared" ref="B184:Q184" si="122">IF(B52=0,"",B52/B26*1000)</f>
        <v>24.747697937398325</v>
      </c>
      <c r="C184" s="16">
        <f t="shared" si="122"/>
        <v>23.096814207231422</v>
      </c>
      <c r="D184" s="16">
        <f t="shared" si="122"/>
        <v>26.044785694602279</v>
      </c>
      <c r="E184" s="16">
        <f t="shared" si="122"/>
        <v>22.217538134530216</v>
      </c>
      <c r="F184" s="16">
        <f t="shared" si="122"/>
        <v>23.104903705316133</v>
      </c>
      <c r="G184" s="16">
        <f t="shared" si="122"/>
        <v>25.259624801422202</v>
      </c>
      <c r="H184" s="16">
        <f t="shared" si="122"/>
        <v>16.962296902176085</v>
      </c>
      <c r="I184" s="16">
        <f t="shared" si="122"/>
        <v>14.96868359988544</v>
      </c>
      <c r="J184" s="16">
        <f t="shared" si="122"/>
        <v>20.649205620549317</v>
      </c>
      <c r="K184" s="16">
        <f t="shared" si="122"/>
        <v>25.142213904024935</v>
      </c>
      <c r="L184" s="16">
        <f t="shared" si="122"/>
        <v>18.480163238438092</v>
      </c>
      <c r="M184" s="16">
        <f t="shared" si="122"/>
        <v>18.12880741799604</v>
      </c>
      <c r="N184" s="16">
        <f t="shared" si="122"/>
        <v>18.269368961778952</v>
      </c>
      <c r="O184" s="16">
        <f t="shared" si="122"/>
        <v>18.241276999175437</v>
      </c>
      <c r="P184" s="16">
        <f t="shared" si="122"/>
        <v>14.440353062097945</v>
      </c>
      <c r="Q184" s="16">
        <f t="shared" si="122"/>
        <v>14.945990915149711</v>
      </c>
    </row>
    <row r="185" spans="1:17" ht="11.45" customHeight="1" x14ac:dyDescent="0.25">
      <c r="A185" s="15" t="str">
        <f>$A$27</f>
        <v>Inland waterways</v>
      </c>
      <c r="B185" s="14" t="str">
        <f t="shared" ref="B185:Q185" si="123">IF(B53=0,"",B53/B27*1000)</f>
        <v/>
      </c>
      <c r="C185" s="14" t="str">
        <f t="shared" si="123"/>
        <v/>
      </c>
      <c r="D185" s="14" t="str">
        <f t="shared" si="123"/>
        <v/>
      </c>
      <c r="E185" s="14" t="str">
        <f t="shared" si="123"/>
        <v/>
      </c>
      <c r="F185" s="14" t="str">
        <f t="shared" si="123"/>
        <v/>
      </c>
      <c r="G185" s="14" t="str">
        <f t="shared" si="123"/>
        <v/>
      </c>
      <c r="H185" s="14" t="str">
        <f t="shared" si="123"/>
        <v/>
      </c>
      <c r="I185" s="14" t="str">
        <f t="shared" si="123"/>
        <v/>
      </c>
      <c r="J185" s="14" t="str">
        <f t="shared" si="123"/>
        <v/>
      </c>
      <c r="K185" s="14" t="str">
        <f t="shared" si="123"/>
        <v/>
      </c>
      <c r="L185" s="14" t="str">
        <f t="shared" si="123"/>
        <v/>
      </c>
      <c r="M185" s="14" t="str">
        <f t="shared" si="123"/>
        <v/>
      </c>
      <c r="N185" s="14" t="str">
        <f t="shared" si="123"/>
        <v/>
      </c>
      <c r="O185" s="14" t="str">
        <f t="shared" si="123"/>
        <v/>
      </c>
      <c r="P185" s="14" t="str">
        <f t="shared" si="123"/>
        <v/>
      </c>
      <c r="Q185" s="14" t="str">
        <f t="shared" si="123"/>
        <v/>
      </c>
    </row>
    <row r="187" spans="1:17" ht="11.45" customHeight="1" x14ac:dyDescent="0.25">
      <c r="A187" s="27" t="s">
        <v>35</v>
      </c>
      <c r="B187" s="26"/>
      <c r="C187" s="26"/>
      <c r="D187" s="26"/>
      <c r="E187" s="26"/>
      <c r="F187" s="26"/>
      <c r="G187" s="26"/>
      <c r="H187" s="26"/>
      <c r="I187" s="26"/>
      <c r="J187" s="26"/>
      <c r="K187" s="26"/>
      <c r="L187" s="26"/>
      <c r="M187" s="26"/>
      <c r="N187" s="26"/>
      <c r="O187" s="26"/>
      <c r="P187" s="26"/>
      <c r="Q187" s="26"/>
    </row>
    <row r="188" spans="1:17" ht="11.45" customHeight="1" x14ac:dyDescent="0.25">
      <c r="A188" s="25" t="s">
        <v>34</v>
      </c>
      <c r="B188" s="24">
        <f t="shared" ref="B188:Q188" si="124">IF(B4=0,"",B56/B4*1000)</f>
        <v>119.9670198620871</v>
      </c>
      <c r="C188" s="24">
        <f t="shared" si="124"/>
        <v>119.70700193511816</v>
      </c>
      <c r="D188" s="24">
        <f t="shared" si="124"/>
        <v>118.19096289016701</v>
      </c>
      <c r="E188" s="24">
        <f t="shared" si="124"/>
        <v>121.04734536908857</v>
      </c>
      <c r="F188" s="24">
        <f t="shared" si="124"/>
        <v>119.57730999166969</v>
      </c>
      <c r="G188" s="24">
        <f t="shared" si="124"/>
        <v>120.50720729088052</v>
      </c>
      <c r="H188" s="24">
        <f t="shared" si="124"/>
        <v>119.72354710287921</v>
      </c>
      <c r="I188" s="24">
        <f t="shared" si="124"/>
        <v>122.33882403974175</v>
      </c>
      <c r="J188" s="24">
        <f t="shared" si="124"/>
        <v>119.1459858415591</v>
      </c>
      <c r="K188" s="24">
        <f t="shared" si="124"/>
        <v>117.37614090526782</v>
      </c>
      <c r="L188" s="24">
        <f t="shared" si="124"/>
        <v>116.7869515087867</v>
      </c>
      <c r="M188" s="24">
        <f t="shared" si="124"/>
        <v>114.06901390596838</v>
      </c>
      <c r="N188" s="24">
        <f t="shared" si="124"/>
        <v>105.02366393778604</v>
      </c>
      <c r="O188" s="24">
        <f t="shared" si="124"/>
        <v>104.50981843659193</v>
      </c>
      <c r="P188" s="24">
        <f t="shared" si="124"/>
        <v>104.82307602779812</v>
      </c>
      <c r="Q188" s="24">
        <f t="shared" si="124"/>
        <v>101.69773276390798</v>
      </c>
    </row>
    <row r="189" spans="1:17" ht="11.45" customHeight="1" x14ac:dyDescent="0.25">
      <c r="A189" s="23" t="str">
        <f>$A$5</f>
        <v>Road transport</v>
      </c>
      <c r="B189" s="22">
        <f t="shared" ref="B189:Q189" si="125">IF(B5=0,"",B57/B5*1000)</f>
        <v>121.19388130265543</v>
      </c>
      <c r="C189" s="22">
        <f t="shared" si="125"/>
        <v>122.39544663125645</v>
      </c>
      <c r="D189" s="22">
        <f t="shared" si="125"/>
        <v>123.86434584039839</v>
      </c>
      <c r="E189" s="22">
        <f t="shared" si="125"/>
        <v>125.02812486577022</v>
      </c>
      <c r="F189" s="22">
        <f t="shared" si="125"/>
        <v>123.30418091302536</v>
      </c>
      <c r="G189" s="22">
        <f t="shared" si="125"/>
        <v>125.17514906190198</v>
      </c>
      <c r="H189" s="22">
        <f t="shared" si="125"/>
        <v>126.58449733568911</v>
      </c>
      <c r="I189" s="22">
        <f t="shared" si="125"/>
        <v>130.28495494534147</v>
      </c>
      <c r="J189" s="22">
        <f t="shared" si="125"/>
        <v>128.80529047917133</v>
      </c>
      <c r="K189" s="22">
        <f t="shared" si="125"/>
        <v>126.33515795525032</v>
      </c>
      <c r="L189" s="22">
        <f t="shared" si="125"/>
        <v>125.82491689836012</v>
      </c>
      <c r="M189" s="22">
        <f t="shared" si="125"/>
        <v>122.66189980941975</v>
      </c>
      <c r="N189" s="22">
        <f t="shared" si="125"/>
        <v>112.13623127400305</v>
      </c>
      <c r="O189" s="22">
        <f t="shared" si="125"/>
        <v>112.8635808506493</v>
      </c>
      <c r="P189" s="22">
        <f t="shared" si="125"/>
        <v>112.86492886839609</v>
      </c>
      <c r="Q189" s="22">
        <f t="shared" si="125"/>
        <v>110.01204172683613</v>
      </c>
    </row>
    <row r="190" spans="1:17" ht="11.45" customHeight="1" x14ac:dyDescent="0.25">
      <c r="A190" s="17" t="str">
        <f>$A$6</f>
        <v>Powered 2-wheelers</v>
      </c>
      <c r="B190" s="20">
        <f t="shared" ref="B190:Q190" si="126">IF(B6=0,"",B58/B6*1000)</f>
        <v>113.56094770094417</v>
      </c>
      <c r="C190" s="20">
        <f t="shared" si="126"/>
        <v>112.32077516001274</v>
      </c>
      <c r="D190" s="20">
        <f t="shared" si="126"/>
        <v>111.25298225956111</v>
      </c>
      <c r="E190" s="20">
        <f t="shared" si="126"/>
        <v>109.92024519976708</v>
      </c>
      <c r="F190" s="20">
        <f t="shared" si="126"/>
        <v>108.38307839845334</v>
      </c>
      <c r="G190" s="20">
        <f t="shared" si="126"/>
        <v>106.21986162987498</v>
      </c>
      <c r="H190" s="20">
        <f t="shared" si="126"/>
        <v>104.01354624756763</v>
      </c>
      <c r="I190" s="20">
        <f t="shared" si="126"/>
        <v>101.30685079121214</v>
      </c>
      <c r="J190" s="20">
        <f t="shared" si="126"/>
        <v>99.522167524417483</v>
      </c>
      <c r="K190" s="20">
        <f t="shared" si="126"/>
        <v>98.635490943014517</v>
      </c>
      <c r="L190" s="20">
        <f t="shared" si="126"/>
        <v>95.779674483600488</v>
      </c>
      <c r="M190" s="20">
        <f t="shared" si="126"/>
        <v>93.97412842993046</v>
      </c>
      <c r="N190" s="20">
        <f t="shared" si="126"/>
        <v>97.287015068506918</v>
      </c>
      <c r="O190" s="20">
        <f t="shared" si="126"/>
        <v>96.607555846296165</v>
      </c>
      <c r="P190" s="20">
        <f t="shared" si="126"/>
        <v>95.821329496355574</v>
      </c>
      <c r="Q190" s="20">
        <f t="shared" si="126"/>
        <v>95.021817326715549</v>
      </c>
    </row>
    <row r="191" spans="1:17" ht="11.45" customHeight="1" x14ac:dyDescent="0.25">
      <c r="A191" s="17" t="str">
        <f>$A$7</f>
        <v>Passenger cars</v>
      </c>
      <c r="B191" s="20">
        <f t="shared" ref="B191:Q191" si="127">IF(B7=0,"",B59/B7*1000)</f>
        <v>119.04011066022541</v>
      </c>
      <c r="C191" s="20">
        <f t="shared" si="127"/>
        <v>120.48230056882591</v>
      </c>
      <c r="D191" s="20">
        <f t="shared" si="127"/>
        <v>122.47224532061672</v>
      </c>
      <c r="E191" s="20">
        <f t="shared" si="127"/>
        <v>123.3844738794193</v>
      </c>
      <c r="F191" s="20">
        <f t="shared" si="127"/>
        <v>121.72857349222669</v>
      </c>
      <c r="G191" s="20">
        <f t="shared" si="127"/>
        <v>123.19293745423313</v>
      </c>
      <c r="H191" s="20">
        <f t="shared" si="127"/>
        <v>124.25118799890001</v>
      </c>
      <c r="I191" s="20">
        <f t="shared" si="127"/>
        <v>128.33077519169174</v>
      </c>
      <c r="J191" s="20">
        <f t="shared" si="127"/>
        <v>126.05517207008593</v>
      </c>
      <c r="K191" s="20">
        <f t="shared" si="127"/>
        <v>122.90554389453339</v>
      </c>
      <c r="L191" s="20">
        <f t="shared" si="127"/>
        <v>122.06629662088993</v>
      </c>
      <c r="M191" s="20">
        <f t="shared" si="127"/>
        <v>119.18752072817686</v>
      </c>
      <c r="N191" s="20">
        <f t="shared" si="127"/>
        <v>108.33178525374701</v>
      </c>
      <c r="O191" s="20">
        <f t="shared" si="127"/>
        <v>109.13988378167771</v>
      </c>
      <c r="P191" s="20">
        <f t="shared" si="127"/>
        <v>108.93928998077774</v>
      </c>
      <c r="Q191" s="20">
        <f t="shared" si="127"/>
        <v>106.16398408772143</v>
      </c>
    </row>
    <row r="192" spans="1:17" ht="11.45" customHeight="1" x14ac:dyDescent="0.25">
      <c r="A192" s="17" t="str">
        <f>$A$8</f>
        <v>Motor coaches, buses and trolley buses</v>
      </c>
      <c r="B192" s="20">
        <f t="shared" ref="B192:Q192" si="128">IF(B8=0,"",B60/B8*1000)</f>
        <v>136.52560584665019</v>
      </c>
      <c r="C192" s="20">
        <f t="shared" si="128"/>
        <v>136.14897292852999</v>
      </c>
      <c r="D192" s="20">
        <f t="shared" si="128"/>
        <v>134.35596172068796</v>
      </c>
      <c r="E192" s="20">
        <f t="shared" si="128"/>
        <v>137.54063311601706</v>
      </c>
      <c r="F192" s="20">
        <f t="shared" si="128"/>
        <v>135.47460638678044</v>
      </c>
      <c r="G192" s="20">
        <f t="shared" si="128"/>
        <v>140.6037687180775</v>
      </c>
      <c r="H192" s="20">
        <f t="shared" si="128"/>
        <v>145.13717994116331</v>
      </c>
      <c r="I192" s="20">
        <f t="shared" si="128"/>
        <v>147.74965034414637</v>
      </c>
      <c r="J192" s="20">
        <f t="shared" si="128"/>
        <v>152.81386864687522</v>
      </c>
      <c r="K192" s="20">
        <f t="shared" si="128"/>
        <v>155.4122755698225</v>
      </c>
      <c r="L192" s="20">
        <f t="shared" si="128"/>
        <v>157.21653679823467</v>
      </c>
      <c r="M192" s="20">
        <f t="shared" si="128"/>
        <v>153.07089243879972</v>
      </c>
      <c r="N192" s="20">
        <f t="shared" si="128"/>
        <v>144.58348672818602</v>
      </c>
      <c r="O192" s="20">
        <f t="shared" si="128"/>
        <v>144.82182385813081</v>
      </c>
      <c r="P192" s="20">
        <f t="shared" si="128"/>
        <v>146.85662498297376</v>
      </c>
      <c r="Q192" s="20">
        <f t="shared" si="128"/>
        <v>143.01943022755489</v>
      </c>
    </row>
    <row r="193" spans="1:17" ht="11.45" customHeight="1" x14ac:dyDescent="0.25">
      <c r="A193" s="19" t="str">
        <f>$A$9</f>
        <v>Rail, metro and tram</v>
      </c>
      <c r="B193" s="21">
        <f t="shared" ref="B193:Q193" si="129">IF(B9=0,"",B61/B9*1000)</f>
        <v>36.513932008352576</v>
      </c>
      <c r="C193" s="21">
        <f t="shared" si="129"/>
        <v>32.65917371683436</v>
      </c>
      <c r="D193" s="21">
        <f t="shared" si="129"/>
        <v>32.97166324784461</v>
      </c>
      <c r="E193" s="21">
        <f t="shared" si="129"/>
        <v>33.002610023941706</v>
      </c>
      <c r="F193" s="21">
        <f t="shared" si="129"/>
        <v>30.973696230604261</v>
      </c>
      <c r="G193" s="21">
        <f t="shared" si="129"/>
        <v>33.682767987595007</v>
      </c>
      <c r="H193" s="21">
        <f t="shared" si="129"/>
        <v>32.857465124627865</v>
      </c>
      <c r="I193" s="21">
        <f t="shared" si="129"/>
        <v>33.023055431668318</v>
      </c>
      <c r="J193" s="21">
        <f t="shared" si="129"/>
        <v>33.851655924661841</v>
      </c>
      <c r="K193" s="21">
        <f t="shared" si="129"/>
        <v>33.367868848602988</v>
      </c>
      <c r="L193" s="21">
        <f t="shared" si="129"/>
        <v>33.842110857149144</v>
      </c>
      <c r="M193" s="21">
        <f t="shared" si="129"/>
        <v>33.802605194212276</v>
      </c>
      <c r="N193" s="21">
        <f t="shared" si="129"/>
        <v>33.636412496652007</v>
      </c>
      <c r="O193" s="21">
        <f t="shared" si="129"/>
        <v>33.07221069808282</v>
      </c>
      <c r="P193" s="21">
        <f t="shared" si="129"/>
        <v>34.283112719438172</v>
      </c>
      <c r="Q193" s="21">
        <f t="shared" si="129"/>
        <v>33.718939972901019</v>
      </c>
    </row>
    <row r="194" spans="1:17" ht="11.45" customHeight="1" x14ac:dyDescent="0.25">
      <c r="A194" s="17" t="str">
        <f>$A$10</f>
        <v>Metro and tram, urban light rail</v>
      </c>
      <c r="B194" s="20" t="str">
        <f t="shared" ref="B194:Q194" si="130">IF(B10=0,"",B62/B10*1000)</f>
        <v/>
      </c>
      <c r="C194" s="20" t="str">
        <f t="shared" si="130"/>
        <v/>
      </c>
      <c r="D194" s="20">
        <f t="shared" si="130"/>
        <v>0</v>
      </c>
      <c r="E194" s="20">
        <f t="shared" si="130"/>
        <v>0</v>
      </c>
      <c r="F194" s="20">
        <f t="shared" si="130"/>
        <v>0</v>
      </c>
      <c r="G194" s="20">
        <f t="shared" si="130"/>
        <v>0</v>
      </c>
      <c r="H194" s="20">
        <f t="shared" si="130"/>
        <v>0</v>
      </c>
      <c r="I194" s="20">
        <f t="shared" si="130"/>
        <v>0</v>
      </c>
      <c r="J194" s="20">
        <f t="shared" si="130"/>
        <v>0</v>
      </c>
      <c r="K194" s="20">
        <f t="shared" si="130"/>
        <v>0</v>
      </c>
      <c r="L194" s="20">
        <f t="shared" si="130"/>
        <v>0</v>
      </c>
      <c r="M194" s="20">
        <f t="shared" si="130"/>
        <v>0</v>
      </c>
      <c r="N194" s="20">
        <f t="shared" si="130"/>
        <v>0</v>
      </c>
      <c r="O194" s="20">
        <f t="shared" si="130"/>
        <v>0</v>
      </c>
      <c r="P194" s="20">
        <f t="shared" si="130"/>
        <v>0</v>
      </c>
      <c r="Q194" s="20">
        <f t="shared" si="130"/>
        <v>0</v>
      </c>
    </row>
    <row r="195" spans="1:17" ht="11.45" customHeight="1" x14ac:dyDescent="0.25">
      <c r="A195" s="17" t="str">
        <f>$A$11</f>
        <v>Conventional passenger trains</v>
      </c>
      <c r="B195" s="20">
        <f t="shared" ref="B195:Q195" si="131">IF(B11=0,"",B63/B11*1000)</f>
        <v>36.513932008352576</v>
      </c>
      <c r="C195" s="20">
        <f t="shared" si="131"/>
        <v>32.65917371683436</v>
      </c>
      <c r="D195" s="20">
        <f t="shared" si="131"/>
        <v>33.023315984003112</v>
      </c>
      <c r="E195" s="20">
        <f t="shared" si="131"/>
        <v>33.382145703928671</v>
      </c>
      <c r="F195" s="20">
        <f t="shared" si="131"/>
        <v>31.640469375158137</v>
      </c>
      <c r="G195" s="20">
        <f t="shared" si="131"/>
        <v>34.596160758601108</v>
      </c>
      <c r="H195" s="20">
        <f t="shared" si="131"/>
        <v>33.739400358742259</v>
      </c>
      <c r="I195" s="20">
        <f t="shared" si="131"/>
        <v>33.969473956831095</v>
      </c>
      <c r="J195" s="20">
        <f t="shared" si="131"/>
        <v>34.902782183469022</v>
      </c>
      <c r="K195" s="20">
        <f t="shared" si="131"/>
        <v>34.534008608429005</v>
      </c>
      <c r="L195" s="20">
        <f t="shared" si="131"/>
        <v>35.118264927022707</v>
      </c>
      <c r="M195" s="20">
        <f t="shared" si="131"/>
        <v>35.278979780856581</v>
      </c>
      <c r="N195" s="20">
        <f t="shared" si="131"/>
        <v>35.050617962983551</v>
      </c>
      <c r="O195" s="20">
        <f t="shared" si="131"/>
        <v>34.505962467012068</v>
      </c>
      <c r="P195" s="20">
        <f t="shared" si="131"/>
        <v>35.830669166469463</v>
      </c>
      <c r="Q195" s="20">
        <f t="shared" si="131"/>
        <v>35.278946264300224</v>
      </c>
    </row>
    <row r="196" spans="1:17" ht="11.45" customHeight="1" x14ac:dyDescent="0.25">
      <c r="A196" s="17" t="str">
        <f>$A$12</f>
        <v>High speed passenger trains</v>
      </c>
      <c r="B196" s="20" t="str">
        <f t="shared" ref="B196:Q196" si="132">IF(B12=0,"",B64/B12*1000)</f>
        <v/>
      </c>
      <c r="C196" s="20" t="str">
        <f t="shared" si="132"/>
        <v/>
      </c>
      <c r="D196" s="20" t="str">
        <f t="shared" si="132"/>
        <v/>
      </c>
      <c r="E196" s="20" t="str">
        <f t="shared" si="132"/>
        <v/>
      </c>
      <c r="F196" s="20" t="str">
        <f t="shared" si="132"/>
        <v/>
      </c>
      <c r="G196" s="20" t="str">
        <f t="shared" si="132"/>
        <v/>
      </c>
      <c r="H196" s="20" t="str">
        <f t="shared" si="132"/>
        <v/>
      </c>
      <c r="I196" s="20" t="str">
        <f t="shared" si="132"/>
        <v/>
      </c>
      <c r="J196" s="20" t="str">
        <f t="shared" si="132"/>
        <v/>
      </c>
      <c r="K196" s="20" t="str">
        <f t="shared" si="132"/>
        <v/>
      </c>
      <c r="L196" s="20" t="str">
        <f t="shared" si="132"/>
        <v/>
      </c>
      <c r="M196" s="20" t="str">
        <f t="shared" si="132"/>
        <v/>
      </c>
      <c r="N196" s="20" t="str">
        <f t="shared" si="132"/>
        <v/>
      </c>
      <c r="O196" s="20" t="str">
        <f t="shared" si="132"/>
        <v/>
      </c>
      <c r="P196" s="20" t="str">
        <f t="shared" si="132"/>
        <v/>
      </c>
      <c r="Q196" s="20" t="str">
        <f t="shared" si="132"/>
        <v/>
      </c>
    </row>
    <row r="197" spans="1:17" ht="11.45" customHeight="1" x14ac:dyDescent="0.25">
      <c r="A197" s="19" t="str">
        <f>$A$13</f>
        <v>Aviation</v>
      </c>
      <c r="B197" s="21">
        <f t="shared" ref="B197:Q197" si="133">IF(B13=0,"",B65/B13*1000)</f>
        <v>141.55979987473506</v>
      </c>
      <c r="C197" s="21">
        <f t="shared" si="133"/>
        <v>138.33638772963815</v>
      </c>
      <c r="D197" s="21">
        <f t="shared" si="133"/>
        <v>127.62830979594916</v>
      </c>
      <c r="E197" s="21">
        <f t="shared" si="133"/>
        <v>138.4308877348422</v>
      </c>
      <c r="F197" s="21">
        <f t="shared" si="133"/>
        <v>135.73994100330225</v>
      </c>
      <c r="G197" s="21">
        <f t="shared" si="133"/>
        <v>132.7579198278568</v>
      </c>
      <c r="H197" s="21">
        <f t="shared" si="133"/>
        <v>126.64152921784452</v>
      </c>
      <c r="I197" s="21">
        <f t="shared" si="133"/>
        <v>126.88544009424962</v>
      </c>
      <c r="J197" s="21">
        <f t="shared" si="133"/>
        <v>118.40323367095148</v>
      </c>
      <c r="K197" s="21">
        <f t="shared" si="133"/>
        <v>117.51969157171509</v>
      </c>
      <c r="L197" s="21">
        <f t="shared" si="133"/>
        <v>117.24726352867329</v>
      </c>
      <c r="M197" s="21">
        <f t="shared" si="133"/>
        <v>114.6924056680929</v>
      </c>
      <c r="N197" s="21">
        <f t="shared" si="133"/>
        <v>107.4603198905029</v>
      </c>
      <c r="O197" s="21">
        <f t="shared" si="133"/>
        <v>104.01670030833684</v>
      </c>
      <c r="P197" s="21">
        <f t="shared" si="133"/>
        <v>104.27423828844192</v>
      </c>
      <c r="Q197" s="21">
        <f t="shared" si="133"/>
        <v>99.102492764938404</v>
      </c>
    </row>
    <row r="198" spans="1:17" ht="11.45" customHeight="1" x14ac:dyDescent="0.25">
      <c r="A198" s="17" t="str">
        <f>$A$14</f>
        <v>Domestic</v>
      </c>
      <c r="B198" s="20">
        <f t="shared" ref="B198:Q198" si="134">IF(B14=0,"",B66/B14*1000)</f>
        <v>517.79371871121532</v>
      </c>
      <c r="C198" s="20">
        <f t="shared" si="134"/>
        <v>513.4473500550622</v>
      </c>
      <c r="D198" s="20">
        <f t="shared" si="134"/>
        <v>480.13833952297199</v>
      </c>
      <c r="E198" s="20">
        <f t="shared" si="134"/>
        <v>541.86607697714123</v>
      </c>
      <c r="F198" s="20">
        <f t="shared" si="134"/>
        <v>529.74780647023454</v>
      </c>
      <c r="G198" s="20">
        <f t="shared" si="134"/>
        <v>487.94333070307135</v>
      </c>
      <c r="H198" s="20">
        <f t="shared" si="134"/>
        <v>419.65740586066062</v>
      </c>
      <c r="I198" s="20">
        <f t="shared" si="134"/>
        <v>415.78985239916011</v>
      </c>
      <c r="J198" s="20">
        <f t="shared" si="134"/>
        <v>420.54340301839579</v>
      </c>
      <c r="K198" s="20">
        <f t="shared" si="134"/>
        <v>414.86877006690264</v>
      </c>
      <c r="L198" s="20">
        <f t="shared" si="134"/>
        <v>409.11159488996418</v>
      </c>
      <c r="M198" s="20">
        <f t="shared" si="134"/>
        <v>400.1621730865042</v>
      </c>
      <c r="N198" s="20">
        <f t="shared" si="134"/>
        <v>392.49821462309745</v>
      </c>
      <c r="O198" s="20">
        <f t="shared" si="134"/>
        <v>394.85746723397926</v>
      </c>
      <c r="P198" s="20">
        <f t="shared" si="134"/>
        <v>382.60680950996124</v>
      </c>
      <c r="Q198" s="20">
        <f t="shared" si="134"/>
        <v>388.36226542640935</v>
      </c>
    </row>
    <row r="199" spans="1:17" ht="11.45" customHeight="1" x14ac:dyDescent="0.25">
      <c r="A199" s="17" t="str">
        <f>$A$15</f>
        <v>International - Intra-EU</v>
      </c>
      <c r="B199" s="20">
        <f t="shared" ref="B199:Q199" si="135">IF(B15=0,"",B67/B15*1000)</f>
        <v>153.17171933289038</v>
      </c>
      <c r="C199" s="20">
        <f t="shared" si="135"/>
        <v>160.52597645793239</v>
      </c>
      <c r="D199" s="20">
        <f t="shared" si="135"/>
        <v>145.44952016588826</v>
      </c>
      <c r="E199" s="20">
        <f t="shared" si="135"/>
        <v>160.28719304940935</v>
      </c>
      <c r="F199" s="20">
        <f t="shared" si="135"/>
        <v>165.23533042700936</v>
      </c>
      <c r="G199" s="20">
        <f t="shared" si="135"/>
        <v>158.19701010312988</v>
      </c>
      <c r="H199" s="20">
        <f t="shared" si="135"/>
        <v>151.29036305108343</v>
      </c>
      <c r="I199" s="20">
        <f t="shared" si="135"/>
        <v>152.41056309911028</v>
      </c>
      <c r="J199" s="20">
        <f t="shared" si="135"/>
        <v>139.45788750938127</v>
      </c>
      <c r="K199" s="20">
        <f t="shared" si="135"/>
        <v>139.72367063964521</v>
      </c>
      <c r="L199" s="20">
        <f t="shared" si="135"/>
        <v>130.67329164196846</v>
      </c>
      <c r="M199" s="20">
        <f t="shared" si="135"/>
        <v>128.8481305351028</v>
      </c>
      <c r="N199" s="20">
        <f t="shared" si="135"/>
        <v>123.04225111555847</v>
      </c>
      <c r="O199" s="20">
        <f t="shared" si="135"/>
        <v>117.30113669091982</v>
      </c>
      <c r="P199" s="20">
        <f t="shared" si="135"/>
        <v>117.98835811832963</v>
      </c>
      <c r="Q199" s="20">
        <f t="shared" si="135"/>
        <v>111.99146177209175</v>
      </c>
    </row>
    <row r="200" spans="1:17" ht="11.45" customHeight="1" x14ac:dyDescent="0.25">
      <c r="A200" s="17" t="str">
        <f>$A$16</f>
        <v>International - Extra-EU</v>
      </c>
      <c r="B200" s="20">
        <f t="shared" ref="B200:Q200" si="136">IF(B16=0,"",B68/B16*1000)</f>
        <v>120.78623881923714</v>
      </c>
      <c r="C200" s="20">
        <f t="shared" si="136"/>
        <v>108.2719884903846</v>
      </c>
      <c r="D200" s="20">
        <f t="shared" si="136"/>
        <v>101.63913121748679</v>
      </c>
      <c r="E200" s="20">
        <f t="shared" si="136"/>
        <v>106.53829567373124</v>
      </c>
      <c r="F200" s="20">
        <f t="shared" si="136"/>
        <v>101.79132307946598</v>
      </c>
      <c r="G200" s="20">
        <f t="shared" si="136"/>
        <v>104.16939373939044</v>
      </c>
      <c r="H200" s="20">
        <f t="shared" si="136"/>
        <v>98.553494546426677</v>
      </c>
      <c r="I200" s="20">
        <f t="shared" si="136"/>
        <v>97.59029692629278</v>
      </c>
      <c r="J200" s="20">
        <f t="shared" si="136"/>
        <v>93.801100855628491</v>
      </c>
      <c r="K200" s="20">
        <f t="shared" si="136"/>
        <v>90.728823463145147</v>
      </c>
      <c r="L200" s="20">
        <f t="shared" si="136"/>
        <v>92.541923241431562</v>
      </c>
      <c r="M200" s="20">
        <f t="shared" si="136"/>
        <v>90.688506663241185</v>
      </c>
      <c r="N200" s="20">
        <f t="shared" si="136"/>
        <v>85.909530156342285</v>
      </c>
      <c r="O200" s="20">
        <f t="shared" si="136"/>
        <v>84.240071148061105</v>
      </c>
      <c r="P200" s="20">
        <f t="shared" si="136"/>
        <v>85.07890401397762</v>
      </c>
      <c r="Q200" s="20">
        <f t="shared" si="136"/>
        <v>80.053793969143982</v>
      </c>
    </row>
    <row r="201" spans="1:17" ht="11.45" customHeight="1" x14ac:dyDescent="0.25">
      <c r="A201" s="25" t="s">
        <v>33</v>
      </c>
      <c r="B201" s="24">
        <f t="shared" ref="B201:Q201" si="137">IF(B17=0,"",B69/B17*1000)</f>
        <v>178.08551406283883</v>
      </c>
      <c r="C201" s="24">
        <f t="shared" si="137"/>
        <v>174.28814184017813</v>
      </c>
      <c r="D201" s="24">
        <f t="shared" si="137"/>
        <v>180.81347753886104</v>
      </c>
      <c r="E201" s="24">
        <f t="shared" si="137"/>
        <v>183.77167182321489</v>
      </c>
      <c r="F201" s="24">
        <f t="shared" si="137"/>
        <v>193.34870729753916</v>
      </c>
      <c r="G201" s="24">
        <f t="shared" si="137"/>
        <v>195.83309060970629</v>
      </c>
      <c r="H201" s="24">
        <f t="shared" si="137"/>
        <v>183.1110121540132</v>
      </c>
      <c r="I201" s="24">
        <f t="shared" si="137"/>
        <v>184.84425609872113</v>
      </c>
      <c r="J201" s="24">
        <f t="shared" si="137"/>
        <v>184.04106494591809</v>
      </c>
      <c r="K201" s="24">
        <f t="shared" si="137"/>
        <v>188.2848711527426</v>
      </c>
      <c r="L201" s="24">
        <f t="shared" si="137"/>
        <v>172.91973967019388</v>
      </c>
      <c r="M201" s="24">
        <f t="shared" si="137"/>
        <v>153.29280361799013</v>
      </c>
      <c r="N201" s="24">
        <f t="shared" si="137"/>
        <v>138.0056944263944</v>
      </c>
      <c r="O201" s="24">
        <f t="shared" si="137"/>
        <v>127.07035408043396</v>
      </c>
      <c r="P201" s="24">
        <f t="shared" si="137"/>
        <v>122.92747574291991</v>
      </c>
      <c r="Q201" s="24">
        <f t="shared" si="137"/>
        <v>127.58987049843917</v>
      </c>
    </row>
    <row r="202" spans="1:17" ht="11.45" customHeight="1" x14ac:dyDescent="0.25">
      <c r="A202" s="23" t="str">
        <f>$A$18</f>
        <v>Road transport</v>
      </c>
      <c r="B202" s="22">
        <f t="shared" ref="B202:Q202" si="138">IF(B18=0,"",B70/B18*1000)</f>
        <v>240.48010059394738</v>
      </c>
      <c r="C202" s="22">
        <f t="shared" si="138"/>
        <v>244.75404101516455</v>
      </c>
      <c r="D202" s="22">
        <f t="shared" si="138"/>
        <v>243.2324629489386</v>
      </c>
      <c r="E202" s="22">
        <f t="shared" si="138"/>
        <v>263.88258858825537</v>
      </c>
      <c r="F202" s="22">
        <f t="shared" si="138"/>
        <v>276.61958378285681</v>
      </c>
      <c r="G202" s="22">
        <f t="shared" si="138"/>
        <v>271.46470626656418</v>
      </c>
      <c r="H202" s="22">
        <f t="shared" si="138"/>
        <v>274.00911996803995</v>
      </c>
      <c r="I202" s="22">
        <f t="shared" si="138"/>
        <v>276.22247536683545</v>
      </c>
      <c r="J202" s="22">
        <f t="shared" si="138"/>
        <v>255.80826601965884</v>
      </c>
      <c r="K202" s="22">
        <f t="shared" si="138"/>
        <v>251.14837513538913</v>
      </c>
      <c r="L202" s="22">
        <f t="shared" si="138"/>
        <v>247.0823214531903</v>
      </c>
      <c r="M202" s="22">
        <f t="shared" si="138"/>
        <v>217.55995679792417</v>
      </c>
      <c r="N202" s="22">
        <f t="shared" si="138"/>
        <v>188.1139619916068</v>
      </c>
      <c r="O202" s="22">
        <f t="shared" si="138"/>
        <v>170.79594397883017</v>
      </c>
      <c r="P202" s="22">
        <f t="shared" si="138"/>
        <v>169.89028834217825</v>
      </c>
      <c r="Q202" s="22">
        <f t="shared" si="138"/>
        <v>177.59687639363003</v>
      </c>
    </row>
    <row r="203" spans="1:17" ht="11.45" customHeight="1" x14ac:dyDescent="0.25">
      <c r="A203" s="17" t="str">
        <f>$A$19</f>
        <v>Light duty vehicles</v>
      </c>
      <c r="B203" s="20">
        <f t="shared" ref="B203:Q203" si="139">IF(B19=0,"",B71/B19*1000)</f>
        <v>1465.8730423263435</v>
      </c>
      <c r="C203" s="20">
        <f t="shared" si="139"/>
        <v>1456.9421569738267</v>
      </c>
      <c r="D203" s="20">
        <f t="shared" si="139"/>
        <v>1437.9293254454531</v>
      </c>
      <c r="E203" s="20">
        <f t="shared" si="139"/>
        <v>1428.0922534082044</v>
      </c>
      <c r="F203" s="20">
        <f t="shared" si="139"/>
        <v>1415.1427246219787</v>
      </c>
      <c r="G203" s="20">
        <f t="shared" si="139"/>
        <v>1396.1236075385523</v>
      </c>
      <c r="H203" s="20">
        <f t="shared" si="139"/>
        <v>1383.4388532326868</v>
      </c>
      <c r="I203" s="20">
        <f t="shared" si="139"/>
        <v>1365.6579479734548</v>
      </c>
      <c r="J203" s="20">
        <f t="shared" si="139"/>
        <v>1337.9345873027753</v>
      </c>
      <c r="K203" s="20">
        <f t="shared" si="139"/>
        <v>1312.9774941564515</v>
      </c>
      <c r="L203" s="20">
        <f t="shared" si="139"/>
        <v>1311.7574943274076</v>
      </c>
      <c r="M203" s="20">
        <f t="shared" si="139"/>
        <v>1256.4474530676666</v>
      </c>
      <c r="N203" s="20">
        <f t="shared" si="139"/>
        <v>1171.7122398903375</v>
      </c>
      <c r="O203" s="20">
        <f t="shared" si="139"/>
        <v>1156.9668542896914</v>
      </c>
      <c r="P203" s="20">
        <f t="shared" si="139"/>
        <v>1137.4314836340229</v>
      </c>
      <c r="Q203" s="20">
        <f t="shared" si="139"/>
        <v>1124.2475324227171</v>
      </c>
    </row>
    <row r="204" spans="1:17" ht="11.45" customHeight="1" x14ac:dyDescent="0.25">
      <c r="A204" s="17" t="str">
        <f>$A$20</f>
        <v>Heavy duty vehicles</v>
      </c>
      <c r="B204" s="20">
        <f t="shared" ref="B204:Q204" si="140">IF(B20=0,"",B72/B20*1000)</f>
        <v>158.50050416770176</v>
      </c>
      <c r="C204" s="20">
        <f t="shared" si="140"/>
        <v>161.77148272827367</v>
      </c>
      <c r="D204" s="20">
        <f t="shared" si="140"/>
        <v>161.05764741853892</v>
      </c>
      <c r="E204" s="20">
        <f t="shared" si="140"/>
        <v>178.35211544144084</v>
      </c>
      <c r="F204" s="20">
        <f t="shared" si="140"/>
        <v>186.57892186211276</v>
      </c>
      <c r="G204" s="20">
        <f t="shared" si="140"/>
        <v>179.02507119014621</v>
      </c>
      <c r="H204" s="20">
        <f t="shared" si="140"/>
        <v>177.07410523491848</v>
      </c>
      <c r="I204" s="20">
        <f t="shared" si="140"/>
        <v>177.1215942769831</v>
      </c>
      <c r="J204" s="20">
        <f t="shared" si="140"/>
        <v>163.6298973610418</v>
      </c>
      <c r="K204" s="20">
        <f t="shared" si="140"/>
        <v>156.31601886685823</v>
      </c>
      <c r="L204" s="20">
        <f t="shared" si="140"/>
        <v>156.85519596888435</v>
      </c>
      <c r="M204" s="20">
        <f t="shared" si="140"/>
        <v>141.27243662494251</v>
      </c>
      <c r="N204" s="20">
        <f t="shared" si="140"/>
        <v>120.7036341847457</v>
      </c>
      <c r="O204" s="20">
        <f t="shared" si="140"/>
        <v>109.47410896678581</v>
      </c>
      <c r="P204" s="20">
        <f t="shared" si="140"/>
        <v>112.69289467676789</v>
      </c>
      <c r="Q204" s="20">
        <f t="shared" si="140"/>
        <v>119.57455341464245</v>
      </c>
    </row>
    <row r="205" spans="1:17" ht="11.45" customHeight="1" x14ac:dyDescent="0.25">
      <c r="A205" s="19" t="str">
        <f>$A$21</f>
        <v>Rail transport</v>
      </c>
      <c r="B205" s="21">
        <f t="shared" ref="B205:Q205" si="141">IF(B21=0,"",B73/B21*1000)</f>
        <v>12.645117986300484</v>
      </c>
      <c r="C205" s="21">
        <f t="shared" si="141"/>
        <v>12.080534972936665</v>
      </c>
      <c r="D205" s="21">
        <f t="shared" si="141"/>
        <v>11.819493168911066</v>
      </c>
      <c r="E205" s="21">
        <f t="shared" si="141"/>
        <v>11.949666592302062</v>
      </c>
      <c r="F205" s="21">
        <f t="shared" si="141"/>
        <v>11.709811972700432</v>
      </c>
      <c r="G205" s="21">
        <f t="shared" si="141"/>
        <v>12.295172299068152</v>
      </c>
      <c r="H205" s="21">
        <f t="shared" si="141"/>
        <v>11.510017035602953</v>
      </c>
      <c r="I205" s="21">
        <f t="shared" si="141"/>
        <v>10.083497811376747</v>
      </c>
      <c r="J205" s="21">
        <f t="shared" si="141"/>
        <v>9.7294327640506992</v>
      </c>
      <c r="K205" s="21">
        <f t="shared" si="141"/>
        <v>10.86615776096985</v>
      </c>
      <c r="L205" s="21">
        <f t="shared" si="141"/>
        <v>9.4063584398549533</v>
      </c>
      <c r="M205" s="21">
        <f t="shared" si="141"/>
        <v>9.7090953079755291</v>
      </c>
      <c r="N205" s="21">
        <f t="shared" si="141"/>
        <v>9.4444508037735559</v>
      </c>
      <c r="O205" s="21">
        <f t="shared" si="141"/>
        <v>8.4648156833794292</v>
      </c>
      <c r="P205" s="21">
        <f t="shared" si="141"/>
        <v>8.0471953942638201</v>
      </c>
      <c r="Q205" s="21">
        <f t="shared" si="141"/>
        <v>8.981771491109706</v>
      </c>
    </row>
    <row r="206" spans="1:17" ht="11.45" customHeight="1" x14ac:dyDescent="0.25">
      <c r="A206" s="19" t="str">
        <f>$A$22</f>
        <v>Aviation</v>
      </c>
      <c r="B206" s="21">
        <f t="shared" ref="B206:Q206" si="142">IF(B22=0,"",B74/B22*1000)</f>
        <v>990.72136126691885</v>
      </c>
      <c r="C206" s="21">
        <f t="shared" si="142"/>
        <v>993.32958517581199</v>
      </c>
      <c r="D206" s="21">
        <f t="shared" si="142"/>
        <v>890.32835117776676</v>
      </c>
      <c r="E206" s="21">
        <f t="shared" si="142"/>
        <v>810.70523563316442</v>
      </c>
      <c r="F206" s="21">
        <f t="shared" si="142"/>
        <v>847.6089943368969</v>
      </c>
      <c r="G206" s="21">
        <f t="shared" si="142"/>
        <v>969.12067593911286</v>
      </c>
      <c r="H206" s="21">
        <f t="shared" si="142"/>
        <v>1185.526513495774</v>
      </c>
      <c r="I206" s="21">
        <f t="shared" si="142"/>
        <v>1178.578107595649</v>
      </c>
      <c r="J206" s="21">
        <f t="shared" si="142"/>
        <v>411.07651273031627</v>
      </c>
      <c r="K206" s="21">
        <f t="shared" si="142"/>
        <v>409.14466382236321</v>
      </c>
      <c r="L206" s="21">
        <f t="shared" si="142"/>
        <v>369.64648578600003</v>
      </c>
      <c r="M206" s="21">
        <f t="shared" si="142"/>
        <v>361.99858754342239</v>
      </c>
      <c r="N206" s="21">
        <f t="shared" si="142"/>
        <v>351.30488973916084</v>
      </c>
      <c r="O206" s="21">
        <f t="shared" si="142"/>
        <v>334.30858223766973</v>
      </c>
      <c r="P206" s="21">
        <f t="shared" si="142"/>
        <v>330.82185302117233</v>
      </c>
      <c r="Q206" s="21">
        <f t="shared" si="142"/>
        <v>319.92206261480828</v>
      </c>
    </row>
    <row r="207" spans="1:17" ht="11.45" customHeight="1" x14ac:dyDescent="0.25">
      <c r="A207" s="17" t="str">
        <f>$A$23</f>
        <v>Domestic and International - Intra-EU</v>
      </c>
      <c r="B207" s="20">
        <f t="shared" ref="B207:Q207" si="143">IF(B23=0,"",B75/B23*1000)</f>
        <v>1146.0032100767403</v>
      </c>
      <c r="C207" s="20">
        <f t="shared" si="143"/>
        <v>1157.4761578543526</v>
      </c>
      <c r="D207" s="20">
        <f t="shared" si="143"/>
        <v>1070.2206587299236</v>
      </c>
      <c r="E207" s="20">
        <f t="shared" si="143"/>
        <v>1021.3244183777543</v>
      </c>
      <c r="F207" s="20">
        <f t="shared" si="143"/>
        <v>1053.7455865437992</v>
      </c>
      <c r="G207" s="20">
        <f t="shared" si="143"/>
        <v>1105.5051233875993</v>
      </c>
      <c r="H207" s="20">
        <f t="shared" si="143"/>
        <v>1262.066779532385</v>
      </c>
      <c r="I207" s="20">
        <f t="shared" si="143"/>
        <v>1258.2040934207159</v>
      </c>
      <c r="J207" s="20">
        <f t="shared" si="143"/>
        <v>1125.4560839385927</v>
      </c>
      <c r="K207" s="20">
        <f t="shared" si="143"/>
        <v>1070.3639254969689</v>
      </c>
      <c r="L207" s="20">
        <f t="shared" si="143"/>
        <v>979.0431673457507</v>
      </c>
      <c r="M207" s="20">
        <f t="shared" si="143"/>
        <v>1000.2078932922251</v>
      </c>
      <c r="N207" s="20">
        <f t="shared" si="143"/>
        <v>1005.6665633620883</v>
      </c>
      <c r="O207" s="20">
        <f t="shared" si="143"/>
        <v>974.20370990580045</v>
      </c>
      <c r="P207" s="20">
        <f t="shared" si="143"/>
        <v>829.97308649065576</v>
      </c>
      <c r="Q207" s="20">
        <f t="shared" si="143"/>
        <v>830.08572592207258</v>
      </c>
    </row>
    <row r="208" spans="1:17" ht="11.45" customHeight="1" x14ac:dyDescent="0.25">
      <c r="A208" s="17" t="str">
        <f>$A$24</f>
        <v>International - Extra-EU</v>
      </c>
      <c r="B208" s="20">
        <f t="shared" ref="B208:Q208" si="144">IF(B24=0,"",B76/B24*1000)</f>
        <v>263.85169869758761</v>
      </c>
      <c r="C208" s="20">
        <f t="shared" si="144"/>
        <v>277.08151823196408</v>
      </c>
      <c r="D208" s="20">
        <f t="shared" si="144"/>
        <v>259.33060299270068</v>
      </c>
      <c r="E208" s="20">
        <f t="shared" si="144"/>
        <v>253.29276610186585</v>
      </c>
      <c r="F208" s="20">
        <f t="shared" si="144"/>
        <v>260.03716826591881</v>
      </c>
      <c r="G208" s="20">
        <f t="shared" si="144"/>
        <v>268.20522735592903</v>
      </c>
      <c r="H208" s="20">
        <f t="shared" si="144"/>
        <v>297.46736061395598</v>
      </c>
      <c r="I208" s="20">
        <f t="shared" si="144"/>
        <v>302.07377002307595</v>
      </c>
      <c r="J208" s="20">
        <f t="shared" si="144"/>
        <v>275.55614820689328</v>
      </c>
      <c r="K208" s="20">
        <f t="shared" si="144"/>
        <v>280.4989511038122</v>
      </c>
      <c r="L208" s="20">
        <f t="shared" si="144"/>
        <v>260.9774289999587</v>
      </c>
      <c r="M208" s="20">
        <f t="shared" si="144"/>
        <v>255.82982965390278</v>
      </c>
      <c r="N208" s="20">
        <f t="shared" si="144"/>
        <v>255.29010881776782</v>
      </c>
      <c r="O208" s="20">
        <f t="shared" si="144"/>
        <v>251.37177887890306</v>
      </c>
      <c r="P208" s="20">
        <f t="shared" si="144"/>
        <v>259.06438270770474</v>
      </c>
      <c r="Q208" s="20">
        <f t="shared" si="144"/>
        <v>252.03077816327408</v>
      </c>
    </row>
    <row r="209" spans="1:17" ht="11.45" customHeight="1" x14ac:dyDescent="0.25">
      <c r="A209" s="19" t="s">
        <v>32</v>
      </c>
      <c r="B209" s="18">
        <f t="shared" ref="B209:Q209" si="145">IF(B25=0,"",B77/B25*1000)</f>
        <v>77.480385242670877</v>
      </c>
      <c r="C209" s="18">
        <f t="shared" si="145"/>
        <v>72.248093444740775</v>
      </c>
      <c r="D209" s="18">
        <f t="shared" si="145"/>
        <v>81.684164620891721</v>
      </c>
      <c r="E209" s="18">
        <f t="shared" si="145"/>
        <v>69.584309846647287</v>
      </c>
      <c r="F209" s="18">
        <f t="shared" si="145"/>
        <v>72.312047014286662</v>
      </c>
      <c r="G209" s="18">
        <f t="shared" si="145"/>
        <v>78.876195644910851</v>
      </c>
      <c r="H209" s="18">
        <f t="shared" si="145"/>
        <v>53.004208569329805</v>
      </c>
      <c r="I209" s="18">
        <f t="shared" si="145"/>
        <v>46.757508354906975</v>
      </c>
      <c r="J209" s="18">
        <f t="shared" si="145"/>
        <v>64.440092078564504</v>
      </c>
      <c r="K209" s="18">
        <f t="shared" si="145"/>
        <v>78.419274152461583</v>
      </c>
      <c r="L209" s="18">
        <f t="shared" si="145"/>
        <v>57.634573368447086</v>
      </c>
      <c r="M209" s="18">
        <f t="shared" si="145"/>
        <v>56.487498311559968</v>
      </c>
      <c r="N209" s="18">
        <f t="shared" si="145"/>
        <v>56.892818371722328</v>
      </c>
      <c r="O209" s="18">
        <f t="shared" si="145"/>
        <v>56.861020361702479</v>
      </c>
      <c r="P209" s="18">
        <f t="shared" si="145"/>
        <v>44.977126613145401</v>
      </c>
      <c r="Q209" s="18">
        <f t="shared" si="145"/>
        <v>46.381978958092823</v>
      </c>
    </row>
    <row r="210" spans="1:17" ht="11.45" customHeight="1" x14ac:dyDescent="0.25">
      <c r="A210" s="17" t="str">
        <f>$A$26</f>
        <v>Domestic coastal shipping</v>
      </c>
      <c r="B210" s="16">
        <f t="shared" ref="B210:Q210" si="146">IF(B26=0,"",B78/B26*1000)</f>
        <v>77.480385242670877</v>
      </c>
      <c r="C210" s="16">
        <f t="shared" si="146"/>
        <v>72.248093444740775</v>
      </c>
      <c r="D210" s="16">
        <f t="shared" si="146"/>
        <v>81.684164620891721</v>
      </c>
      <c r="E210" s="16">
        <f t="shared" si="146"/>
        <v>69.584309846647287</v>
      </c>
      <c r="F210" s="16">
        <f t="shared" si="146"/>
        <v>72.312047014286662</v>
      </c>
      <c r="G210" s="16">
        <f t="shared" si="146"/>
        <v>78.876195644910851</v>
      </c>
      <c r="H210" s="16">
        <f t="shared" si="146"/>
        <v>53.004208569329805</v>
      </c>
      <c r="I210" s="16">
        <f t="shared" si="146"/>
        <v>46.757508354906975</v>
      </c>
      <c r="J210" s="16">
        <f t="shared" si="146"/>
        <v>64.440092078564504</v>
      </c>
      <c r="K210" s="16">
        <f t="shared" si="146"/>
        <v>78.419274152461583</v>
      </c>
      <c r="L210" s="16">
        <f t="shared" si="146"/>
        <v>57.634573368447086</v>
      </c>
      <c r="M210" s="16">
        <f t="shared" si="146"/>
        <v>56.487498311559968</v>
      </c>
      <c r="N210" s="16">
        <f t="shared" si="146"/>
        <v>56.892818371722328</v>
      </c>
      <c r="O210" s="16">
        <f t="shared" si="146"/>
        <v>56.861020361702479</v>
      </c>
      <c r="P210" s="16">
        <f t="shared" si="146"/>
        <v>44.977126613145401</v>
      </c>
      <c r="Q210" s="16">
        <f t="shared" si="146"/>
        <v>46.381978958092823</v>
      </c>
    </row>
    <row r="211" spans="1:17" ht="11.45" customHeight="1" x14ac:dyDescent="0.25">
      <c r="A211" s="15" t="str">
        <f>$A$27</f>
        <v>Inland waterways</v>
      </c>
      <c r="B211" s="14" t="str">
        <f t="shared" ref="B211:Q211" si="147">IF(B27=0,"",B79/B27*1000)</f>
        <v/>
      </c>
      <c r="C211" s="14" t="str">
        <f t="shared" si="147"/>
        <v/>
      </c>
      <c r="D211" s="14" t="str">
        <f t="shared" si="147"/>
        <v/>
      </c>
      <c r="E211" s="14" t="str">
        <f t="shared" si="147"/>
        <v/>
      </c>
      <c r="F211" s="14" t="str">
        <f t="shared" si="147"/>
        <v/>
      </c>
      <c r="G211" s="14" t="str">
        <f t="shared" si="147"/>
        <v/>
      </c>
      <c r="H211" s="14" t="str">
        <f t="shared" si="147"/>
        <v/>
      </c>
      <c r="I211" s="14" t="str">
        <f t="shared" si="147"/>
        <v/>
      </c>
      <c r="J211" s="14" t="str">
        <f t="shared" si="147"/>
        <v/>
      </c>
      <c r="K211" s="14" t="str">
        <f t="shared" si="147"/>
        <v/>
      </c>
      <c r="L211" s="14" t="str">
        <f t="shared" si="147"/>
        <v/>
      </c>
      <c r="M211" s="14" t="str">
        <f t="shared" si="147"/>
        <v/>
      </c>
      <c r="N211" s="14" t="str">
        <f t="shared" si="147"/>
        <v/>
      </c>
      <c r="O211" s="14" t="str">
        <f t="shared" si="147"/>
        <v/>
      </c>
      <c r="P211" s="14" t="str">
        <f t="shared" si="147"/>
        <v/>
      </c>
      <c r="Q211" s="14" t="str">
        <f t="shared" si="147"/>
        <v/>
      </c>
    </row>
  </sheetData>
  <pageMargins left="0.39370078740157483" right="0.39370078740157483" top="0.39370078740157483" bottom="0.39370078740157483" header="0.31496062992125984" footer="0.31496062992125984"/>
  <pageSetup paperSize="9" scale="33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Q273"/>
  <sheetViews>
    <sheetView showGridLines="0" zoomScaleNormal="100" workbookViewId="0">
      <pane xSplit="1" ySplit="1" topLeftCell="B2" activePane="bottomRight" state="frozen"/>
      <selection activeCell="D1" sqref="D1"/>
      <selection pane="topRight" activeCell="D1" sqref="D1"/>
      <selection pane="bottomLeft" activeCell="D1" sqref="D1"/>
      <selection pane="bottomRight" activeCell="B2" sqref="B2"/>
    </sheetView>
  </sheetViews>
  <sheetFormatPr defaultColWidth="9.140625" defaultRowHeight="11.45" customHeight="1" x14ac:dyDescent="0.25"/>
  <cols>
    <col min="1" max="1" width="50.7109375" style="13" customWidth="1"/>
    <col min="2" max="17" width="10.7109375" style="10" customWidth="1"/>
    <col min="18" max="16384" width="9.140625" style="13"/>
  </cols>
  <sheetData>
    <row r="1" spans="1:17" ht="13.5" customHeight="1" x14ac:dyDescent="0.25">
      <c r="A1" s="11" t="s">
        <v>182</v>
      </c>
      <c r="B1" s="12">
        <v>2000</v>
      </c>
      <c r="C1" s="12">
        <v>2001</v>
      </c>
      <c r="D1" s="12">
        <v>2002</v>
      </c>
      <c r="E1" s="12">
        <v>2003</v>
      </c>
      <c r="F1" s="12">
        <v>2004</v>
      </c>
      <c r="G1" s="12">
        <v>2005</v>
      </c>
      <c r="H1" s="12">
        <v>2006</v>
      </c>
      <c r="I1" s="12">
        <v>2007</v>
      </c>
      <c r="J1" s="12">
        <v>2008</v>
      </c>
      <c r="K1" s="12">
        <v>2009</v>
      </c>
      <c r="L1" s="12">
        <v>2010</v>
      </c>
      <c r="M1" s="12">
        <v>2011</v>
      </c>
      <c r="N1" s="12">
        <v>2012</v>
      </c>
      <c r="O1" s="12">
        <v>2013</v>
      </c>
      <c r="P1" s="12">
        <v>2014</v>
      </c>
      <c r="Q1" s="12">
        <v>2015</v>
      </c>
    </row>
    <row r="2" spans="1:17" ht="11.45" customHeight="1" x14ac:dyDescent="0.25">
      <c r="A2" s="83"/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  <c r="Q2" s="82"/>
    </row>
    <row r="3" spans="1:17" ht="11.45" customHeight="1" x14ac:dyDescent="0.25">
      <c r="A3" s="27" t="s">
        <v>54</v>
      </c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  <c r="Q3" s="68"/>
    </row>
    <row r="4" spans="1:17" ht="11.45" customHeight="1" x14ac:dyDescent="0.25">
      <c r="A4" s="25" t="s">
        <v>53</v>
      </c>
      <c r="B4" s="79">
        <f t="shared" ref="B4:Q4" si="0">B5+B6+B13</f>
        <v>58651.062706545621</v>
      </c>
      <c r="C4" s="79">
        <f t="shared" si="0"/>
        <v>57538.673938765714</v>
      </c>
      <c r="D4" s="79">
        <f t="shared" si="0"/>
        <v>57358.878439561966</v>
      </c>
      <c r="E4" s="79">
        <f t="shared" si="0"/>
        <v>57583.2164668306</v>
      </c>
      <c r="F4" s="79">
        <f t="shared" si="0"/>
        <v>58472.64630201563</v>
      </c>
      <c r="G4" s="79">
        <f t="shared" si="0"/>
        <v>57558.849513423927</v>
      </c>
      <c r="H4" s="79">
        <f t="shared" si="0"/>
        <v>57367.74426072889</v>
      </c>
      <c r="I4" s="79">
        <f t="shared" si="0"/>
        <v>58331.090034796391</v>
      </c>
      <c r="J4" s="79">
        <f t="shared" si="0"/>
        <v>58959.46479061657</v>
      </c>
      <c r="K4" s="79">
        <f t="shared" si="0"/>
        <v>59367.377606143418</v>
      </c>
      <c r="L4" s="79">
        <f t="shared" si="0"/>
        <v>59247.811995750977</v>
      </c>
      <c r="M4" s="79">
        <f t="shared" si="0"/>
        <v>60364.669321103225</v>
      </c>
      <c r="N4" s="79">
        <f t="shared" si="0"/>
        <v>59859.928827959557</v>
      </c>
      <c r="O4" s="79">
        <f t="shared" si="0"/>
        <v>59927.849948088355</v>
      </c>
      <c r="P4" s="79">
        <f t="shared" si="0"/>
        <v>61526.398789997424</v>
      </c>
      <c r="Q4" s="79">
        <f t="shared" si="0"/>
        <v>64151.420403086318</v>
      </c>
    </row>
    <row r="5" spans="1:17" ht="11.45" customHeight="1" x14ac:dyDescent="0.25">
      <c r="A5" s="23" t="s">
        <v>30</v>
      </c>
      <c r="B5" s="78">
        <v>618.06270654561911</v>
      </c>
      <c r="C5" s="78">
        <v>586.67393876571532</v>
      </c>
      <c r="D5" s="78">
        <v>609.87843956196912</v>
      </c>
      <c r="E5" s="78">
        <v>616.21646683060271</v>
      </c>
      <c r="F5" s="78">
        <v>615.64630201562704</v>
      </c>
      <c r="G5" s="78">
        <v>631.84951342392674</v>
      </c>
      <c r="H5" s="78">
        <v>665.74426072888741</v>
      </c>
      <c r="I5" s="78">
        <v>712.09003479639318</v>
      </c>
      <c r="J5" s="78">
        <v>712.46479061656851</v>
      </c>
      <c r="K5" s="78">
        <v>686.37760614342073</v>
      </c>
      <c r="L5" s="78">
        <v>686.81199575097503</v>
      </c>
      <c r="M5" s="78">
        <v>681.66932110322557</v>
      </c>
      <c r="N5" s="78">
        <v>685.9288279595562</v>
      </c>
      <c r="O5" s="78">
        <v>694.84994808836109</v>
      </c>
      <c r="P5" s="78">
        <v>708.39878999742916</v>
      </c>
      <c r="Q5" s="78">
        <v>714.4204030863142</v>
      </c>
    </row>
    <row r="6" spans="1:17" ht="11.45" customHeight="1" x14ac:dyDescent="0.25">
      <c r="A6" s="19" t="s">
        <v>29</v>
      </c>
      <c r="B6" s="76">
        <v>50615</v>
      </c>
      <c r="C6" s="76">
        <v>49620</v>
      </c>
      <c r="D6" s="76">
        <v>49454</v>
      </c>
      <c r="E6" s="76">
        <v>49695</v>
      </c>
      <c r="F6" s="76">
        <v>50557</v>
      </c>
      <c r="G6" s="76">
        <v>49758</v>
      </c>
      <c r="H6" s="76">
        <v>49648</v>
      </c>
      <c r="I6" s="76">
        <v>50758</v>
      </c>
      <c r="J6" s="76">
        <v>51481</v>
      </c>
      <c r="K6" s="76">
        <v>51905</v>
      </c>
      <c r="L6" s="76">
        <v>51712</v>
      </c>
      <c r="M6" s="76">
        <v>52986</v>
      </c>
      <c r="N6" s="76">
        <v>52683</v>
      </c>
      <c r="O6" s="76">
        <v>52734.999999999993</v>
      </c>
      <c r="P6" s="76">
        <v>54202.999999999993</v>
      </c>
      <c r="Q6" s="76">
        <v>56523.000000000007</v>
      </c>
    </row>
    <row r="7" spans="1:17" ht="11.45" customHeight="1" x14ac:dyDescent="0.25">
      <c r="A7" s="62" t="s">
        <v>59</v>
      </c>
      <c r="B7" s="77">
        <f t="shared" ref="B7" si="1">IF(B34=0,0,B34*B144)</f>
        <v>45496.181249977424</v>
      </c>
      <c r="C7" s="77">
        <f t="shared" ref="C7:Q7" si="2">IF(C34=0,0,C34*C144)</f>
        <v>43909.281324180331</v>
      </c>
      <c r="D7" s="77">
        <f t="shared" si="2"/>
        <v>43193.148395713768</v>
      </c>
      <c r="E7" s="77">
        <f t="shared" si="2"/>
        <v>43040.660064820142</v>
      </c>
      <c r="F7" s="77">
        <f t="shared" si="2"/>
        <v>42904.620724009401</v>
      </c>
      <c r="G7" s="77">
        <f t="shared" si="2"/>
        <v>40583.923881908224</v>
      </c>
      <c r="H7" s="77">
        <f t="shared" si="2"/>
        <v>39180.892064351181</v>
      </c>
      <c r="I7" s="77">
        <f t="shared" si="2"/>
        <v>37265.491782530051</v>
      </c>
      <c r="J7" s="77">
        <f t="shared" si="2"/>
        <v>35714.263569418355</v>
      </c>
      <c r="K7" s="77">
        <f t="shared" si="2"/>
        <v>34642.771362977845</v>
      </c>
      <c r="L7" s="77">
        <f t="shared" si="2"/>
        <v>32446.598221954268</v>
      </c>
      <c r="M7" s="77">
        <f t="shared" si="2"/>
        <v>32303.152941817705</v>
      </c>
      <c r="N7" s="77">
        <f t="shared" si="2"/>
        <v>30498.26351612301</v>
      </c>
      <c r="O7" s="77">
        <f t="shared" si="2"/>
        <v>29075.063752447815</v>
      </c>
      <c r="P7" s="77">
        <f t="shared" si="2"/>
        <v>29030.311827439873</v>
      </c>
      <c r="Q7" s="77">
        <f t="shared" si="2"/>
        <v>30131.219464654572</v>
      </c>
    </row>
    <row r="8" spans="1:17" ht="11.45" customHeight="1" x14ac:dyDescent="0.25">
      <c r="A8" s="62" t="s">
        <v>58</v>
      </c>
      <c r="B8" s="77">
        <f t="shared" ref="B8" si="3">IF(B35=0,0,B35*B145)</f>
        <v>4881.3667583594797</v>
      </c>
      <c r="C8" s="77">
        <f t="shared" ref="C8:Q8" si="4">IF(C35=0,0,C35*C145)</f>
        <v>5467.125820050227</v>
      </c>
      <c r="D8" s="77">
        <f t="shared" si="4"/>
        <v>6041.7661184402823</v>
      </c>
      <c r="E8" s="77">
        <f t="shared" si="4"/>
        <v>6468.2632199958025</v>
      </c>
      <c r="F8" s="77">
        <f t="shared" si="4"/>
        <v>7485.5419606040741</v>
      </c>
      <c r="G8" s="77">
        <f t="shared" si="4"/>
        <v>9037.406438944432</v>
      </c>
      <c r="H8" s="77">
        <f t="shared" si="4"/>
        <v>10352.811319668792</v>
      </c>
      <c r="I8" s="77">
        <f t="shared" si="4"/>
        <v>13395.81451750829</v>
      </c>
      <c r="J8" s="77">
        <f t="shared" si="4"/>
        <v>15688.887218645483</v>
      </c>
      <c r="K8" s="77">
        <f t="shared" si="4"/>
        <v>17206.740156036387</v>
      </c>
      <c r="L8" s="77">
        <f t="shared" si="4"/>
        <v>19265.401778045736</v>
      </c>
      <c r="M8" s="77">
        <f t="shared" si="4"/>
        <v>20676.63065911836</v>
      </c>
      <c r="N8" s="77">
        <f t="shared" si="4"/>
        <v>22169.877954785858</v>
      </c>
      <c r="O8" s="77">
        <f t="shared" si="4"/>
        <v>23639.949150214623</v>
      </c>
      <c r="P8" s="77">
        <f t="shared" si="4"/>
        <v>25135.353251450742</v>
      </c>
      <c r="Q8" s="77">
        <f t="shared" si="4"/>
        <v>26162.857571635552</v>
      </c>
    </row>
    <row r="9" spans="1:17" ht="11.45" customHeight="1" x14ac:dyDescent="0.25">
      <c r="A9" s="62" t="s">
        <v>57</v>
      </c>
      <c r="B9" s="77">
        <f t="shared" ref="B9" si="5">IF(B36=0,0,B36*B146)</f>
        <v>237.45199166309794</v>
      </c>
      <c r="C9" s="77">
        <f t="shared" ref="C9:Q9" si="6">IF(C36=0,0,C36*C146)</f>
        <v>243.59285576944529</v>
      </c>
      <c r="D9" s="77">
        <f t="shared" si="6"/>
        <v>219.08548584595064</v>
      </c>
      <c r="E9" s="77">
        <f t="shared" si="6"/>
        <v>186.07671518405252</v>
      </c>
      <c r="F9" s="77">
        <f t="shared" si="6"/>
        <v>166.83731538652214</v>
      </c>
      <c r="G9" s="77">
        <f t="shared" si="6"/>
        <v>136.6696791473434</v>
      </c>
      <c r="H9" s="77">
        <f t="shared" si="6"/>
        <v>114.29661598002529</v>
      </c>
      <c r="I9" s="77">
        <f t="shared" si="6"/>
        <v>96.69369996165878</v>
      </c>
      <c r="J9" s="77">
        <f t="shared" si="6"/>
        <v>77.84921193615881</v>
      </c>
      <c r="K9" s="77">
        <f t="shared" si="6"/>
        <v>55.488480985768533</v>
      </c>
      <c r="L9" s="77">
        <f t="shared" si="6"/>
        <v>0</v>
      </c>
      <c r="M9" s="77">
        <f t="shared" si="6"/>
        <v>0</v>
      </c>
      <c r="N9" s="77">
        <f t="shared" si="6"/>
        <v>0</v>
      </c>
      <c r="O9" s="77">
        <f t="shared" si="6"/>
        <v>0</v>
      </c>
      <c r="P9" s="77">
        <f t="shared" si="6"/>
        <v>0</v>
      </c>
      <c r="Q9" s="77">
        <f t="shared" si="6"/>
        <v>0</v>
      </c>
    </row>
    <row r="10" spans="1:17" ht="11.45" customHeight="1" x14ac:dyDescent="0.25">
      <c r="A10" s="62" t="s">
        <v>56</v>
      </c>
      <c r="B10" s="77">
        <f t="shared" ref="B10" si="7">IF(B37=0,0,B37*B147)</f>
        <v>0</v>
      </c>
      <c r="C10" s="77">
        <f t="shared" ref="C10:Q10" si="8">IF(C37=0,0,C37*C147)</f>
        <v>0</v>
      </c>
      <c r="D10" s="77">
        <f t="shared" si="8"/>
        <v>0</v>
      </c>
      <c r="E10" s="77">
        <f t="shared" si="8"/>
        <v>0</v>
      </c>
      <c r="F10" s="77">
        <f t="shared" si="8"/>
        <v>0</v>
      </c>
      <c r="G10" s="77">
        <f t="shared" si="8"/>
        <v>0</v>
      </c>
      <c r="H10" s="77">
        <f t="shared" si="8"/>
        <v>0</v>
      </c>
      <c r="I10" s="77">
        <f t="shared" si="8"/>
        <v>0</v>
      </c>
      <c r="J10" s="77">
        <f t="shared" si="8"/>
        <v>0</v>
      </c>
      <c r="K10" s="77">
        <f t="shared" si="8"/>
        <v>0</v>
      </c>
      <c r="L10" s="77">
        <f t="shared" si="8"/>
        <v>0</v>
      </c>
      <c r="M10" s="77">
        <f t="shared" si="8"/>
        <v>0</v>
      </c>
      <c r="N10" s="77">
        <f t="shared" si="8"/>
        <v>0</v>
      </c>
      <c r="O10" s="77">
        <f t="shared" si="8"/>
        <v>0</v>
      </c>
      <c r="P10" s="77">
        <f t="shared" si="8"/>
        <v>0</v>
      </c>
      <c r="Q10" s="77">
        <f t="shared" si="8"/>
        <v>6.5199429159554817E-2</v>
      </c>
    </row>
    <row r="11" spans="1:17" ht="11.45" customHeight="1" x14ac:dyDescent="0.25">
      <c r="A11" s="62" t="s">
        <v>60</v>
      </c>
      <c r="B11" s="77">
        <f t="shared" ref="B11" si="9">IF(B38=0,0,B38*B148)</f>
        <v>0</v>
      </c>
      <c r="C11" s="77">
        <f t="shared" ref="C11:Q11" si="10">IF(C38=0,0,C38*C148)</f>
        <v>0</v>
      </c>
      <c r="D11" s="77">
        <f t="shared" si="10"/>
        <v>0</v>
      </c>
      <c r="E11" s="77">
        <f t="shared" si="10"/>
        <v>0</v>
      </c>
      <c r="F11" s="77">
        <f t="shared" si="10"/>
        <v>0</v>
      </c>
      <c r="G11" s="77">
        <f t="shared" si="10"/>
        <v>0</v>
      </c>
      <c r="H11" s="77">
        <f t="shared" si="10"/>
        <v>0</v>
      </c>
      <c r="I11" s="77">
        <f t="shared" si="10"/>
        <v>0</v>
      </c>
      <c r="J11" s="77">
        <f t="shared" si="10"/>
        <v>0</v>
      </c>
      <c r="K11" s="77">
        <f t="shared" si="10"/>
        <v>0</v>
      </c>
      <c r="L11" s="77">
        <f t="shared" si="10"/>
        <v>0</v>
      </c>
      <c r="M11" s="77">
        <f t="shared" si="10"/>
        <v>0</v>
      </c>
      <c r="N11" s="77">
        <f t="shared" si="10"/>
        <v>0</v>
      </c>
      <c r="O11" s="77">
        <f t="shared" si="10"/>
        <v>0</v>
      </c>
      <c r="P11" s="77">
        <f t="shared" si="10"/>
        <v>1.4627036004337228</v>
      </c>
      <c r="Q11" s="77">
        <f t="shared" si="10"/>
        <v>151.51846058164324</v>
      </c>
    </row>
    <row r="12" spans="1:17" ht="11.45" customHeight="1" x14ac:dyDescent="0.25">
      <c r="A12" s="62" t="s">
        <v>55</v>
      </c>
      <c r="B12" s="77">
        <f t="shared" ref="B12" si="11">IF(B39=0,0,B39*B149)</f>
        <v>0</v>
      </c>
      <c r="C12" s="77">
        <f t="shared" ref="C12:Q12" si="12">IF(C39=0,0,C39*C149)</f>
        <v>0</v>
      </c>
      <c r="D12" s="77">
        <f t="shared" si="12"/>
        <v>0</v>
      </c>
      <c r="E12" s="77">
        <f t="shared" si="12"/>
        <v>0</v>
      </c>
      <c r="F12" s="77">
        <f t="shared" si="12"/>
        <v>0</v>
      </c>
      <c r="G12" s="77">
        <f t="shared" si="12"/>
        <v>0</v>
      </c>
      <c r="H12" s="77">
        <f t="shared" si="12"/>
        <v>0</v>
      </c>
      <c r="I12" s="77">
        <f t="shared" si="12"/>
        <v>0</v>
      </c>
      <c r="J12" s="77">
        <f t="shared" si="12"/>
        <v>0</v>
      </c>
      <c r="K12" s="77">
        <f t="shared" si="12"/>
        <v>0</v>
      </c>
      <c r="L12" s="77">
        <f t="shared" si="12"/>
        <v>0</v>
      </c>
      <c r="M12" s="77">
        <f t="shared" si="12"/>
        <v>6.2163990639348787</v>
      </c>
      <c r="N12" s="77">
        <f t="shared" si="12"/>
        <v>14.858529091132255</v>
      </c>
      <c r="O12" s="77">
        <f t="shared" si="12"/>
        <v>19.987097337560538</v>
      </c>
      <c r="P12" s="77">
        <f t="shared" si="12"/>
        <v>35.872217508948211</v>
      </c>
      <c r="Q12" s="77">
        <f t="shared" si="12"/>
        <v>77.339303699073696</v>
      </c>
    </row>
    <row r="13" spans="1:17" ht="11.45" customHeight="1" x14ac:dyDescent="0.25">
      <c r="A13" s="19" t="s">
        <v>28</v>
      </c>
      <c r="B13" s="76">
        <v>7418</v>
      </c>
      <c r="C13" s="76">
        <v>7332</v>
      </c>
      <c r="D13" s="76">
        <v>7295</v>
      </c>
      <c r="E13" s="76">
        <v>7272</v>
      </c>
      <c r="F13" s="76">
        <v>7300</v>
      </c>
      <c r="G13" s="76">
        <v>7169</v>
      </c>
      <c r="H13" s="76">
        <v>7054</v>
      </c>
      <c r="I13" s="76">
        <v>6861</v>
      </c>
      <c r="J13" s="76">
        <v>6766</v>
      </c>
      <c r="K13" s="76">
        <v>6776</v>
      </c>
      <c r="L13" s="76">
        <v>6849</v>
      </c>
      <c r="M13" s="76">
        <v>6697</v>
      </c>
      <c r="N13" s="76">
        <v>6491</v>
      </c>
      <c r="O13" s="76">
        <v>6498</v>
      </c>
      <c r="P13" s="76">
        <v>6615</v>
      </c>
      <c r="Q13" s="76">
        <v>6914</v>
      </c>
    </row>
    <row r="14" spans="1:17" ht="11.45" customHeight="1" x14ac:dyDescent="0.25">
      <c r="A14" s="62" t="s">
        <v>59</v>
      </c>
      <c r="B14" s="75">
        <f t="shared" ref="B14" si="13">IF(B41=0,0,B41*B151)</f>
        <v>459.87218448460743</v>
      </c>
      <c r="C14" s="75">
        <f t="shared" ref="C14:Q14" si="14">IF(C41=0,0,C41*C151)</f>
        <v>466.44277414372124</v>
      </c>
      <c r="D14" s="75">
        <f t="shared" si="14"/>
        <v>464.27040926084157</v>
      </c>
      <c r="E14" s="75">
        <f t="shared" si="14"/>
        <v>295.39096057471215</v>
      </c>
      <c r="F14" s="75">
        <f t="shared" si="14"/>
        <v>243.21376666625264</v>
      </c>
      <c r="G14" s="75">
        <f t="shared" si="14"/>
        <v>199.33723972252133</v>
      </c>
      <c r="H14" s="75">
        <f t="shared" si="14"/>
        <v>159.97901086109198</v>
      </c>
      <c r="I14" s="75">
        <f t="shared" si="14"/>
        <v>123.70466132416095</v>
      </c>
      <c r="J14" s="75">
        <f t="shared" si="14"/>
        <v>94.270939394069245</v>
      </c>
      <c r="K14" s="75">
        <f t="shared" si="14"/>
        <v>66.629197404328423</v>
      </c>
      <c r="L14" s="75">
        <f t="shared" si="14"/>
        <v>45.580612677892503</v>
      </c>
      <c r="M14" s="75">
        <f t="shared" si="14"/>
        <v>30.015045432549435</v>
      </c>
      <c r="N14" s="75">
        <f t="shared" si="14"/>
        <v>19.017054972291259</v>
      </c>
      <c r="O14" s="75">
        <f t="shared" si="14"/>
        <v>11.286117984238469</v>
      </c>
      <c r="P14" s="75">
        <f t="shared" si="14"/>
        <v>6.4565516172609794</v>
      </c>
      <c r="Q14" s="75">
        <f t="shared" si="14"/>
        <v>3.561501686607949</v>
      </c>
    </row>
    <row r="15" spans="1:17" ht="11.45" customHeight="1" x14ac:dyDescent="0.25">
      <c r="A15" s="62" t="s">
        <v>58</v>
      </c>
      <c r="B15" s="75">
        <f t="shared" ref="B15" si="15">IF(B42=0,0,B42*B152)</f>
        <v>6958.1278155153923</v>
      </c>
      <c r="C15" s="75">
        <f t="shared" ref="C15:Q15" si="16">IF(C42=0,0,C42*C152)</f>
        <v>6865.5572258562788</v>
      </c>
      <c r="D15" s="75">
        <f t="shared" si="16"/>
        <v>6830.7295907391581</v>
      </c>
      <c r="E15" s="75">
        <f t="shared" si="16"/>
        <v>6976.6090394252878</v>
      </c>
      <c r="F15" s="75">
        <f t="shared" si="16"/>
        <v>7056.7862333337471</v>
      </c>
      <c r="G15" s="75">
        <f t="shared" si="16"/>
        <v>6969.6627602774788</v>
      </c>
      <c r="H15" s="75">
        <f t="shared" si="16"/>
        <v>6894.0209891389077</v>
      </c>
      <c r="I15" s="75">
        <f t="shared" si="16"/>
        <v>6737.295338675839</v>
      </c>
      <c r="J15" s="75">
        <f t="shared" si="16"/>
        <v>6671.7290606059305</v>
      </c>
      <c r="K15" s="75">
        <f t="shared" si="16"/>
        <v>6709.3708025956712</v>
      </c>
      <c r="L15" s="75">
        <f t="shared" si="16"/>
        <v>6803.4193873221075</v>
      </c>
      <c r="M15" s="75">
        <f t="shared" si="16"/>
        <v>6666.9849545674515</v>
      </c>
      <c r="N15" s="75">
        <f t="shared" si="16"/>
        <v>6471.9829450277084</v>
      </c>
      <c r="O15" s="75">
        <f t="shared" si="16"/>
        <v>6486.7138820157616</v>
      </c>
      <c r="P15" s="75">
        <f t="shared" si="16"/>
        <v>6608.5434483827394</v>
      </c>
      <c r="Q15" s="75">
        <f t="shared" si="16"/>
        <v>6872.3408491599102</v>
      </c>
    </row>
    <row r="16" spans="1:17" ht="11.45" customHeight="1" x14ac:dyDescent="0.25">
      <c r="A16" s="62" t="s">
        <v>57</v>
      </c>
      <c r="B16" s="75">
        <f t="shared" ref="B16" si="17">IF(B43=0,0,B43*B153)</f>
        <v>0</v>
      </c>
      <c r="C16" s="75">
        <f t="shared" ref="C16:Q16" si="18">IF(C43=0,0,C43*C153)</f>
        <v>0</v>
      </c>
      <c r="D16" s="75">
        <f t="shared" si="18"/>
        <v>0</v>
      </c>
      <c r="E16" s="75">
        <f t="shared" si="18"/>
        <v>0</v>
      </c>
      <c r="F16" s="75">
        <f t="shared" si="18"/>
        <v>0</v>
      </c>
      <c r="G16" s="75">
        <f t="shared" si="18"/>
        <v>0</v>
      </c>
      <c r="H16" s="75">
        <f t="shared" si="18"/>
        <v>0</v>
      </c>
      <c r="I16" s="75">
        <f t="shared" si="18"/>
        <v>0</v>
      </c>
      <c r="J16" s="75">
        <f t="shared" si="18"/>
        <v>0</v>
      </c>
      <c r="K16" s="75">
        <f t="shared" si="18"/>
        <v>0</v>
      </c>
      <c r="L16" s="75">
        <f t="shared" si="18"/>
        <v>0</v>
      </c>
      <c r="M16" s="75">
        <f t="shared" si="18"/>
        <v>0</v>
      </c>
      <c r="N16" s="75">
        <f t="shared" si="18"/>
        <v>0</v>
      </c>
      <c r="O16" s="75">
        <f t="shared" si="18"/>
        <v>0</v>
      </c>
      <c r="P16" s="75">
        <f t="shared" si="18"/>
        <v>0</v>
      </c>
      <c r="Q16" s="75">
        <f t="shared" si="18"/>
        <v>0</v>
      </c>
    </row>
    <row r="17" spans="1:17" ht="11.45" customHeight="1" x14ac:dyDescent="0.25">
      <c r="A17" s="62" t="s">
        <v>56</v>
      </c>
      <c r="B17" s="75">
        <f t="shared" ref="B17" si="19">IF(B44=0,0,B44*B154)</f>
        <v>0</v>
      </c>
      <c r="C17" s="75">
        <f t="shared" ref="C17:Q17" si="20">IF(C44=0,0,C44*C154)</f>
        <v>0</v>
      </c>
      <c r="D17" s="75">
        <f t="shared" si="20"/>
        <v>0</v>
      </c>
      <c r="E17" s="75">
        <f t="shared" si="20"/>
        <v>0</v>
      </c>
      <c r="F17" s="75">
        <f t="shared" si="20"/>
        <v>0</v>
      </c>
      <c r="G17" s="75">
        <f t="shared" si="20"/>
        <v>0</v>
      </c>
      <c r="H17" s="75">
        <f t="shared" si="20"/>
        <v>0</v>
      </c>
      <c r="I17" s="75">
        <f t="shared" si="20"/>
        <v>0</v>
      </c>
      <c r="J17" s="75">
        <f t="shared" si="20"/>
        <v>0</v>
      </c>
      <c r="K17" s="75">
        <f t="shared" si="20"/>
        <v>0</v>
      </c>
      <c r="L17" s="75">
        <f t="shared" si="20"/>
        <v>0</v>
      </c>
      <c r="M17" s="75">
        <f t="shared" si="20"/>
        <v>0</v>
      </c>
      <c r="N17" s="75">
        <f t="shared" si="20"/>
        <v>0</v>
      </c>
      <c r="O17" s="75">
        <f t="shared" si="20"/>
        <v>0</v>
      </c>
      <c r="P17" s="75">
        <f t="shared" si="20"/>
        <v>0</v>
      </c>
      <c r="Q17" s="75">
        <f t="shared" si="20"/>
        <v>38.097649153482145</v>
      </c>
    </row>
    <row r="18" spans="1:17" ht="11.45" customHeight="1" x14ac:dyDescent="0.25">
      <c r="A18" s="62" t="s">
        <v>55</v>
      </c>
      <c r="B18" s="75">
        <f t="shared" ref="B18" si="21">IF(B45=0,0,B45*B155)</f>
        <v>0</v>
      </c>
      <c r="C18" s="75">
        <f t="shared" ref="C18:Q18" si="22">IF(C45=0,0,C45*C155)</f>
        <v>0</v>
      </c>
      <c r="D18" s="75">
        <f t="shared" si="22"/>
        <v>0</v>
      </c>
      <c r="E18" s="75">
        <f t="shared" si="22"/>
        <v>0</v>
      </c>
      <c r="F18" s="75">
        <f t="shared" si="22"/>
        <v>0</v>
      </c>
      <c r="G18" s="75">
        <f t="shared" si="22"/>
        <v>0</v>
      </c>
      <c r="H18" s="75">
        <f t="shared" si="22"/>
        <v>0</v>
      </c>
      <c r="I18" s="75">
        <f t="shared" si="22"/>
        <v>0</v>
      </c>
      <c r="J18" s="75">
        <f t="shared" si="22"/>
        <v>0</v>
      </c>
      <c r="K18" s="75">
        <f t="shared" si="22"/>
        <v>0</v>
      </c>
      <c r="L18" s="75">
        <f t="shared" si="22"/>
        <v>0</v>
      </c>
      <c r="M18" s="75">
        <f t="shared" si="22"/>
        <v>0</v>
      </c>
      <c r="N18" s="75">
        <f t="shared" si="22"/>
        <v>0</v>
      </c>
      <c r="O18" s="75">
        <f t="shared" si="22"/>
        <v>0</v>
      </c>
      <c r="P18" s="75">
        <f t="shared" si="22"/>
        <v>0</v>
      </c>
      <c r="Q18" s="75">
        <f t="shared" si="22"/>
        <v>0</v>
      </c>
    </row>
    <row r="19" spans="1:17" ht="11.45" customHeight="1" x14ac:dyDescent="0.25">
      <c r="A19" s="25" t="s">
        <v>51</v>
      </c>
      <c r="B19" s="79">
        <f t="shared" ref="B19" si="23">B20+B26</f>
        <v>16238.675479256373</v>
      </c>
      <c r="C19" s="79">
        <f t="shared" ref="C19:Q19" si="24">C20+C26</f>
        <v>16429.623339218491</v>
      </c>
      <c r="D19" s="79">
        <f t="shared" si="24"/>
        <v>16885.552624656098</v>
      </c>
      <c r="E19" s="79">
        <f t="shared" si="24"/>
        <v>16990.24685583646</v>
      </c>
      <c r="F19" s="79">
        <f t="shared" si="24"/>
        <v>17359.814512977835</v>
      </c>
      <c r="G19" s="79">
        <f t="shared" si="24"/>
        <v>18166.255254565465</v>
      </c>
      <c r="H19" s="79">
        <f t="shared" si="24"/>
        <v>19238.097378629122</v>
      </c>
      <c r="I19" s="79">
        <f t="shared" si="24"/>
        <v>20060.227980881511</v>
      </c>
      <c r="J19" s="79">
        <f t="shared" si="24"/>
        <v>20525.598001650163</v>
      </c>
      <c r="K19" s="79">
        <f t="shared" si="24"/>
        <v>18426.500054324209</v>
      </c>
      <c r="L19" s="79">
        <f t="shared" si="24"/>
        <v>18705.09068973122</v>
      </c>
      <c r="M19" s="79">
        <f t="shared" si="24"/>
        <v>19792.362221039886</v>
      </c>
      <c r="N19" s="79">
        <f t="shared" si="24"/>
        <v>19843.792726746666</v>
      </c>
      <c r="O19" s="79">
        <f t="shared" si="24"/>
        <v>20496.485554464991</v>
      </c>
      <c r="P19" s="79">
        <f t="shared" si="24"/>
        <v>20670.992771220866</v>
      </c>
      <c r="Q19" s="79">
        <f t="shared" si="24"/>
        <v>20303.633672222812</v>
      </c>
    </row>
    <row r="20" spans="1:17" ht="11.45" customHeight="1" x14ac:dyDescent="0.25">
      <c r="A20" s="23" t="s">
        <v>27</v>
      </c>
      <c r="B20" s="78">
        <v>1018.2561002552366</v>
      </c>
      <c r="C20" s="78">
        <v>1052.6583125212715</v>
      </c>
      <c r="D20" s="78">
        <v>1086.6927318836838</v>
      </c>
      <c r="E20" s="78">
        <v>1162.7888137009786</v>
      </c>
      <c r="F20" s="78">
        <v>1272.2897956610095</v>
      </c>
      <c r="G20" s="78">
        <v>1379.7420309742129</v>
      </c>
      <c r="H20" s="78">
        <v>1545.838649487865</v>
      </c>
      <c r="I20" s="78">
        <v>1672.6339599001949</v>
      </c>
      <c r="J20" s="78">
        <v>1611.1799226728449</v>
      </c>
      <c r="K20" s="78">
        <v>1510.7518105038232</v>
      </c>
      <c r="L20" s="78">
        <v>1461.3414201845994</v>
      </c>
      <c r="M20" s="78">
        <v>1353.9670544494218</v>
      </c>
      <c r="N20" s="78">
        <v>1272.7551091204939</v>
      </c>
      <c r="O20" s="78">
        <v>1199.8957616744158</v>
      </c>
      <c r="P20" s="78">
        <v>1153.7839247309644</v>
      </c>
      <c r="Q20" s="78">
        <v>1172.5845276936541</v>
      </c>
    </row>
    <row r="21" spans="1:17" ht="11.45" customHeight="1" x14ac:dyDescent="0.25">
      <c r="A21" s="62" t="s">
        <v>59</v>
      </c>
      <c r="B21" s="77">
        <f t="shared" ref="B21" si="25">IF(B48=0,0,B48*B158)</f>
        <v>95.527023380132491</v>
      </c>
      <c r="C21" s="77">
        <f t="shared" ref="C21:Q21" si="26">IF(C48=0,0,C48*C158)</f>
        <v>105.04108474832867</v>
      </c>
      <c r="D21" s="77">
        <f t="shared" si="26"/>
        <v>108.63306833496715</v>
      </c>
      <c r="E21" s="77">
        <f t="shared" si="26"/>
        <v>112.22329952283746</v>
      </c>
      <c r="F21" s="77">
        <f t="shared" si="26"/>
        <v>117.99365537408096</v>
      </c>
      <c r="G21" s="77">
        <f t="shared" si="26"/>
        <v>121.53660753633275</v>
      </c>
      <c r="H21" s="77">
        <f t="shared" si="26"/>
        <v>125.33200085139366</v>
      </c>
      <c r="I21" s="77">
        <f t="shared" si="26"/>
        <v>111.18256827394833</v>
      </c>
      <c r="J21" s="77">
        <f t="shared" si="26"/>
        <v>97.552926429483435</v>
      </c>
      <c r="K21" s="77">
        <f t="shared" si="26"/>
        <v>88.355524814493393</v>
      </c>
      <c r="L21" s="77">
        <f t="shared" si="26"/>
        <v>76.811582756242544</v>
      </c>
      <c r="M21" s="77">
        <f t="shared" si="26"/>
        <v>65.203324882944884</v>
      </c>
      <c r="N21" s="77">
        <f t="shared" si="26"/>
        <v>55.870738401099636</v>
      </c>
      <c r="O21" s="77">
        <f t="shared" si="26"/>
        <v>47.154359338730181</v>
      </c>
      <c r="P21" s="77">
        <f t="shared" si="26"/>
        <v>40.677144386851708</v>
      </c>
      <c r="Q21" s="77">
        <f t="shared" si="26"/>
        <v>36.462557616727715</v>
      </c>
    </row>
    <row r="22" spans="1:17" ht="11.45" customHeight="1" x14ac:dyDescent="0.25">
      <c r="A22" s="62" t="s">
        <v>58</v>
      </c>
      <c r="B22" s="77">
        <f t="shared" ref="B22" si="27">IF(B49=0,0,B49*B159)</f>
        <v>922.72907687510406</v>
      </c>
      <c r="C22" s="77">
        <f t="shared" ref="C22:Q22" si="28">IF(C49=0,0,C49*C159)</f>
        <v>947.61722777294267</v>
      </c>
      <c r="D22" s="77">
        <f t="shared" si="28"/>
        <v>978.05966354871668</v>
      </c>
      <c r="E22" s="77">
        <f t="shared" si="28"/>
        <v>1050.5655141781413</v>
      </c>
      <c r="F22" s="77">
        <f t="shared" si="28"/>
        <v>1154.2961402869287</v>
      </c>
      <c r="G22" s="77">
        <f t="shared" si="28"/>
        <v>1258.2054234378802</v>
      </c>
      <c r="H22" s="77">
        <f t="shared" si="28"/>
        <v>1420.5066486364715</v>
      </c>
      <c r="I22" s="77">
        <f t="shared" si="28"/>
        <v>1561.4513916262465</v>
      </c>
      <c r="J22" s="77">
        <f t="shared" si="28"/>
        <v>1513.6269962433614</v>
      </c>
      <c r="K22" s="77">
        <f t="shared" si="28"/>
        <v>1422.3962856893297</v>
      </c>
      <c r="L22" s="77">
        <f t="shared" si="28"/>
        <v>1384.5298374283568</v>
      </c>
      <c r="M22" s="77">
        <f t="shared" si="28"/>
        <v>1288.763729566477</v>
      </c>
      <c r="N22" s="77">
        <f t="shared" si="28"/>
        <v>1216.6439587399593</v>
      </c>
      <c r="O22" s="77">
        <f t="shared" si="28"/>
        <v>1152.5110126929551</v>
      </c>
      <c r="P22" s="77">
        <f t="shared" si="28"/>
        <v>1112.847085374528</v>
      </c>
      <c r="Q22" s="77">
        <f t="shared" si="28"/>
        <v>1134.896682188622</v>
      </c>
    </row>
    <row r="23" spans="1:17" ht="11.45" customHeight="1" x14ac:dyDescent="0.25">
      <c r="A23" s="62" t="s">
        <v>57</v>
      </c>
      <c r="B23" s="77">
        <f t="shared" ref="B23" si="29">IF(B50=0,0,B50*B160)</f>
        <v>0</v>
      </c>
      <c r="C23" s="77">
        <f t="shared" ref="C23:Q23" si="30">IF(C50=0,0,C50*C160)</f>
        <v>0</v>
      </c>
      <c r="D23" s="77">
        <f t="shared" si="30"/>
        <v>0</v>
      </c>
      <c r="E23" s="77">
        <f t="shared" si="30"/>
        <v>0</v>
      </c>
      <c r="F23" s="77">
        <f t="shared" si="30"/>
        <v>0</v>
      </c>
      <c r="G23" s="77">
        <f t="shared" si="30"/>
        <v>0</v>
      </c>
      <c r="H23" s="77">
        <f t="shared" si="30"/>
        <v>0</v>
      </c>
      <c r="I23" s="77">
        <f t="shared" si="30"/>
        <v>0</v>
      </c>
      <c r="J23" s="77">
        <f t="shared" si="30"/>
        <v>0</v>
      </c>
      <c r="K23" s="77">
        <f t="shared" si="30"/>
        <v>0</v>
      </c>
      <c r="L23" s="77">
        <f t="shared" si="30"/>
        <v>0</v>
      </c>
      <c r="M23" s="77">
        <f t="shared" si="30"/>
        <v>0</v>
      </c>
      <c r="N23" s="77">
        <f t="shared" si="30"/>
        <v>0</v>
      </c>
      <c r="O23" s="77">
        <f t="shared" si="30"/>
        <v>0</v>
      </c>
      <c r="P23" s="77">
        <f t="shared" si="30"/>
        <v>0</v>
      </c>
      <c r="Q23" s="77">
        <f t="shared" si="30"/>
        <v>0</v>
      </c>
    </row>
    <row r="24" spans="1:17" ht="11.45" customHeight="1" x14ac:dyDescent="0.25">
      <c r="A24" s="62" t="s">
        <v>56</v>
      </c>
      <c r="B24" s="77">
        <f t="shared" ref="B24" si="31">IF(B51=0,0,B51*B161)</f>
        <v>0</v>
      </c>
      <c r="C24" s="77">
        <f t="shared" ref="C24:Q24" si="32">IF(C51=0,0,C51*C161)</f>
        <v>0</v>
      </c>
      <c r="D24" s="77">
        <f t="shared" si="32"/>
        <v>0</v>
      </c>
      <c r="E24" s="77">
        <f t="shared" si="32"/>
        <v>0</v>
      </c>
      <c r="F24" s="77">
        <f t="shared" si="32"/>
        <v>0</v>
      </c>
      <c r="G24" s="77">
        <f t="shared" si="32"/>
        <v>0</v>
      </c>
      <c r="H24" s="77">
        <f t="shared" si="32"/>
        <v>0</v>
      </c>
      <c r="I24" s="77">
        <f t="shared" si="32"/>
        <v>0</v>
      </c>
      <c r="J24" s="77">
        <f t="shared" si="32"/>
        <v>0</v>
      </c>
      <c r="K24" s="77">
        <f t="shared" si="32"/>
        <v>0</v>
      </c>
      <c r="L24" s="77">
        <f t="shared" si="32"/>
        <v>0</v>
      </c>
      <c r="M24" s="77">
        <f t="shared" si="32"/>
        <v>0</v>
      </c>
      <c r="N24" s="77">
        <f t="shared" si="32"/>
        <v>0</v>
      </c>
      <c r="O24" s="77">
        <f t="shared" si="32"/>
        <v>0</v>
      </c>
      <c r="P24" s="77">
        <f t="shared" si="32"/>
        <v>0</v>
      </c>
      <c r="Q24" s="77">
        <f t="shared" si="32"/>
        <v>0.4686901227112204</v>
      </c>
    </row>
    <row r="25" spans="1:17" ht="11.45" customHeight="1" x14ac:dyDescent="0.25">
      <c r="A25" s="62" t="s">
        <v>55</v>
      </c>
      <c r="B25" s="77">
        <f t="shared" ref="B25" si="33">IF(B52=0,0,B52*B162)</f>
        <v>0</v>
      </c>
      <c r="C25" s="77">
        <f t="shared" ref="C25:Q25" si="34">IF(C52=0,0,C52*C162)</f>
        <v>0</v>
      </c>
      <c r="D25" s="77">
        <f t="shared" si="34"/>
        <v>0</v>
      </c>
      <c r="E25" s="77">
        <f t="shared" si="34"/>
        <v>0</v>
      </c>
      <c r="F25" s="77">
        <f t="shared" si="34"/>
        <v>0</v>
      </c>
      <c r="G25" s="77">
        <f t="shared" si="34"/>
        <v>0</v>
      </c>
      <c r="H25" s="77">
        <f t="shared" si="34"/>
        <v>0</v>
      </c>
      <c r="I25" s="77">
        <f t="shared" si="34"/>
        <v>0</v>
      </c>
      <c r="J25" s="77">
        <f t="shared" si="34"/>
        <v>0</v>
      </c>
      <c r="K25" s="77">
        <f t="shared" si="34"/>
        <v>0</v>
      </c>
      <c r="L25" s="77">
        <f t="shared" si="34"/>
        <v>0</v>
      </c>
      <c r="M25" s="77">
        <f t="shared" si="34"/>
        <v>0</v>
      </c>
      <c r="N25" s="77">
        <f t="shared" si="34"/>
        <v>0.24041197943481829</v>
      </c>
      <c r="O25" s="77">
        <f t="shared" si="34"/>
        <v>0.23038964273036416</v>
      </c>
      <c r="P25" s="77">
        <f t="shared" si="34"/>
        <v>0.25969496958456445</v>
      </c>
      <c r="Q25" s="77">
        <f t="shared" si="34"/>
        <v>0.75659776559307457</v>
      </c>
    </row>
    <row r="26" spans="1:17" ht="11.45" customHeight="1" x14ac:dyDescent="0.25">
      <c r="A26" s="19" t="s">
        <v>24</v>
      </c>
      <c r="B26" s="76">
        <v>15220.419379001136</v>
      </c>
      <c r="C26" s="76">
        <v>15376.96502669722</v>
      </c>
      <c r="D26" s="76">
        <v>15798.859892772416</v>
      </c>
      <c r="E26" s="76">
        <v>15827.45804213548</v>
      </c>
      <c r="F26" s="76">
        <v>16087.524717316826</v>
      </c>
      <c r="G26" s="76">
        <v>16786.513223591253</v>
      </c>
      <c r="H26" s="76">
        <v>17692.258729141256</v>
      </c>
      <c r="I26" s="76">
        <v>18387.594020981316</v>
      </c>
      <c r="J26" s="76">
        <v>18914.41807897732</v>
      </c>
      <c r="K26" s="76">
        <v>16915.748243820388</v>
      </c>
      <c r="L26" s="76">
        <v>17243.749269546621</v>
      </c>
      <c r="M26" s="76">
        <v>18438.395166590464</v>
      </c>
      <c r="N26" s="76">
        <v>18571.037617626171</v>
      </c>
      <c r="O26" s="76">
        <v>19296.589792790575</v>
      </c>
      <c r="P26" s="76">
        <v>19517.208846489902</v>
      </c>
      <c r="Q26" s="76">
        <v>19131.049144529159</v>
      </c>
    </row>
    <row r="27" spans="1:17" ht="11.45" customHeight="1" x14ac:dyDescent="0.25">
      <c r="A27" s="17" t="s">
        <v>23</v>
      </c>
      <c r="B27" s="75">
        <v>11000</v>
      </c>
      <c r="C27" s="75">
        <v>10887</v>
      </c>
      <c r="D27" s="75">
        <v>11057</v>
      </c>
      <c r="E27" s="75">
        <v>11012</v>
      </c>
      <c r="F27" s="75">
        <v>10538</v>
      </c>
      <c r="G27" s="75">
        <v>11058</v>
      </c>
      <c r="H27" s="75">
        <v>11495</v>
      </c>
      <c r="I27" s="75">
        <v>11800</v>
      </c>
      <c r="J27" s="75">
        <v>10718</v>
      </c>
      <c r="K27" s="75">
        <v>10002</v>
      </c>
      <c r="L27" s="75">
        <v>10573</v>
      </c>
      <c r="M27" s="75">
        <v>12025</v>
      </c>
      <c r="N27" s="75">
        <v>12292</v>
      </c>
      <c r="O27" s="75">
        <v>12217</v>
      </c>
      <c r="P27" s="75">
        <v>12943</v>
      </c>
      <c r="Q27" s="75">
        <v>12532</v>
      </c>
    </row>
    <row r="28" spans="1:17" ht="11.45" customHeight="1" x14ac:dyDescent="0.25">
      <c r="A28" s="15" t="s">
        <v>22</v>
      </c>
      <c r="B28" s="74">
        <v>4220.4193790011359</v>
      </c>
      <c r="C28" s="74">
        <v>4489.9650266972203</v>
      </c>
      <c r="D28" s="74">
        <v>4741.8598927724161</v>
      </c>
      <c r="E28" s="74">
        <v>4815.4580421354804</v>
      </c>
      <c r="F28" s="74">
        <v>5549.5247173168264</v>
      </c>
      <c r="G28" s="74">
        <v>5728.5132235912533</v>
      </c>
      <c r="H28" s="74">
        <v>6197.2587291412565</v>
      </c>
      <c r="I28" s="74">
        <v>6587.5940209813161</v>
      </c>
      <c r="J28" s="74">
        <v>8196.41807897732</v>
      </c>
      <c r="K28" s="74">
        <v>6913.7482438203879</v>
      </c>
      <c r="L28" s="74">
        <v>6670.7492695466208</v>
      </c>
      <c r="M28" s="74">
        <v>6413.3951665904642</v>
      </c>
      <c r="N28" s="74">
        <v>6279.0376176261707</v>
      </c>
      <c r="O28" s="74">
        <v>7079.5897927905753</v>
      </c>
      <c r="P28" s="74">
        <v>6574.2088464899025</v>
      </c>
      <c r="Q28" s="74">
        <v>6599.0491445291591</v>
      </c>
    </row>
    <row r="29" spans="1:17" ht="11.45" customHeight="1" x14ac:dyDescent="0.25">
      <c r="A29" s="81"/>
      <c r="B29" s="80"/>
      <c r="C29" s="80"/>
      <c r="D29" s="80"/>
      <c r="E29" s="80"/>
      <c r="F29" s="80"/>
      <c r="G29" s="80"/>
      <c r="H29" s="80"/>
      <c r="I29" s="80"/>
      <c r="J29" s="80"/>
      <c r="K29" s="80"/>
      <c r="L29" s="80"/>
      <c r="M29" s="80"/>
      <c r="N29" s="80"/>
      <c r="O29" s="80"/>
      <c r="P29" s="80"/>
      <c r="Q29" s="80"/>
    </row>
    <row r="30" spans="1:17" ht="11.45" customHeight="1" x14ac:dyDescent="0.25">
      <c r="A30" s="27" t="s">
        <v>71</v>
      </c>
      <c r="B30" s="68">
        <f t="shared" ref="B30:Q30" si="35">B31+B46</f>
        <v>36433.039454934798</v>
      </c>
      <c r="C30" s="68">
        <f t="shared" si="35"/>
        <v>36668.568189697689</v>
      </c>
      <c r="D30" s="68">
        <f t="shared" si="35"/>
        <v>37411.520514515272</v>
      </c>
      <c r="E30" s="68">
        <f t="shared" si="35"/>
        <v>38431.938012892897</v>
      </c>
      <c r="F30" s="68">
        <f t="shared" si="35"/>
        <v>39379.477838344581</v>
      </c>
      <c r="G30" s="68">
        <f t="shared" si="35"/>
        <v>40371.487454032555</v>
      </c>
      <c r="H30" s="68">
        <f t="shared" si="35"/>
        <v>42071.563414446107</v>
      </c>
      <c r="I30" s="68">
        <f t="shared" si="35"/>
        <v>45349.304107579359</v>
      </c>
      <c r="J30" s="68">
        <f t="shared" si="35"/>
        <v>45632.687607680862</v>
      </c>
      <c r="K30" s="68">
        <f t="shared" si="35"/>
        <v>44678.375906843488</v>
      </c>
      <c r="L30" s="68">
        <f t="shared" si="35"/>
        <v>45000.995735717283</v>
      </c>
      <c r="M30" s="68">
        <f t="shared" si="35"/>
        <v>45829.177166742651</v>
      </c>
      <c r="N30" s="68">
        <f t="shared" si="35"/>
        <v>42958.742138358655</v>
      </c>
      <c r="O30" s="68">
        <f t="shared" si="35"/>
        <v>43972.247194050768</v>
      </c>
      <c r="P30" s="68">
        <f t="shared" si="35"/>
        <v>45366.787755896075</v>
      </c>
      <c r="Q30" s="68">
        <f t="shared" si="35"/>
        <v>46629.088885998586</v>
      </c>
    </row>
    <row r="31" spans="1:17" ht="11.45" customHeight="1" x14ac:dyDescent="0.25">
      <c r="A31" s="25" t="s">
        <v>39</v>
      </c>
      <c r="B31" s="79">
        <f t="shared" ref="B31:Q31" si="36">B32+B33+B40</f>
        <v>29002.231389800643</v>
      </c>
      <c r="C31" s="79">
        <f t="shared" si="36"/>
        <v>28957.393655216434</v>
      </c>
      <c r="D31" s="79">
        <f t="shared" si="36"/>
        <v>29503.052897564317</v>
      </c>
      <c r="E31" s="79">
        <f t="shared" si="36"/>
        <v>29936.725387130122</v>
      </c>
      <c r="F31" s="79">
        <f t="shared" si="36"/>
        <v>30232.116416041186</v>
      </c>
      <c r="G31" s="79">
        <f t="shared" si="36"/>
        <v>30613.469164558002</v>
      </c>
      <c r="H31" s="79">
        <f t="shared" si="36"/>
        <v>31243.127298166979</v>
      </c>
      <c r="I31" s="79">
        <f t="shared" si="36"/>
        <v>33728.598239224732</v>
      </c>
      <c r="J31" s="79">
        <f t="shared" si="36"/>
        <v>34403.554478400831</v>
      </c>
      <c r="K31" s="79">
        <f t="shared" si="36"/>
        <v>34369.372005804289</v>
      </c>
      <c r="L31" s="79">
        <f t="shared" si="36"/>
        <v>34982.324628461312</v>
      </c>
      <c r="M31" s="79">
        <f t="shared" si="36"/>
        <v>36468.889892772619</v>
      </c>
      <c r="N31" s="79">
        <f t="shared" si="36"/>
        <v>34124.332385688977</v>
      </c>
      <c r="O31" s="79">
        <f t="shared" si="36"/>
        <v>35557.282149054576</v>
      </c>
      <c r="P31" s="79">
        <f t="shared" si="36"/>
        <v>37268.174951049463</v>
      </c>
      <c r="Q31" s="79">
        <f t="shared" si="36"/>
        <v>38477.073439770444</v>
      </c>
    </row>
    <row r="32" spans="1:17" ht="11.45" customHeight="1" x14ac:dyDescent="0.25">
      <c r="A32" s="23" t="s">
        <v>30</v>
      </c>
      <c r="B32" s="78">
        <v>559.46837012763615</v>
      </c>
      <c r="C32" s="78">
        <v>531.06554464837575</v>
      </c>
      <c r="D32" s="78">
        <v>552.16653306202056</v>
      </c>
      <c r="E32" s="78">
        <v>557.67059740140985</v>
      </c>
      <c r="F32" s="78">
        <v>557.08000000000004</v>
      </c>
      <c r="G32" s="78">
        <v>572.26</v>
      </c>
      <c r="H32" s="78">
        <v>602.79</v>
      </c>
      <c r="I32" s="78">
        <v>643.72</v>
      </c>
      <c r="J32" s="78">
        <v>643.72</v>
      </c>
      <c r="K32" s="78">
        <v>619.85247216486562</v>
      </c>
      <c r="L32" s="78">
        <v>621.31216882815522</v>
      </c>
      <c r="M32" s="78">
        <v>617.20060942527437</v>
      </c>
      <c r="N32" s="78">
        <v>622.2034951645411</v>
      </c>
      <c r="O32" s="78">
        <v>630.60903728296751</v>
      </c>
      <c r="P32" s="78">
        <v>642.67130297911376</v>
      </c>
      <c r="Q32" s="78">
        <v>648.12027629476131</v>
      </c>
    </row>
    <row r="33" spans="1:17" ht="11.45" customHeight="1" x14ac:dyDescent="0.25">
      <c r="A33" s="19" t="s">
        <v>29</v>
      </c>
      <c r="B33" s="76">
        <v>27813.763019673006</v>
      </c>
      <c r="C33" s="76">
        <v>27801.328110568058</v>
      </c>
      <c r="D33" s="76">
        <v>28335.086816814681</v>
      </c>
      <c r="E33" s="76">
        <v>28768.71061500808</v>
      </c>
      <c r="F33" s="76">
        <v>29074.036416041185</v>
      </c>
      <c r="G33" s="76">
        <v>29429.209164558004</v>
      </c>
      <c r="H33" s="76">
        <v>30016.337298166978</v>
      </c>
      <c r="I33" s="76">
        <v>32464.87823922473</v>
      </c>
      <c r="J33" s="76">
        <v>33130.83447840083</v>
      </c>
      <c r="K33" s="76">
        <v>33110.595477266783</v>
      </c>
      <c r="L33" s="76">
        <v>33710.610854227562</v>
      </c>
      <c r="M33" s="76">
        <v>35211.689874790391</v>
      </c>
      <c r="N33" s="76">
        <v>32874.927840916665</v>
      </c>
      <c r="O33" s="76">
        <v>34297.3818931883</v>
      </c>
      <c r="P33" s="76">
        <v>35976.356238919689</v>
      </c>
      <c r="Q33" s="76">
        <v>37167.854616067292</v>
      </c>
    </row>
    <row r="34" spans="1:17" ht="11.45" customHeight="1" x14ac:dyDescent="0.25">
      <c r="A34" s="62" t="s">
        <v>59</v>
      </c>
      <c r="B34" s="77">
        <v>25160.508778893407</v>
      </c>
      <c r="C34" s="77">
        <v>24781.412022339679</v>
      </c>
      <c r="D34" s="77">
        <v>24948.533852422785</v>
      </c>
      <c r="E34" s="77">
        <v>25131.810824671902</v>
      </c>
      <c r="F34" s="77">
        <v>24916.222592933103</v>
      </c>
      <c r="G34" s="77">
        <v>24293.733897570062</v>
      </c>
      <c r="H34" s="77">
        <v>24017.801422432258</v>
      </c>
      <c r="I34" s="77">
        <v>24256.445300937703</v>
      </c>
      <c r="J34" s="77">
        <v>23454.487589562643</v>
      </c>
      <c r="K34" s="77">
        <v>22591.619983874047</v>
      </c>
      <c r="L34" s="77">
        <v>21682.696241021906</v>
      </c>
      <c r="M34" s="77">
        <v>22031.588629898339</v>
      </c>
      <c r="N34" s="77">
        <v>19571.594168557251</v>
      </c>
      <c r="O34" s="77">
        <v>19482.183124722196</v>
      </c>
      <c r="P34" s="77">
        <v>19871.398404655425</v>
      </c>
      <c r="Q34" s="77">
        <v>20427.912620530456</v>
      </c>
    </row>
    <row r="35" spans="1:17" ht="11.45" customHeight="1" x14ac:dyDescent="0.25">
      <c r="A35" s="62" t="s">
        <v>58</v>
      </c>
      <c r="B35" s="77">
        <v>2522.0521580979539</v>
      </c>
      <c r="C35" s="77">
        <v>2882.6833484748881</v>
      </c>
      <c r="D35" s="77">
        <v>3260.3350110557694</v>
      </c>
      <c r="E35" s="77">
        <v>3528.5859044048229</v>
      </c>
      <c r="F35" s="77">
        <v>4061.3417456055681</v>
      </c>
      <c r="G35" s="77">
        <v>5054.1974081220606</v>
      </c>
      <c r="H35" s="77">
        <v>5929.0536511671526</v>
      </c>
      <c r="I35" s="77">
        <v>8146.2470475820783</v>
      </c>
      <c r="J35" s="77">
        <v>9625.9708489078475</v>
      </c>
      <c r="K35" s="77">
        <v>10483.384096334332</v>
      </c>
      <c r="L35" s="77">
        <v>12027.914613205656</v>
      </c>
      <c r="M35" s="77">
        <v>13174.945323630929</v>
      </c>
      <c r="N35" s="77">
        <v>13291.761582789366</v>
      </c>
      <c r="O35" s="77">
        <v>14798.974937853203</v>
      </c>
      <c r="P35" s="77">
        <v>16074.218746831726</v>
      </c>
      <c r="Q35" s="77">
        <v>16571.45381846985</v>
      </c>
    </row>
    <row r="36" spans="1:17" ht="11.45" customHeight="1" x14ac:dyDescent="0.25">
      <c r="A36" s="62" t="s">
        <v>57</v>
      </c>
      <c r="B36" s="77">
        <v>131.20208268164367</v>
      </c>
      <c r="C36" s="77">
        <v>137.23273975348928</v>
      </c>
      <c r="D36" s="77">
        <v>126.21795333612577</v>
      </c>
      <c r="E36" s="77">
        <v>108.31388593135355</v>
      </c>
      <c r="F36" s="77">
        <v>96.472077502512448</v>
      </c>
      <c r="G36" s="77">
        <v>81.277858865878471</v>
      </c>
      <c r="H36" s="77">
        <v>69.482224567568579</v>
      </c>
      <c r="I36" s="77">
        <v>62.185890704951284</v>
      </c>
      <c r="J36" s="77">
        <v>50.376039930336468</v>
      </c>
      <c r="K36" s="77">
        <v>35.591397058403672</v>
      </c>
      <c r="L36" s="77">
        <v>0</v>
      </c>
      <c r="M36" s="77">
        <v>0</v>
      </c>
      <c r="N36" s="77">
        <v>0</v>
      </c>
      <c r="O36" s="77">
        <v>0</v>
      </c>
      <c r="P36" s="77">
        <v>0</v>
      </c>
      <c r="Q36" s="77">
        <v>0</v>
      </c>
    </row>
    <row r="37" spans="1:17" ht="11.45" customHeight="1" x14ac:dyDescent="0.25">
      <c r="A37" s="62" t="s">
        <v>56</v>
      </c>
      <c r="B37" s="77">
        <v>0</v>
      </c>
      <c r="C37" s="77">
        <v>0</v>
      </c>
      <c r="D37" s="77">
        <v>0</v>
      </c>
      <c r="E37" s="77">
        <v>0</v>
      </c>
      <c r="F37" s="77">
        <v>0</v>
      </c>
      <c r="G37" s="77">
        <v>0</v>
      </c>
      <c r="H37" s="77">
        <v>0</v>
      </c>
      <c r="I37" s="77">
        <v>0</v>
      </c>
      <c r="J37" s="77">
        <v>0</v>
      </c>
      <c r="K37" s="77">
        <v>0</v>
      </c>
      <c r="L37" s="77">
        <v>0</v>
      </c>
      <c r="M37" s="77">
        <v>0</v>
      </c>
      <c r="N37" s="77">
        <v>0</v>
      </c>
      <c r="O37" s="77">
        <v>0</v>
      </c>
      <c r="P37" s="77">
        <v>0</v>
      </c>
      <c r="Q37" s="77">
        <v>4.4199193869859953E-2</v>
      </c>
    </row>
    <row r="38" spans="1:17" ht="11.45" customHeight="1" x14ac:dyDescent="0.25">
      <c r="A38" s="62" t="s">
        <v>60</v>
      </c>
      <c r="B38" s="77">
        <v>0</v>
      </c>
      <c r="C38" s="77">
        <v>0</v>
      </c>
      <c r="D38" s="77">
        <v>0</v>
      </c>
      <c r="E38" s="77">
        <v>0</v>
      </c>
      <c r="F38" s="77">
        <v>0</v>
      </c>
      <c r="G38" s="77">
        <v>0</v>
      </c>
      <c r="H38" s="77">
        <v>0</v>
      </c>
      <c r="I38" s="77">
        <v>0</v>
      </c>
      <c r="J38" s="77">
        <v>0</v>
      </c>
      <c r="K38" s="77">
        <v>0</v>
      </c>
      <c r="L38" s="77">
        <v>0</v>
      </c>
      <c r="M38" s="77">
        <v>0</v>
      </c>
      <c r="N38" s="77">
        <v>0</v>
      </c>
      <c r="O38" s="77">
        <v>0</v>
      </c>
      <c r="P38" s="77">
        <v>1.0228560083806191</v>
      </c>
      <c r="Q38" s="77">
        <v>104.97168250729106</v>
      </c>
    </row>
    <row r="39" spans="1:17" ht="11.45" customHeight="1" x14ac:dyDescent="0.25">
      <c r="A39" s="62" t="s">
        <v>55</v>
      </c>
      <c r="B39" s="77">
        <v>0</v>
      </c>
      <c r="C39" s="77">
        <v>0</v>
      </c>
      <c r="D39" s="77">
        <v>0</v>
      </c>
      <c r="E39" s="77">
        <v>0</v>
      </c>
      <c r="F39" s="77">
        <v>0</v>
      </c>
      <c r="G39" s="77">
        <v>0</v>
      </c>
      <c r="H39" s="77">
        <v>0</v>
      </c>
      <c r="I39" s="77">
        <v>0</v>
      </c>
      <c r="J39" s="77">
        <v>0</v>
      </c>
      <c r="K39" s="77">
        <v>0</v>
      </c>
      <c r="L39" s="77">
        <v>0</v>
      </c>
      <c r="M39" s="77">
        <v>5.1559212611247407</v>
      </c>
      <c r="N39" s="77">
        <v>11.572089570049918</v>
      </c>
      <c r="O39" s="77">
        <v>16.223830612900159</v>
      </c>
      <c r="P39" s="77">
        <v>29.716231424160597</v>
      </c>
      <c r="Q39" s="77">
        <v>63.472295365818724</v>
      </c>
    </row>
    <row r="40" spans="1:17" ht="11.45" customHeight="1" x14ac:dyDescent="0.25">
      <c r="A40" s="19" t="s">
        <v>28</v>
      </c>
      <c r="B40" s="76">
        <v>629</v>
      </c>
      <c r="C40" s="76">
        <v>625</v>
      </c>
      <c r="D40" s="76">
        <v>615.7995476876182</v>
      </c>
      <c r="E40" s="76">
        <v>610.34417472063046</v>
      </c>
      <c r="F40" s="76">
        <v>601</v>
      </c>
      <c r="G40" s="76">
        <v>612</v>
      </c>
      <c r="H40" s="76">
        <v>624</v>
      </c>
      <c r="I40" s="76">
        <v>620</v>
      </c>
      <c r="J40" s="76">
        <v>629</v>
      </c>
      <c r="K40" s="76">
        <v>638.9240563726413</v>
      </c>
      <c r="L40" s="76">
        <v>650.40160540559975</v>
      </c>
      <c r="M40" s="76">
        <v>639.99940855695877</v>
      </c>
      <c r="N40" s="76">
        <v>627.20104960777178</v>
      </c>
      <c r="O40" s="76">
        <v>629.29121858330973</v>
      </c>
      <c r="P40" s="76">
        <v>649.14740915065988</v>
      </c>
      <c r="Q40" s="76">
        <v>661.09854740839637</v>
      </c>
    </row>
    <row r="41" spans="1:17" ht="11.45" customHeight="1" x14ac:dyDescent="0.25">
      <c r="A41" s="62" t="s">
        <v>59</v>
      </c>
      <c r="B41" s="75">
        <v>71.258358805606008</v>
      </c>
      <c r="C41" s="75">
        <v>72.303257400750439</v>
      </c>
      <c r="D41" s="75">
        <v>71.917131062968792</v>
      </c>
      <c r="E41" s="75">
        <v>45.738521113365813</v>
      </c>
      <c r="F41" s="75">
        <v>37.607448522867159</v>
      </c>
      <c r="G41" s="75">
        <v>30.902408963910712</v>
      </c>
      <c r="H41" s="75">
        <v>24.861582331178337</v>
      </c>
      <c r="I41" s="75">
        <v>19.25178498513699</v>
      </c>
      <c r="J41" s="75">
        <v>14.698321506822467</v>
      </c>
      <c r="K41" s="75">
        <v>10.397981505416189</v>
      </c>
      <c r="L41" s="75">
        <v>7.1163932230130929</v>
      </c>
      <c r="M41" s="75">
        <v>4.6880457210524416</v>
      </c>
      <c r="N41" s="75">
        <v>2.9723230841963826</v>
      </c>
      <c r="O41" s="75">
        <v>1.7642415434212331</v>
      </c>
      <c r="P41" s="75">
        <v>1.0101092103305638</v>
      </c>
      <c r="Q41" s="75">
        <v>0.55628956940976093</v>
      </c>
    </row>
    <row r="42" spans="1:17" ht="11.45" customHeight="1" x14ac:dyDescent="0.25">
      <c r="A42" s="62" t="s">
        <v>58</v>
      </c>
      <c r="B42" s="75">
        <v>557.74164119439399</v>
      </c>
      <c r="C42" s="75">
        <v>552.69674259924955</v>
      </c>
      <c r="D42" s="75">
        <v>543.88241662464941</v>
      </c>
      <c r="E42" s="75">
        <v>564.60565360726468</v>
      </c>
      <c r="F42" s="75">
        <v>563.39255147713288</v>
      </c>
      <c r="G42" s="75">
        <v>581.09759103608928</v>
      </c>
      <c r="H42" s="75">
        <v>599.13841766882172</v>
      </c>
      <c r="I42" s="75">
        <v>600.74821501486304</v>
      </c>
      <c r="J42" s="75">
        <v>614.30167849317752</v>
      </c>
      <c r="K42" s="75">
        <v>628.52607486722513</v>
      </c>
      <c r="L42" s="75">
        <v>643.28521218258663</v>
      </c>
      <c r="M42" s="75">
        <v>635.31136283590638</v>
      </c>
      <c r="N42" s="75">
        <v>624.22872652357535</v>
      </c>
      <c r="O42" s="75">
        <v>627.52697703988849</v>
      </c>
      <c r="P42" s="75">
        <v>648.13729994032929</v>
      </c>
      <c r="Q42" s="75">
        <v>656.90064997338732</v>
      </c>
    </row>
    <row r="43" spans="1:17" ht="11.45" customHeight="1" x14ac:dyDescent="0.25">
      <c r="A43" s="62" t="s">
        <v>57</v>
      </c>
      <c r="B43" s="75">
        <v>0</v>
      </c>
      <c r="C43" s="75">
        <v>0</v>
      </c>
      <c r="D43" s="75">
        <v>0</v>
      </c>
      <c r="E43" s="75">
        <v>0</v>
      </c>
      <c r="F43" s="75">
        <v>0</v>
      </c>
      <c r="G43" s="75">
        <v>0</v>
      </c>
      <c r="H43" s="75">
        <v>0</v>
      </c>
      <c r="I43" s="75">
        <v>0</v>
      </c>
      <c r="J43" s="75">
        <v>0</v>
      </c>
      <c r="K43" s="75">
        <v>0</v>
      </c>
      <c r="L43" s="75">
        <v>0</v>
      </c>
      <c r="M43" s="75">
        <v>0</v>
      </c>
      <c r="N43" s="75">
        <v>0</v>
      </c>
      <c r="O43" s="75">
        <v>0</v>
      </c>
      <c r="P43" s="75">
        <v>0</v>
      </c>
      <c r="Q43" s="75">
        <v>0</v>
      </c>
    </row>
    <row r="44" spans="1:17" ht="11.45" customHeight="1" x14ac:dyDescent="0.25">
      <c r="A44" s="62" t="s">
        <v>56</v>
      </c>
      <c r="B44" s="75">
        <v>0</v>
      </c>
      <c r="C44" s="75">
        <v>0</v>
      </c>
      <c r="D44" s="75">
        <v>0</v>
      </c>
      <c r="E44" s="75">
        <v>0</v>
      </c>
      <c r="F44" s="75">
        <v>0</v>
      </c>
      <c r="G44" s="75">
        <v>0</v>
      </c>
      <c r="H44" s="75">
        <v>0</v>
      </c>
      <c r="I44" s="75">
        <v>0</v>
      </c>
      <c r="J44" s="75">
        <v>0</v>
      </c>
      <c r="K44" s="75">
        <v>0</v>
      </c>
      <c r="L44" s="75">
        <v>0</v>
      </c>
      <c r="M44" s="75">
        <v>0</v>
      </c>
      <c r="N44" s="75">
        <v>0</v>
      </c>
      <c r="O44" s="75">
        <v>0</v>
      </c>
      <c r="P44" s="75">
        <v>0</v>
      </c>
      <c r="Q44" s="75">
        <v>3.6416078655993571</v>
      </c>
    </row>
    <row r="45" spans="1:17" ht="11.45" customHeight="1" x14ac:dyDescent="0.25">
      <c r="A45" s="62" t="s">
        <v>55</v>
      </c>
      <c r="B45" s="75">
        <v>0</v>
      </c>
      <c r="C45" s="75">
        <v>0</v>
      </c>
      <c r="D45" s="75">
        <v>0</v>
      </c>
      <c r="E45" s="75">
        <v>0</v>
      </c>
      <c r="F45" s="75">
        <v>0</v>
      </c>
      <c r="G45" s="75">
        <v>0</v>
      </c>
      <c r="H45" s="75">
        <v>0</v>
      </c>
      <c r="I45" s="75">
        <v>0</v>
      </c>
      <c r="J45" s="75">
        <v>0</v>
      </c>
      <c r="K45" s="75">
        <v>0</v>
      </c>
      <c r="L45" s="75">
        <v>0</v>
      </c>
      <c r="M45" s="75">
        <v>0</v>
      </c>
      <c r="N45" s="75">
        <v>0</v>
      </c>
      <c r="O45" s="75">
        <v>0</v>
      </c>
      <c r="P45" s="75">
        <v>0</v>
      </c>
      <c r="Q45" s="75">
        <v>0</v>
      </c>
    </row>
    <row r="46" spans="1:17" ht="11.45" customHeight="1" x14ac:dyDescent="0.25">
      <c r="A46" s="25" t="s">
        <v>18</v>
      </c>
      <c r="B46" s="79">
        <f t="shared" ref="B46" si="37">B47+B53</f>
        <v>7430.8080651341534</v>
      </c>
      <c r="C46" s="79">
        <f t="shared" ref="C46:Q46" si="38">C47+C53</f>
        <v>7711.1745344812553</v>
      </c>
      <c r="D46" s="79">
        <f t="shared" si="38"/>
        <v>7908.4676169509585</v>
      </c>
      <c r="E46" s="79">
        <f t="shared" si="38"/>
        <v>8495.212625762777</v>
      </c>
      <c r="F46" s="79">
        <f t="shared" si="38"/>
        <v>9147.3614223033983</v>
      </c>
      <c r="G46" s="79">
        <f t="shared" si="38"/>
        <v>9758.0182894745485</v>
      </c>
      <c r="H46" s="79">
        <f t="shared" si="38"/>
        <v>10828.436116279128</v>
      </c>
      <c r="I46" s="79">
        <f t="shared" si="38"/>
        <v>11620.705868354631</v>
      </c>
      <c r="J46" s="79">
        <f t="shared" si="38"/>
        <v>11229.133129280033</v>
      </c>
      <c r="K46" s="79">
        <f t="shared" si="38"/>
        <v>10309.003901039196</v>
      </c>
      <c r="L46" s="79">
        <f t="shared" si="38"/>
        <v>10018.671107255974</v>
      </c>
      <c r="M46" s="79">
        <f t="shared" si="38"/>
        <v>9360.2872739700324</v>
      </c>
      <c r="N46" s="79">
        <f t="shared" si="38"/>
        <v>8834.4097526696769</v>
      </c>
      <c r="O46" s="79">
        <f t="shared" si="38"/>
        <v>8414.9650449961919</v>
      </c>
      <c r="P46" s="79">
        <f t="shared" si="38"/>
        <v>8098.6128048466089</v>
      </c>
      <c r="Q46" s="79">
        <f t="shared" si="38"/>
        <v>8152.0154462281444</v>
      </c>
    </row>
    <row r="47" spans="1:17" ht="11.45" customHeight="1" x14ac:dyDescent="0.25">
      <c r="A47" s="23" t="s">
        <v>27</v>
      </c>
      <c r="B47" s="78">
        <v>5731.4795774529393</v>
      </c>
      <c r="C47" s="78">
        <v>5954.5981255052684</v>
      </c>
      <c r="D47" s="78">
        <v>6156.3544858206506</v>
      </c>
      <c r="E47" s="78">
        <v>6638.5526858238945</v>
      </c>
      <c r="F47" s="78">
        <v>7303.6586315509985</v>
      </c>
      <c r="G47" s="78">
        <v>7916.6148077238158</v>
      </c>
      <c r="H47" s="78">
        <v>8886.8509119431092</v>
      </c>
      <c r="I47" s="78">
        <v>9611.9270009044412</v>
      </c>
      <c r="J47" s="78">
        <v>9160.6372524656981</v>
      </c>
      <c r="K47" s="78">
        <v>8526.3759907938838</v>
      </c>
      <c r="L47" s="78">
        <v>8248.3159170699128</v>
      </c>
      <c r="M47" s="78">
        <v>7545.6372709859143</v>
      </c>
      <c r="N47" s="78">
        <v>7002.8810463647114</v>
      </c>
      <c r="O47" s="78">
        <v>6543.9070662300228</v>
      </c>
      <c r="P47" s="78">
        <v>6231.6044374414341</v>
      </c>
      <c r="Q47" s="78">
        <v>6325.5422115666761</v>
      </c>
    </row>
    <row r="48" spans="1:17" ht="11.45" customHeight="1" x14ac:dyDescent="0.25">
      <c r="A48" s="62" t="s">
        <v>59</v>
      </c>
      <c r="B48" s="77">
        <v>668.98640342343947</v>
      </c>
      <c r="C48" s="77">
        <v>753.28354739202712</v>
      </c>
      <c r="D48" s="77">
        <v>785.61911615724557</v>
      </c>
      <c r="E48" s="77">
        <v>818.20135789113237</v>
      </c>
      <c r="F48" s="77">
        <v>871.07406569656541</v>
      </c>
      <c r="G48" s="77">
        <v>903.37491002982836</v>
      </c>
      <c r="H48" s="77">
        <v>933.42593800231771</v>
      </c>
      <c r="I48" s="77">
        <v>823.15870288304995</v>
      </c>
      <c r="J48" s="77">
        <v>711.11900041611443</v>
      </c>
      <c r="K48" s="77">
        <v>640.53816466245883</v>
      </c>
      <c r="L48" s="77">
        <v>551.78560695277486</v>
      </c>
      <c r="M48" s="77">
        <v>456.52182095038836</v>
      </c>
      <c r="N48" s="77">
        <v>385.12877643272481</v>
      </c>
      <c r="O48" s="77">
        <v>319.554128999086</v>
      </c>
      <c r="P48" s="77">
        <v>273.27018187946817</v>
      </c>
      <c r="Q48" s="77">
        <v>245.67564704456163</v>
      </c>
    </row>
    <row r="49" spans="1:17" ht="11.45" customHeight="1" x14ac:dyDescent="0.25">
      <c r="A49" s="62" t="s">
        <v>58</v>
      </c>
      <c r="B49" s="77">
        <v>5061.0469351962356</v>
      </c>
      <c r="C49" s="77">
        <v>5199.7013162902031</v>
      </c>
      <c r="D49" s="77">
        <v>5368.9749270118473</v>
      </c>
      <c r="E49" s="77">
        <v>5818.6934102023924</v>
      </c>
      <c r="F49" s="77">
        <v>6431.0074753833615</v>
      </c>
      <c r="G49" s="77">
        <v>7011.8986335289019</v>
      </c>
      <c r="H49" s="77">
        <v>7952.3018457228582</v>
      </c>
      <c r="I49" s="77">
        <v>8787.8130523039272</v>
      </c>
      <c r="J49" s="77">
        <v>8448.7252980078338</v>
      </c>
      <c r="K49" s="77">
        <v>7885.2152843971526</v>
      </c>
      <c r="L49" s="77">
        <v>7696.5303101171385</v>
      </c>
      <c r="M49" s="77">
        <v>7089.115450035526</v>
      </c>
      <c r="N49" s="77">
        <v>6616.476458019446</v>
      </c>
      <c r="O49" s="77">
        <v>6223.1298597661498</v>
      </c>
      <c r="P49" s="77">
        <v>5956.9552756547346</v>
      </c>
      <c r="Q49" s="77">
        <v>6072.6906279568739</v>
      </c>
    </row>
    <row r="50" spans="1:17" ht="11.45" customHeight="1" x14ac:dyDescent="0.25">
      <c r="A50" s="62" t="s">
        <v>57</v>
      </c>
      <c r="B50" s="77">
        <v>1.4462388332638278</v>
      </c>
      <c r="C50" s="77">
        <v>1.6132618230382361</v>
      </c>
      <c r="D50" s="77">
        <v>1.7604426515578138</v>
      </c>
      <c r="E50" s="77">
        <v>1.6579177303693935</v>
      </c>
      <c r="F50" s="77">
        <v>1.5770904710719855</v>
      </c>
      <c r="G50" s="77">
        <v>1.3412641650853718</v>
      </c>
      <c r="H50" s="77">
        <v>1.1231282179350597</v>
      </c>
      <c r="I50" s="77">
        <v>0.95524571746412457</v>
      </c>
      <c r="J50" s="77">
        <v>0.79295404175029816</v>
      </c>
      <c r="K50" s="77">
        <v>0.62254173427143111</v>
      </c>
      <c r="L50" s="77">
        <v>0</v>
      </c>
      <c r="M50" s="77">
        <v>0</v>
      </c>
      <c r="N50" s="77">
        <v>0</v>
      </c>
      <c r="O50" s="77">
        <v>0</v>
      </c>
      <c r="P50" s="77">
        <v>0</v>
      </c>
      <c r="Q50" s="77">
        <v>0</v>
      </c>
    </row>
    <row r="51" spans="1:17" ht="11.45" customHeight="1" x14ac:dyDescent="0.25">
      <c r="A51" s="62" t="s">
        <v>56</v>
      </c>
      <c r="B51" s="77">
        <v>0</v>
      </c>
      <c r="C51" s="77">
        <v>0</v>
      </c>
      <c r="D51" s="77">
        <v>0</v>
      </c>
      <c r="E51" s="77">
        <v>0</v>
      </c>
      <c r="F51" s="77">
        <v>0</v>
      </c>
      <c r="G51" s="77">
        <v>0</v>
      </c>
      <c r="H51" s="77">
        <v>0</v>
      </c>
      <c r="I51" s="77">
        <v>0</v>
      </c>
      <c r="J51" s="77">
        <v>0</v>
      </c>
      <c r="K51" s="77">
        <v>0</v>
      </c>
      <c r="L51" s="77">
        <v>0</v>
      </c>
      <c r="M51" s="77">
        <v>0</v>
      </c>
      <c r="N51" s="77">
        <v>0</v>
      </c>
      <c r="O51" s="77">
        <v>0</v>
      </c>
      <c r="P51" s="77">
        <v>0</v>
      </c>
      <c r="Q51" s="77">
        <v>3.1579175100884669</v>
      </c>
    </row>
    <row r="52" spans="1:17" ht="11.45" customHeight="1" x14ac:dyDescent="0.25">
      <c r="A52" s="62" t="s">
        <v>55</v>
      </c>
      <c r="B52" s="77">
        <v>0</v>
      </c>
      <c r="C52" s="77">
        <v>0</v>
      </c>
      <c r="D52" s="77">
        <v>0</v>
      </c>
      <c r="E52" s="77">
        <v>0</v>
      </c>
      <c r="F52" s="77">
        <v>0</v>
      </c>
      <c r="G52" s="77">
        <v>0</v>
      </c>
      <c r="H52" s="77">
        <v>0</v>
      </c>
      <c r="I52" s="77">
        <v>0</v>
      </c>
      <c r="J52" s="77">
        <v>0</v>
      </c>
      <c r="K52" s="77">
        <v>0</v>
      </c>
      <c r="L52" s="77">
        <v>0</v>
      </c>
      <c r="M52" s="77">
        <v>0</v>
      </c>
      <c r="N52" s="77">
        <v>1.2758119125409568</v>
      </c>
      <c r="O52" s="77">
        <v>1.2230774647873328</v>
      </c>
      <c r="P52" s="77">
        <v>1.3789799072308353</v>
      </c>
      <c r="Q52" s="77">
        <v>4.0180190551514618</v>
      </c>
    </row>
    <row r="53" spans="1:17" ht="11.45" customHeight="1" x14ac:dyDescent="0.25">
      <c r="A53" s="19" t="s">
        <v>24</v>
      </c>
      <c r="B53" s="76">
        <v>1699.3284876812143</v>
      </c>
      <c r="C53" s="76">
        <v>1756.5764089759864</v>
      </c>
      <c r="D53" s="76">
        <v>1752.1131311303084</v>
      </c>
      <c r="E53" s="76">
        <v>1856.6599399388824</v>
      </c>
      <c r="F53" s="76">
        <v>1843.7027907523998</v>
      </c>
      <c r="G53" s="76">
        <v>1841.4034817507322</v>
      </c>
      <c r="H53" s="76">
        <v>1941.5852043360201</v>
      </c>
      <c r="I53" s="76">
        <v>2008.7788674501903</v>
      </c>
      <c r="J53" s="76">
        <v>2068.4958768143356</v>
      </c>
      <c r="K53" s="76">
        <v>1782.6279102453111</v>
      </c>
      <c r="L53" s="76">
        <v>1770.3551901860608</v>
      </c>
      <c r="M53" s="76">
        <v>1814.6500029841184</v>
      </c>
      <c r="N53" s="76">
        <v>1831.5287063049659</v>
      </c>
      <c r="O53" s="76">
        <v>1871.0579787661691</v>
      </c>
      <c r="P53" s="76">
        <v>1867.0083674051743</v>
      </c>
      <c r="Q53" s="76">
        <v>1826.4732346614687</v>
      </c>
    </row>
    <row r="54" spans="1:17" ht="11.45" customHeight="1" x14ac:dyDescent="0.25">
      <c r="A54" s="17" t="s">
        <v>23</v>
      </c>
      <c r="B54" s="75">
        <v>1396</v>
      </c>
      <c r="C54" s="75">
        <v>1434</v>
      </c>
      <c r="D54" s="75">
        <v>1414</v>
      </c>
      <c r="E54" s="75">
        <v>1512</v>
      </c>
      <c r="F54" s="75">
        <v>1442</v>
      </c>
      <c r="G54" s="75">
        <v>1427</v>
      </c>
      <c r="H54" s="75">
        <v>1497</v>
      </c>
      <c r="I54" s="75">
        <v>1537</v>
      </c>
      <c r="J54" s="75">
        <v>1474</v>
      </c>
      <c r="K54" s="75">
        <v>1275</v>
      </c>
      <c r="L54" s="75">
        <v>1296</v>
      </c>
      <c r="M54" s="75">
        <v>1357</v>
      </c>
      <c r="N54" s="75">
        <v>1382</v>
      </c>
      <c r="O54" s="75">
        <v>1365</v>
      </c>
      <c r="P54" s="75">
        <v>1398</v>
      </c>
      <c r="Q54" s="75">
        <v>1352</v>
      </c>
    </row>
    <row r="55" spans="1:17" ht="11.45" customHeight="1" x14ac:dyDescent="0.25">
      <c r="A55" s="15" t="s">
        <v>22</v>
      </c>
      <c r="B55" s="74">
        <v>303.3284876812142</v>
      </c>
      <c r="C55" s="74">
        <v>322.57640897598651</v>
      </c>
      <c r="D55" s="74">
        <v>338.11313113030832</v>
      </c>
      <c r="E55" s="74">
        <v>344.65993993888247</v>
      </c>
      <c r="F55" s="74">
        <v>401.70279075239966</v>
      </c>
      <c r="G55" s="74">
        <v>414.40348175073234</v>
      </c>
      <c r="H55" s="74">
        <v>444.58520433602007</v>
      </c>
      <c r="I55" s="74">
        <v>471.77886745019021</v>
      </c>
      <c r="J55" s="74">
        <v>594.49587681433559</v>
      </c>
      <c r="K55" s="74">
        <v>507.62791024531111</v>
      </c>
      <c r="L55" s="74">
        <v>474.35519018606084</v>
      </c>
      <c r="M55" s="74">
        <v>457.65000298411843</v>
      </c>
      <c r="N55" s="74">
        <v>449.52870630496585</v>
      </c>
      <c r="O55" s="74">
        <v>506.05797876616896</v>
      </c>
      <c r="P55" s="74">
        <v>469.00836740517445</v>
      </c>
      <c r="Q55" s="74">
        <v>474.47323466146878</v>
      </c>
    </row>
    <row r="56" spans="1:17" ht="11.45" customHeight="1" x14ac:dyDescent="0.25">
      <c r="A56" s="59"/>
      <c r="B56" s="58"/>
      <c r="C56" s="58"/>
      <c r="D56" s="58"/>
      <c r="E56" s="58"/>
      <c r="F56" s="58"/>
      <c r="G56" s="58"/>
      <c r="H56" s="58"/>
      <c r="I56" s="58"/>
      <c r="J56" s="58"/>
      <c r="K56" s="58"/>
      <c r="L56" s="58"/>
      <c r="M56" s="58"/>
      <c r="N56" s="58"/>
      <c r="O56" s="58"/>
      <c r="P56" s="58"/>
      <c r="Q56" s="58"/>
    </row>
    <row r="57" spans="1:17" ht="11.45" customHeight="1" x14ac:dyDescent="0.25">
      <c r="A57" s="27" t="s">
        <v>70</v>
      </c>
      <c r="B57" s="41">
        <f t="shared" ref="B57" si="39">B58+B73</f>
        <v>2384520.5704433084</v>
      </c>
      <c r="C57" s="41">
        <f t="shared" ref="C57:Q57" si="40">C58+C73</f>
        <v>2419690.0165761882</v>
      </c>
      <c r="D57" s="41">
        <f t="shared" si="40"/>
        <v>2450037.8015427096</v>
      </c>
      <c r="E57" s="41">
        <f t="shared" si="40"/>
        <v>2472258.8228228102</v>
      </c>
      <c r="F57" s="41">
        <f t="shared" si="40"/>
        <v>2523290.9151853225</v>
      </c>
      <c r="G57" s="41">
        <f t="shared" si="40"/>
        <v>2616091.3350794204</v>
      </c>
      <c r="H57" s="41">
        <f t="shared" si="40"/>
        <v>2724842.4141686591</v>
      </c>
      <c r="I57" s="41">
        <f t="shared" si="40"/>
        <v>2814600.339617061</v>
      </c>
      <c r="J57" s="41">
        <f t="shared" si="40"/>
        <v>2849339.0691389921</v>
      </c>
      <c r="K57" s="41">
        <f t="shared" si="40"/>
        <v>2847745.0930617098</v>
      </c>
      <c r="L57" s="41">
        <f t="shared" si="40"/>
        <v>2870102.6492963065</v>
      </c>
      <c r="M57" s="41">
        <f t="shared" si="40"/>
        <v>2884848.1176821659</v>
      </c>
      <c r="N57" s="41">
        <f t="shared" si="40"/>
        <v>2912374.5730153527</v>
      </c>
      <c r="O57" s="41">
        <f t="shared" si="40"/>
        <v>2937577.6232796018</v>
      </c>
      <c r="P57" s="41">
        <f t="shared" si="40"/>
        <v>2983407.7454988845</v>
      </c>
      <c r="Q57" s="41">
        <f t="shared" si="40"/>
        <v>3021590.0380548406</v>
      </c>
    </row>
    <row r="58" spans="1:17" ht="11.45" customHeight="1" x14ac:dyDescent="0.25">
      <c r="A58" s="25" t="s">
        <v>39</v>
      </c>
      <c r="B58" s="40">
        <f t="shared" ref="B58" si="41">B59+B60+B67</f>
        <v>2006338</v>
      </c>
      <c r="C58" s="40">
        <f t="shared" ref="C58:Q58" si="42">C59+C60+C67</f>
        <v>2032950</v>
      </c>
      <c r="D58" s="40">
        <f t="shared" si="42"/>
        <v>2053598</v>
      </c>
      <c r="E58" s="40">
        <f t="shared" si="42"/>
        <v>2064891</v>
      </c>
      <c r="F58" s="40">
        <f t="shared" si="42"/>
        <v>2092493</v>
      </c>
      <c r="G58" s="40">
        <f t="shared" si="42"/>
        <v>2151381</v>
      </c>
      <c r="H58" s="40">
        <f t="shared" si="42"/>
        <v>2219046</v>
      </c>
      <c r="I58" s="40">
        <f t="shared" si="42"/>
        <v>2280676</v>
      </c>
      <c r="J58" s="40">
        <f t="shared" si="42"/>
        <v>2318898</v>
      </c>
      <c r="K58" s="40">
        <f t="shared" si="42"/>
        <v>2340695</v>
      </c>
      <c r="L58" s="40">
        <f t="shared" si="42"/>
        <v>2383952</v>
      </c>
      <c r="M58" s="40">
        <f t="shared" si="42"/>
        <v>2414111</v>
      </c>
      <c r="N58" s="40">
        <f t="shared" si="42"/>
        <v>2451074</v>
      </c>
      <c r="O58" s="40">
        <f t="shared" si="42"/>
        <v>2490322</v>
      </c>
      <c r="P58" s="40">
        <f t="shared" si="42"/>
        <v>2541065</v>
      </c>
      <c r="Q58" s="40">
        <f t="shared" si="42"/>
        <v>2581495</v>
      </c>
    </row>
    <row r="59" spans="1:17" ht="11.45" customHeight="1" x14ac:dyDescent="0.25">
      <c r="A59" s="23" t="s">
        <v>30</v>
      </c>
      <c r="B59" s="39">
        <v>138310</v>
      </c>
      <c r="C59" s="39">
        <v>146365</v>
      </c>
      <c r="D59" s="39">
        <v>151322</v>
      </c>
      <c r="E59" s="39">
        <v>155740</v>
      </c>
      <c r="F59" s="39">
        <v>162128</v>
      </c>
      <c r="G59" s="39">
        <v>171917</v>
      </c>
      <c r="H59" s="39">
        <v>184036</v>
      </c>
      <c r="I59" s="39">
        <v>197177</v>
      </c>
      <c r="J59" s="39">
        <v>204770</v>
      </c>
      <c r="K59" s="39">
        <v>205239</v>
      </c>
      <c r="L59" s="39">
        <v>203608</v>
      </c>
      <c r="M59" s="39">
        <v>200597</v>
      </c>
      <c r="N59" s="39">
        <v>199243</v>
      </c>
      <c r="O59" s="39">
        <v>198076</v>
      </c>
      <c r="P59" s="39">
        <v>197512</v>
      </c>
      <c r="Q59" s="39">
        <v>198035</v>
      </c>
    </row>
    <row r="60" spans="1:17" ht="11.45" customHeight="1" x14ac:dyDescent="0.25">
      <c r="A60" s="19" t="s">
        <v>29</v>
      </c>
      <c r="B60" s="38">
        <f>SUM(B61:B66)</f>
        <v>1854060</v>
      </c>
      <c r="C60" s="38">
        <f t="shared" ref="C60:Q60" si="43">SUM(C61:C66)</f>
        <v>1872631</v>
      </c>
      <c r="D60" s="38">
        <f t="shared" si="43"/>
        <v>1888290</v>
      </c>
      <c r="E60" s="38">
        <f t="shared" si="43"/>
        <v>1895019</v>
      </c>
      <c r="F60" s="38">
        <f t="shared" si="43"/>
        <v>1916174</v>
      </c>
      <c r="G60" s="38">
        <f t="shared" si="43"/>
        <v>1965062.0000000002</v>
      </c>
      <c r="H60" s="38">
        <f t="shared" si="43"/>
        <v>2020457.9999999998</v>
      </c>
      <c r="I60" s="38">
        <f t="shared" si="43"/>
        <v>2069016.9999999998</v>
      </c>
      <c r="J60" s="38">
        <f t="shared" si="43"/>
        <v>2099676</v>
      </c>
      <c r="K60" s="38">
        <f t="shared" si="43"/>
        <v>2120946</v>
      </c>
      <c r="L60" s="38">
        <f t="shared" si="43"/>
        <v>2165848</v>
      </c>
      <c r="M60" s="38">
        <f t="shared" si="43"/>
        <v>2199500</v>
      </c>
      <c r="N60" s="38">
        <f t="shared" si="43"/>
        <v>2238346</v>
      </c>
      <c r="O60" s="38">
        <f t="shared" si="43"/>
        <v>2278976</v>
      </c>
      <c r="P60" s="38">
        <f t="shared" si="43"/>
        <v>2330145</v>
      </c>
      <c r="Q60" s="38">
        <f t="shared" si="43"/>
        <v>2370077</v>
      </c>
    </row>
    <row r="61" spans="1:17" ht="11.45" customHeight="1" x14ac:dyDescent="0.25">
      <c r="A61" s="62" t="s">
        <v>59</v>
      </c>
      <c r="B61" s="42">
        <v>1730094</v>
      </c>
      <c r="C61" s="42">
        <v>1730499</v>
      </c>
      <c r="D61" s="42">
        <v>1731299</v>
      </c>
      <c r="E61" s="42">
        <v>1731699</v>
      </c>
      <c r="F61" s="42">
        <v>1731701</v>
      </c>
      <c r="G61" s="42">
        <v>1731953.0000000002</v>
      </c>
      <c r="H61" s="42">
        <v>1747295.9999999998</v>
      </c>
      <c r="I61" s="42">
        <v>1711180.9999999998</v>
      </c>
      <c r="J61" s="42">
        <v>1680820</v>
      </c>
      <c r="K61" s="42">
        <v>1654614</v>
      </c>
      <c r="L61" s="42">
        <v>1632833</v>
      </c>
      <c r="M61" s="42">
        <v>1612387</v>
      </c>
      <c r="N61" s="42">
        <v>1588053</v>
      </c>
      <c r="O61" s="42">
        <v>1563918</v>
      </c>
      <c r="P61" s="42">
        <v>1539168</v>
      </c>
      <c r="Q61" s="42">
        <v>1506990</v>
      </c>
    </row>
    <row r="62" spans="1:17" ht="11.45" customHeight="1" x14ac:dyDescent="0.25">
      <c r="A62" s="62" t="s">
        <v>58</v>
      </c>
      <c r="B62" s="42">
        <v>116560.99999999993</v>
      </c>
      <c r="C62" s="42">
        <v>134693.00000000006</v>
      </c>
      <c r="D62" s="42">
        <v>149921</v>
      </c>
      <c r="E62" s="42">
        <v>157150</v>
      </c>
      <c r="F62" s="42">
        <v>178770</v>
      </c>
      <c r="G62" s="42">
        <v>227940</v>
      </c>
      <c r="H62" s="42">
        <v>268503</v>
      </c>
      <c r="I62" s="42">
        <v>353639</v>
      </c>
      <c r="J62" s="42">
        <v>415308.00000000006</v>
      </c>
      <c r="K62" s="42">
        <v>463634.00000000006</v>
      </c>
      <c r="L62" s="42">
        <v>533015.00000000012</v>
      </c>
      <c r="M62" s="42">
        <v>586748</v>
      </c>
      <c r="N62" s="42">
        <v>649478</v>
      </c>
      <c r="O62" s="42">
        <v>713916.00000000012</v>
      </c>
      <c r="P62" s="42">
        <v>788812</v>
      </c>
      <c r="Q62" s="42">
        <v>851076</v>
      </c>
    </row>
    <row r="63" spans="1:17" ht="11.45" customHeight="1" x14ac:dyDescent="0.25">
      <c r="A63" s="62" t="s">
        <v>57</v>
      </c>
      <c r="B63" s="42">
        <v>7405</v>
      </c>
      <c r="C63" s="42">
        <v>7439</v>
      </c>
      <c r="D63" s="42">
        <v>7070</v>
      </c>
      <c r="E63" s="42">
        <v>6170</v>
      </c>
      <c r="F63" s="42">
        <v>5703</v>
      </c>
      <c r="G63" s="42">
        <v>5169</v>
      </c>
      <c r="H63" s="42">
        <v>4659</v>
      </c>
      <c r="I63" s="42">
        <v>4197</v>
      </c>
      <c r="J63" s="42">
        <v>3548</v>
      </c>
      <c r="K63" s="42">
        <v>2698</v>
      </c>
      <c r="L63" s="42">
        <v>0</v>
      </c>
      <c r="M63" s="42">
        <v>0</v>
      </c>
      <c r="N63" s="42">
        <v>0</v>
      </c>
      <c r="O63" s="42">
        <v>0</v>
      </c>
      <c r="P63" s="42">
        <v>0</v>
      </c>
      <c r="Q63" s="42">
        <v>0</v>
      </c>
    </row>
    <row r="64" spans="1:17" ht="11.45" customHeight="1" x14ac:dyDescent="0.25">
      <c r="A64" s="62" t="s">
        <v>56</v>
      </c>
      <c r="B64" s="42">
        <v>0</v>
      </c>
      <c r="C64" s="42">
        <v>0</v>
      </c>
      <c r="D64" s="42">
        <v>0</v>
      </c>
      <c r="E64" s="42">
        <v>0</v>
      </c>
      <c r="F64" s="42">
        <v>0</v>
      </c>
      <c r="G64" s="42">
        <v>0</v>
      </c>
      <c r="H64" s="42">
        <v>0</v>
      </c>
      <c r="I64" s="42">
        <v>0</v>
      </c>
      <c r="J64" s="42">
        <v>0</v>
      </c>
      <c r="K64" s="42">
        <v>0</v>
      </c>
      <c r="L64" s="42">
        <v>0</v>
      </c>
      <c r="M64" s="42">
        <v>0</v>
      </c>
      <c r="N64" s="42">
        <v>0</v>
      </c>
      <c r="O64" s="42">
        <v>0</v>
      </c>
      <c r="P64" s="42">
        <v>0</v>
      </c>
      <c r="Q64" s="42">
        <v>2</v>
      </c>
    </row>
    <row r="65" spans="1:17" ht="11.45" customHeight="1" x14ac:dyDescent="0.25">
      <c r="A65" s="62" t="s">
        <v>60</v>
      </c>
      <c r="B65" s="42">
        <v>0</v>
      </c>
      <c r="C65" s="42">
        <v>0</v>
      </c>
      <c r="D65" s="42">
        <v>0</v>
      </c>
      <c r="E65" s="42">
        <v>0</v>
      </c>
      <c r="F65" s="42">
        <v>0</v>
      </c>
      <c r="G65" s="42">
        <v>0</v>
      </c>
      <c r="H65" s="42">
        <v>0</v>
      </c>
      <c r="I65" s="42">
        <v>0</v>
      </c>
      <c r="J65" s="42">
        <v>0</v>
      </c>
      <c r="K65" s="42">
        <v>0</v>
      </c>
      <c r="L65" s="42">
        <v>0</v>
      </c>
      <c r="M65" s="42">
        <v>0</v>
      </c>
      <c r="N65" s="42">
        <v>0</v>
      </c>
      <c r="O65" s="42">
        <v>0</v>
      </c>
      <c r="P65" s="42">
        <v>77</v>
      </c>
      <c r="Q65" s="42">
        <v>7560</v>
      </c>
    </row>
    <row r="66" spans="1:17" ht="11.45" customHeight="1" x14ac:dyDescent="0.25">
      <c r="A66" s="62" t="s">
        <v>55</v>
      </c>
      <c r="B66" s="42">
        <v>0</v>
      </c>
      <c r="C66" s="42">
        <v>0</v>
      </c>
      <c r="D66" s="42">
        <v>0</v>
      </c>
      <c r="E66" s="42">
        <v>0</v>
      </c>
      <c r="F66" s="42">
        <v>0</v>
      </c>
      <c r="G66" s="42">
        <v>0</v>
      </c>
      <c r="H66" s="42">
        <v>0</v>
      </c>
      <c r="I66" s="42">
        <v>0</v>
      </c>
      <c r="J66" s="42">
        <v>0</v>
      </c>
      <c r="K66" s="42">
        <v>0</v>
      </c>
      <c r="L66" s="42">
        <v>0</v>
      </c>
      <c r="M66" s="42">
        <v>365</v>
      </c>
      <c r="N66" s="42">
        <v>815</v>
      </c>
      <c r="O66" s="42">
        <v>1142</v>
      </c>
      <c r="P66" s="42">
        <v>2088</v>
      </c>
      <c r="Q66" s="42">
        <v>4449</v>
      </c>
    </row>
    <row r="67" spans="1:17" ht="11.45" customHeight="1" x14ac:dyDescent="0.25">
      <c r="A67" s="19" t="s">
        <v>28</v>
      </c>
      <c r="B67" s="38">
        <f>SUM(B68:B72)</f>
        <v>13968</v>
      </c>
      <c r="C67" s="38">
        <f t="shared" ref="C67:Q67" si="44">SUM(C68:C72)</f>
        <v>13954</v>
      </c>
      <c r="D67" s="38">
        <f t="shared" si="44"/>
        <v>13986</v>
      </c>
      <c r="E67" s="38">
        <f t="shared" si="44"/>
        <v>14132</v>
      </c>
      <c r="F67" s="38">
        <f t="shared" si="44"/>
        <v>14191</v>
      </c>
      <c r="G67" s="38">
        <f t="shared" si="44"/>
        <v>14402</v>
      </c>
      <c r="H67" s="38">
        <f t="shared" si="44"/>
        <v>14552</v>
      </c>
      <c r="I67" s="38">
        <f t="shared" si="44"/>
        <v>14482</v>
      </c>
      <c r="J67" s="38">
        <f t="shared" si="44"/>
        <v>14452</v>
      </c>
      <c r="K67" s="38">
        <f t="shared" si="44"/>
        <v>14510</v>
      </c>
      <c r="L67" s="38">
        <f t="shared" si="44"/>
        <v>14496</v>
      </c>
      <c r="M67" s="38">
        <f t="shared" si="44"/>
        <v>14014</v>
      </c>
      <c r="N67" s="38">
        <f t="shared" si="44"/>
        <v>13485</v>
      </c>
      <c r="O67" s="38">
        <f t="shared" si="44"/>
        <v>13270</v>
      </c>
      <c r="P67" s="38">
        <f t="shared" si="44"/>
        <v>13408</v>
      </c>
      <c r="Q67" s="38">
        <f t="shared" si="44"/>
        <v>13383</v>
      </c>
    </row>
    <row r="68" spans="1:17" ht="11.45" customHeight="1" x14ac:dyDescent="0.25">
      <c r="A68" s="62" t="s">
        <v>59</v>
      </c>
      <c r="B68" s="37">
        <v>1589</v>
      </c>
      <c r="C68" s="37">
        <v>1589</v>
      </c>
      <c r="D68" s="37">
        <v>1577</v>
      </c>
      <c r="E68" s="37">
        <v>1003</v>
      </c>
      <c r="F68" s="37">
        <v>825</v>
      </c>
      <c r="G68" s="37">
        <v>662</v>
      </c>
      <c r="H68" s="37">
        <v>517</v>
      </c>
      <c r="I68" s="37">
        <v>393</v>
      </c>
      <c r="J68" s="37">
        <v>289</v>
      </c>
      <c r="K68" s="37">
        <v>206</v>
      </c>
      <c r="L68" s="37">
        <v>141</v>
      </c>
      <c r="M68" s="37">
        <v>93</v>
      </c>
      <c r="N68" s="37">
        <v>59</v>
      </c>
      <c r="O68" s="37">
        <v>35</v>
      </c>
      <c r="P68" s="37">
        <v>20</v>
      </c>
      <c r="Q68" s="37">
        <v>11</v>
      </c>
    </row>
    <row r="69" spans="1:17" ht="11.45" customHeight="1" x14ac:dyDescent="0.25">
      <c r="A69" s="62" t="s">
        <v>58</v>
      </c>
      <c r="B69" s="37">
        <v>12379</v>
      </c>
      <c r="C69" s="37">
        <v>12365</v>
      </c>
      <c r="D69" s="37">
        <v>12409</v>
      </c>
      <c r="E69" s="37">
        <v>13129</v>
      </c>
      <c r="F69" s="37">
        <v>13366</v>
      </c>
      <c r="G69" s="37">
        <v>13740</v>
      </c>
      <c r="H69" s="37">
        <v>14035</v>
      </c>
      <c r="I69" s="37">
        <v>14089</v>
      </c>
      <c r="J69" s="37">
        <v>14163</v>
      </c>
      <c r="K69" s="37">
        <v>14304</v>
      </c>
      <c r="L69" s="37">
        <v>14355</v>
      </c>
      <c r="M69" s="37">
        <v>13921</v>
      </c>
      <c r="N69" s="37">
        <v>13426</v>
      </c>
      <c r="O69" s="37">
        <v>13235</v>
      </c>
      <c r="P69" s="37">
        <v>13388</v>
      </c>
      <c r="Q69" s="37">
        <v>13314</v>
      </c>
    </row>
    <row r="70" spans="1:17" ht="11.45" customHeight="1" x14ac:dyDescent="0.25">
      <c r="A70" s="62" t="s">
        <v>57</v>
      </c>
      <c r="B70" s="37">
        <v>0</v>
      </c>
      <c r="C70" s="37">
        <v>0</v>
      </c>
      <c r="D70" s="37">
        <v>0</v>
      </c>
      <c r="E70" s="37">
        <v>0</v>
      </c>
      <c r="F70" s="37">
        <v>0</v>
      </c>
      <c r="G70" s="37">
        <v>0</v>
      </c>
      <c r="H70" s="37">
        <v>0</v>
      </c>
      <c r="I70" s="37">
        <v>0</v>
      </c>
      <c r="J70" s="37">
        <v>0</v>
      </c>
      <c r="K70" s="37">
        <v>0</v>
      </c>
      <c r="L70" s="37">
        <v>0</v>
      </c>
      <c r="M70" s="37">
        <v>0</v>
      </c>
      <c r="N70" s="37">
        <v>0</v>
      </c>
      <c r="O70" s="37">
        <v>0</v>
      </c>
      <c r="P70" s="37">
        <v>0</v>
      </c>
      <c r="Q70" s="37">
        <v>0</v>
      </c>
    </row>
    <row r="71" spans="1:17" ht="11.45" customHeight="1" x14ac:dyDescent="0.25">
      <c r="A71" s="62" t="s">
        <v>56</v>
      </c>
      <c r="B71" s="37">
        <v>0</v>
      </c>
      <c r="C71" s="37">
        <v>0</v>
      </c>
      <c r="D71" s="37">
        <v>0</v>
      </c>
      <c r="E71" s="37">
        <v>0</v>
      </c>
      <c r="F71" s="37">
        <v>0</v>
      </c>
      <c r="G71" s="37">
        <v>0</v>
      </c>
      <c r="H71" s="37">
        <v>0</v>
      </c>
      <c r="I71" s="37">
        <v>0</v>
      </c>
      <c r="J71" s="37">
        <v>0</v>
      </c>
      <c r="K71" s="37">
        <v>0</v>
      </c>
      <c r="L71" s="37">
        <v>0</v>
      </c>
      <c r="M71" s="37">
        <v>0</v>
      </c>
      <c r="N71" s="37">
        <v>0</v>
      </c>
      <c r="O71" s="37">
        <v>0</v>
      </c>
      <c r="P71" s="37">
        <v>0</v>
      </c>
      <c r="Q71" s="37">
        <v>58</v>
      </c>
    </row>
    <row r="72" spans="1:17" ht="11.45" customHeight="1" x14ac:dyDescent="0.25">
      <c r="A72" s="62" t="s">
        <v>55</v>
      </c>
      <c r="B72" s="37">
        <v>0</v>
      </c>
      <c r="C72" s="37">
        <v>0</v>
      </c>
      <c r="D72" s="37">
        <v>0</v>
      </c>
      <c r="E72" s="37">
        <v>0</v>
      </c>
      <c r="F72" s="37">
        <v>0</v>
      </c>
      <c r="G72" s="37">
        <v>0</v>
      </c>
      <c r="H72" s="37">
        <v>0</v>
      </c>
      <c r="I72" s="37">
        <v>0</v>
      </c>
      <c r="J72" s="37">
        <v>0</v>
      </c>
      <c r="K72" s="37">
        <v>0</v>
      </c>
      <c r="L72" s="37">
        <v>0</v>
      </c>
      <c r="M72" s="37">
        <v>0</v>
      </c>
      <c r="N72" s="37">
        <v>0</v>
      </c>
      <c r="O72" s="37">
        <v>0</v>
      </c>
      <c r="P72" s="37">
        <v>0</v>
      </c>
      <c r="Q72" s="37">
        <v>0</v>
      </c>
    </row>
    <row r="73" spans="1:17" ht="11.45" customHeight="1" x14ac:dyDescent="0.25">
      <c r="A73" s="25" t="s">
        <v>18</v>
      </c>
      <c r="B73" s="40">
        <f t="shared" ref="B73" si="45">B74+B80</f>
        <v>378182.57044330839</v>
      </c>
      <c r="C73" s="40">
        <f t="shared" ref="C73:Q73" si="46">C74+C80</f>
        <v>386740.01657618809</v>
      </c>
      <c r="D73" s="40">
        <f t="shared" si="46"/>
        <v>396439.80154270952</v>
      </c>
      <c r="E73" s="40">
        <f t="shared" si="46"/>
        <v>407367.82282281038</v>
      </c>
      <c r="F73" s="40">
        <f t="shared" si="46"/>
        <v>430797.91518532234</v>
      </c>
      <c r="G73" s="40">
        <f t="shared" si="46"/>
        <v>464710.33507942036</v>
      </c>
      <c r="H73" s="40">
        <f t="shared" si="46"/>
        <v>505796.41416865907</v>
      </c>
      <c r="I73" s="40">
        <f t="shared" si="46"/>
        <v>533924.33961706108</v>
      </c>
      <c r="J73" s="40">
        <f t="shared" si="46"/>
        <v>530441.06913899223</v>
      </c>
      <c r="K73" s="40">
        <f t="shared" si="46"/>
        <v>507050.09306170954</v>
      </c>
      <c r="L73" s="40">
        <f t="shared" si="46"/>
        <v>486150.6492963066</v>
      </c>
      <c r="M73" s="40">
        <f t="shared" si="46"/>
        <v>470737.11768216611</v>
      </c>
      <c r="N73" s="40">
        <f t="shared" si="46"/>
        <v>461300.57301535254</v>
      </c>
      <c r="O73" s="40">
        <f t="shared" si="46"/>
        <v>447255.62327960198</v>
      </c>
      <c r="P73" s="40">
        <f t="shared" si="46"/>
        <v>442342.74549888441</v>
      </c>
      <c r="Q73" s="40">
        <f t="shared" si="46"/>
        <v>440095.03805484081</v>
      </c>
    </row>
    <row r="74" spans="1:17" ht="11.45" customHeight="1" x14ac:dyDescent="0.25">
      <c r="A74" s="23" t="s">
        <v>27</v>
      </c>
      <c r="B74" s="39">
        <f>SUM(B75:B79)</f>
        <v>338279</v>
      </c>
      <c r="C74" s="39">
        <f t="shared" ref="C74:Q74" si="47">SUM(C75:C79)</f>
        <v>345061</v>
      </c>
      <c r="D74" s="39">
        <f t="shared" si="47"/>
        <v>353421</v>
      </c>
      <c r="E74" s="39">
        <f t="shared" si="47"/>
        <v>363707</v>
      </c>
      <c r="F74" s="39">
        <f t="shared" si="47"/>
        <v>385132</v>
      </c>
      <c r="G74" s="39">
        <f t="shared" si="47"/>
        <v>413192</v>
      </c>
      <c r="H74" s="39">
        <f t="shared" si="47"/>
        <v>452034</v>
      </c>
      <c r="I74" s="39">
        <f t="shared" si="47"/>
        <v>474292</v>
      </c>
      <c r="J74" s="39">
        <f t="shared" si="47"/>
        <v>470672</v>
      </c>
      <c r="K74" s="39">
        <f t="shared" si="47"/>
        <v>452138</v>
      </c>
      <c r="L74" s="39">
        <f t="shared" si="47"/>
        <v>431723</v>
      </c>
      <c r="M74" s="39">
        <f t="shared" si="47"/>
        <v>417607</v>
      </c>
      <c r="N74" s="39">
        <f t="shared" si="47"/>
        <v>409098</v>
      </c>
      <c r="O74" s="39">
        <f t="shared" si="47"/>
        <v>395626</v>
      </c>
      <c r="P74" s="39">
        <f t="shared" si="47"/>
        <v>391312</v>
      </c>
      <c r="Q74" s="39">
        <f t="shared" si="47"/>
        <v>395535</v>
      </c>
    </row>
    <row r="75" spans="1:17" ht="11.45" customHeight="1" x14ac:dyDescent="0.25">
      <c r="A75" s="62" t="s">
        <v>59</v>
      </c>
      <c r="B75" s="42">
        <v>70493</v>
      </c>
      <c r="C75" s="42">
        <v>70493</v>
      </c>
      <c r="D75" s="42">
        <v>70493</v>
      </c>
      <c r="E75" s="42">
        <v>70495</v>
      </c>
      <c r="F75" s="42">
        <v>70511</v>
      </c>
      <c r="G75" s="42">
        <v>70672</v>
      </c>
      <c r="H75" s="42">
        <v>72306</v>
      </c>
      <c r="I75" s="42">
        <v>65680</v>
      </c>
      <c r="J75" s="42">
        <v>61322</v>
      </c>
      <c r="K75" s="42">
        <v>56777</v>
      </c>
      <c r="L75" s="42">
        <v>51196</v>
      </c>
      <c r="M75" s="42">
        <v>48160</v>
      </c>
      <c r="N75" s="42">
        <v>43922</v>
      </c>
      <c r="O75" s="42">
        <v>39684</v>
      </c>
      <c r="P75" s="42">
        <v>35446</v>
      </c>
      <c r="Q75" s="42">
        <v>31403</v>
      </c>
    </row>
    <row r="76" spans="1:17" ht="11.45" customHeight="1" x14ac:dyDescent="0.25">
      <c r="A76" s="62" t="s">
        <v>58</v>
      </c>
      <c r="B76" s="42">
        <v>267586</v>
      </c>
      <c r="C76" s="42">
        <v>274350</v>
      </c>
      <c r="D76" s="42">
        <v>282693</v>
      </c>
      <c r="E76" s="42">
        <v>293000</v>
      </c>
      <c r="F76" s="42">
        <v>314430</v>
      </c>
      <c r="G76" s="42">
        <v>342349</v>
      </c>
      <c r="H76" s="42">
        <v>379576</v>
      </c>
      <c r="I76" s="42">
        <v>408482</v>
      </c>
      <c r="J76" s="42">
        <v>409245</v>
      </c>
      <c r="K76" s="42">
        <v>395278</v>
      </c>
      <c r="L76" s="42">
        <v>380527</v>
      </c>
      <c r="M76" s="42">
        <v>369447</v>
      </c>
      <c r="N76" s="42">
        <v>365060</v>
      </c>
      <c r="O76" s="42">
        <v>355831</v>
      </c>
      <c r="P76" s="42">
        <v>355741</v>
      </c>
      <c r="Q76" s="42">
        <v>363338</v>
      </c>
    </row>
    <row r="77" spans="1:17" ht="11.45" customHeight="1" x14ac:dyDescent="0.25">
      <c r="A77" s="62" t="s">
        <v>57</v>
      </c>
      <c r="B77" s="42">
        <v>200</v>
      </c>
      <c r="C77" s="42">
        <v>218</v>
      </c>
      <c r="D77" s="42">
        <v>235</v>
      </c>
      <c r="E77" s="42">
        <v>212</v>
      </c>
      <c r="F77" s="42">
        <v>191</v>
      </c>
      <c r="G77" s="42">
        <v>171</v>
      </c>
      <c r="H77" s="42">
        <v>152</v>
      </c>
      <c r="I77" s="42">
        <v>130</v>
      </c>
      <c r="J77" s="42">
        <v>105</v>
      </c>
      <c r="K77" s="42">
        <v>83</v>
      </c>
      <c r="L77" s="42">
        <v>0</v>
      </c>
      <c r="M77" s="42">
        <v>0</v>
      </c>
      <c r="N77" s="42">
        <v>0</v>
      </c>
      <c r="O77" s="42">
        <v>0</v>
      </c>
      <c r="P77" s="42">
        <v>0</v>
      </c>
      <c r="Q77" s="42">
        <v>0</v>
      </c>
    </row>
    <row r="78" spans="1:17" ht="11.45" customHeight="1" x14ac:dyDescent="0.25">
      <c r="A78" s="62" t="s">
        <v>56</v>
      </c>
      <c r="B78" s="42">
        <v>0</v>
      </c>
      <c r="C78" s="42">
        <v>0</v>
      </c>
      <c r="D78" s="42">
        <v>0</v>
      </c>
      <c r="E78" s="42">
        <v>0</v>
      </c>
      <c r="F78" s="42">
        <v>0</v>
      </c>
      <c r="G78" s="42">
        <v>0</v>
      </c>
      <c r="H78" s="42">
        <v>0</v>
      </c>
      <c r="I78" s="42">
        <v>0</v>
      </c>
      <c r="J78" s="42">
        <v>0</v>
      </c>
      <c r="K78" s="42">
        <v>0</v>
      </c>
      <c r="L78" s="42">
        <v>0</v>
      </c>
      <c r="M78" s="42">
        <v>0</v>
      </c>
      <c r="N78" s="42">
        <v>0</v>
      </c>
      <c r="O78" s="42">
        <v>0</v>
      </c>
      <c r="P78" s="42">
        <v>0</v>
      </c>
      <c r="Q78" s="42">
        <v>430</v>
      </c>
    </row>
    <row r="79" spans="1:17" ht="11.45" customHeight="1" x14ac:dyDescent="0.25">
      <c r="A79" s="62" t="s">
        <v>55</v>
      </c>
      <c r="B79" s="42">
        <v>0</v>
      </c>
      <c r="C79" s="42">
        <v>0</v>
      </c>
      <c r="D79" s="42">
        <v>0</v>
      </c>
      <c r="E79" s="42">
        <v>0</v>
      </c>
      <c r="F79" s="42">
        <v>0</v>
      </c>
      <c r="G79" s="42">
        <v>0</v>
      </c>
      <c r="H79" s="42">
        <v>0</v>
      </c>
      <c r="I79" s="42">
        <v>0</v>
      </c>
      <c r="J79" s="42">
        <v>0</v>
      </c>
      <c r="K79" s="42">
        <v>0</v>
      </c>
      <c r="L79" s="42">
        <v>0</v>
      </c>
      <c r="M79" s="42">
        <v>0</v>
      </c>
      <c r="N79" s="42">
        <v>116</v>
      </c>
      <c r="O79" s="42">
        <v>111</v>
      </c>
      <c r="P79" s="42">
        <v>125</v>
      </c>
      <c r="Q79" s="42">
        <v>364</v>
      </c>
    </row>
    <row r="80" spans="1:17" ht="11.45" customHeight="1" x14ac:dyDescent="0.25">
      <c r="A80" s="19" t="s">
        <v>24</v>
      </c>
      <c r="B80" s="38">
        <f>SUM(B81:B82)</f>
        <v>39903.570443308403</v>
      </c>
      <c r="C80" s="38">
        <f t="shared" ref="C80:Q80" si="48">SUM(C81:C82)</f>
        <v>41679.016576188078</v>
      </c>
      <c r="D80" s="38">
        <f t="shared" si="48"/>
        <v>43018.801542709509</v>
      </c>
      <c r="E80" s="38">
        <f t="shared" si="48"/>
        <v>43660.822822810384</v>
      </c>
      <c r="F80" s="38">
        <f t="shared" si="48"/>
        <v>45665.915185322352</v>
      </c>
      <c r="G80" s="38">
        <f t="shared" si="48"/>
        <v>51518.33507942038</v>
      </c>
      <c r="H80" s="38">
        <f t="shared" si="48"/>
        <v>53762.414168659059</v>
      </c>
      <c r="I80" s="38">
        <f t="shared" si="48"/>
        <v>59632.339617061065</v>
      </c>
      <c r="J80" s="38">
        <f t="shared" si="48"/>
        <v>59769.069138992185</v>
      </c>
      <c r="K80" s="38">
        <f t="shared" si="48"/>
        <v>54912.093061709544</v>
      </c>
      <c r="L80" s="38">
        <f t="shared" si="48"/>
        <v>54427.649296306598</v>
      </c>
      <c r="M80" s="38">
        <f t="shared" si="48"/>
        <v>53130.117682166099</v>
      </c>
      <c r="N80" s="38">
        <f t="shared" si="48"/>
        <v>52202.573015352536</v>
      </c>
      <c r="O80" s="38">
        <f t="shared" si="48"/>
        <v>51629.62327960199</v>
      </c>
      <c r="P80" s="38">
        <f t="shared" si="48"/>
        <v>51030.745498884404</v>
      </c>
      <c r="Q80" s="38">
        <f t="shared" si="48"/>
        <v>44560.038054840807</v>
      </c>
    </row>
    <row r="81" spans="1:17" ht="11.45" customHeight="1" x14ac:dyDescent="0.25">
      <c r="A81" s="17" t="s">
        <v>23</v>
      </c>
      <c r="B81" s="37">
        <v>36335</v>
      </c>
      <c r="C81" s="37">
        <v>37884</v>
      </c>
      <c r="D81" s="37">
        <v>39041</v>
      </c>
      <c r="E81" s="37">
        <v>39606</v>
      </c>
      <c r="F81" s="37">
        <v>40940</v>
      </c>
      <c r="G81" s="37">
        <v>46643</v>
      </c>
      <c r="H81" s="37">
        <v>48532</v>
      </c>
      <c r="I81" s="37">
        <v>54082</v>
      </c>
      <c r="J81" s="37">
        <v>52775</v>
      </c>
      <c r="K81" s="37">
        <v>48940</v>
      </c>
      <c r="L81" s="37">
        <v>48847</v>
      </c>
      <c r="M81" s="37">
        <v>47746</v>
      </c>
      <c r="N81" s="37">
        <v>46914</v>
      </c>
      <c r="O81" s="37">
        <v>45676</v>
      </c>
      <c r="P81" s="37">
        <v>45513</v>
      </c>
      <c r="Q81" s="37">
        <v>38978</v>
      </c>
    </row>
    <row r="82" spans="1:17" ht="11.45" customHeight="1" x14ac:dyDescent="0.25">
      <c r="A82" s="15" t="s">
        <v>22</v>
      </c>
      <c r="B82" s="36">
        <v>3568.5704433084024</v>
      </c>
      <c r="C82" s="36">
        <v>3795.0165761880762</v>
      </c>
      <c r="D82" s="36">
        <v>3977.8015427095097</v>
      </c>
      <c r="E82" s="36">
        <v>4054.8228228103821</v>
      </c>
      <c r="F82" s="36">
        <v>4725.9151853223493</v>
      </c>
      <c r="G82" s="36">
        <v>4875.3350794203807</v>
      </c>
      <c r="H82" s="36">
        <v>5230.4141686590592</v>
      </c>
      <c r="I82" s="36">
        <v>5550.3396170610613</v>
      </c>
      <c r="J82" s="36">
        <v>6994.0691389921831</v>
      </c>
      <c r="K82" s="36">
        <v>5972.0930617095428</v>
      </c>
      <c r="L82" s="36">
        <v>5580.6492963065984</v>
      </c>
      <c r="M82" s="36">
        <v>5384.1176821660993</v>
      </c>
      <c r="N82" s="36">
        <v>5288.5730153525392</v>
      </c>
      <c r="O82" s="36">
        <v>5953.6232796019876</v>
      </c>
      <c r="P82" s="36">
        <v>5517.7454988844047</v>
      </c>
      <c r="Q82" s="36">
        <v>5582.0380548408093</v>
      </c>
    </row>
    <row r="83" spans="1:17" ht="11.45" customHeight="1" x14ac:dyDescent="0.25">
      <c r="A83" s="59"/>
      <c r="B83" s="58"/>
      <c r="C83" s="58"/>
      <c r="D83" s="58"/>
      <c r="E83" s="58"/>
      <c r="F83" s="58"/>
      <c r="G83" s="58"/>
      <c r="H83" s="58"/>
      <c r="I83" s="58"/>
      <c r="J83" s="58"/>
      <c r="K83" s="58"/>
      <c r="L83" s="58"/>
      <c r="M83" s="58"/>
      <c r="N83" s="58"/>
      <c r="O83" s="58"/>
      <c r="P83" s="58"/>
      <c r="Q83" s="58"/>
    </row>
    <row r="84" spans="1:17" ht="11.45" customHeight="1" x14ac:dyDescent="0.25">
      <c r="A84" s="27" t="s">
        <v>69</v>
      </c>
      <c r="B84" s="41">
        <f t="shared" ref="B84:Q84" si="49">B85+B100</f>
        <v>2384520.5704433084</v>
      </c>
      <c r="C84" s="41">
        <f t="shared" si="49"/>
        <v>2419690.0165761882</v>
      </c>
      <c r="D84" s="41">
        <f t="shared" si="49"/>
        <v>2450037.8015427096</v>
      </c>
      <c r="E84" s="41">
        <f t="shared" si="49"/>
        <v>2472258.8228228102</v>
      </c>
      <c r="F84" s="41">
        <f t="shared" si="49"/>
        <v>2523290.9151853225</v>
      </c>
      <c r="G84" s="41">
        <f t="shared" si="49"/>
        <v>2616091.3350794204</v>
      </c>
      <c r="H84" s="41">
        <f t="shared" si="49"/>
        <v>2724842.4141686591</v>
      </c>
      <c r="I84" s="41">
        <f t="shared" si="49"/>
        <v>2814600.339617061</v>
      </c>
      <c r="J84" s="41">
        <f t="shared" si="49"/>
        <v>2849339.0691389921</v>
      </c>
      <c r="K84" s="41">
        <f t="shared" si="49"/>
        <v>2847745.0930617098</v>
      </c>
      <c r="L84" s="41">
        <f t="shared" si="49"/>
        <v>2870102.6492963065</v>
      </c>
      <c r="M84" s="41">
        <f t="shared" si="49"/>
        <v>2884848.1176821659</v>
      </c>
      <c r="N84" s="41">
        <f t="shared" si="49"/>
        <v>2912374.5730153527</v>
      </c>
      <c r="O84" s="41">
        <f t="shared" si="49"/>
        <v>2937577.6232796018</v>
      </c>
      <c r="P84" s="41">
        <f t="shared" si="49"/>
        <v>2983407.7454988845</v>
      </c>
      <c r="Q84" s="41">
        <f t="shared" si="49"/>
        <v>3021590.0380548406</v>
      </c>
    </row>
    <row r="85" spans="1:17" ht="11.45" customHeight="1" x14ac:dyDescent="0.25">
      <c r="A85" s="25" t="s">
        <v>39</v>
      </c>
      <c r="B85" s="40">
        <f t="shared" ref="B85:Q85" si="50">B86+B87+B94</f>
        <v>2006338</v>
      </c>
      <c r="C85" s="40">
        <f t="shared" si="50"/>
        <v>2032950</v>
      </c>
      <c r="D85" s="40">
        <f t="shared" si="50"/>
        <v>2053598</v>
      </c>
      <c r="E85" s="40">
        <f t="shared" si="50"/>
        <v>2064891</v>
      </c>
      <c r="F85" s="40">
        <f t="shared" si="50"/>
        <v>2092493</v>
      </c>
      <c r="G85" s="40">
        <f t="shared" si="50"/>
        <v>2151381</v>
      </c>
      <c r="H85" s="40">
        <f t="shared" si="50"/>
        <v>2219046</v>
      </c>
      <c r="I85" s="40">
        <f t="shared" si="50"/>
        <v>2280676</v>
      </c>
      <c r="J85" s="40">
        <f t="shared" si="50"/>
        <v>2318898</v>
      </c>
      <c r="K85" s="40">
        <f t="shared" si="50"/>
        <v>2340695</v>
      </c>
      <c r="L85" s="40">
        <f t="shared" si="50"/>
        <v>2383952</v>
      </c>
      <c r="M85" s="40">
        <f t="shared" si="50"/>
        <v>2414111</v>
      </c>
      <c r="N85" s="40">
        <f t="shared" si="50"/>
        <v>2451074</v>
      </c>
      <c r="O85" s="40">
        <f t="shared" si="50"/>
        <v>2490322</v>
      </c>
      <c r="P85" s="40">
        <f t="shared" si="50"/>
        <v>2541065</v>
      </c>
      <c r="Q85" s="40">
        <f t="shared" si="50"/>
        <v>2581495</v>
      </c>
    </row>
    <row r="86" spans="1:17" ht="11.45" customHeight="1" x14ac:dyDescent="0.25">
      <c r="A86" s="23" t="s">
        <v>30</v>
      </c>
      <c r="B86" s="39">
        <v>138310</v>
      </c>
      <c r="C86" s="39">
        <v>146365</v>
      </c>
      <c r="D86" s="39">
        <v>151322</v>
      </c>
      <c r="E86" s="39">
        <v>155740</v>
      </c>
      <c r="F86" s="39">
        <v>162128</v>
      </c>
      <c r="G86" s="39">
        <v>171917</v>
      </c>
      <c r="H86" s="39">
        <v>184036</v>
      </c>
      <c r="I86" s="39">
        <v>197177</v>
      </c>
      <c r="J86" s="39">
        <v>204770</v>
      </c>
      <c r="K86" s="39">
        <v>205239</v>
      </c>
      <c r="L86" s="39">
        <v>203608</v>
      </c>
      <c r="M86" s="39">
        <v>200597</v>
      </c>
      <c r="N86" s="39">
        <v>199243</v>
      </c>
      <c r="O86" s="39">
        <v>198076</v>
      </c>
      <c r="P86" s="39">
        <v>197512</v>
      </c>
      <c r="Q86" s="39">
        <v>198035</v>
      </c>
    </row>
    <row r="87" spans="1:17" ht="11.45" customHeight="1" x14ac:dyDescent="0.25">
      <c r="A87" s="19" t="s">
        <v>29</v>
      </c>
      <c r="B87" s="38">
        <f>SUM(B88:B93)</f>
        <v>1854060</v>
      </c>
      <c r="C87" s="38">
        <f t="shared" ref="C87" si="51">SUM(C88:C93)</f>
        <v>1872631</v>
      </c>
      <c r="D87" s="38">
        <f t="shared" ref="D87" si="52">SUM(D88:D93)</f>
        <v>1888290</v>
      </c>
      <c r="E87" s="38">
        <f t="shared" ref="E87" si="53">SUM(E88:E93)</f>
        <v>1895019</v>
      </c>
      <c r="F87" s="38">
        <f t="shared" ref="F87" si="54">SUM(F88:F93)</f>
        <v>1916174</v>
      </c>
      <c r="G87" s="38">
        <f t="shared" ref="G87" si="55">SUM(G88:G93)</f>
        <v>1965062.0000000002</v>
      </c>
      <c r="H87" s="38">
        <f t="shared" ref="H87" si="56">SUM(H88:H93)</f>
        <v>2020457.9999999998</v>
      </c>
      <c r="I87" s="38">
        <f t="shared" ref="I87" si="57">SUM(I88:I93)</f>
        <v>2069016.9999999998</v>
      </c>
      <c r="J87" s="38">
        <f t="shared" ref="J87" si="58">SUM(J88:J93)</f>
        <v>2099676</v>
      </c>
      <c r="K87" s="38">
        <f t="shared" ref="K87" si="59">SUM(K88:K93)</f>
        <v>2120946</v>
      </c>
      <c r="L87" s="38">
        <f t="shared" ref="L87" si="60">SUM(L88:L93)</f>
        <v>2165848</v>
      </c>
      <c r="M87" s="38">
        <f t="shared" ref="M87" si="61">SUM(M88:M93)</f>
        <v>2199500</v>
      </c>
      <c r="N87" s="38">
        <f t="shared" ref="N87" si="62">SUM(N88:N93)</f>
        <v>2238346</v>
      </c>
      <c r="O87" s="38">
        <f t="shared" ref="O87" si="63">SUM(O88:O93)</f>
        <v>2278976</v>
      </c>
      <c r="P87" s="38">
        <f t="shared" ref="P87" si="64">SUM(P88:P93)</f>
        <v>2330145</v>
      </c>
      <c r="Q87" s="38">
        <f t="shared" ref="Q87" si="65">SUM(Q88:Q93)</f>
        <v>2370077</v>
      </c>
    </row>
    <row r="88" spans="1:17" ht="11.45" customHeight="1" x14ac:dyDescent="0.25">
      <c r="A88" s="62" t="s">
        <v>59</v>
      </c>
      <c r="B88" s="42">
        <v>1730094</v>
      </c>
      <c r="C88" s="42">
        <v>1730499</v>
      </c>
      <c r="D88" s="42">
        <v>1731299</v>
      </c>
      <c r="E88" s="42">
        <v>1731699</v>
      </c>
      <c r="F88" s="42">
        <v>1731701</v>
      </c>
      <c r="G88" s="42">
        <v>1731953.0000000002</v>
      </c>
      <c r="H88" s="42">
        <v>1747295.9999999998</v>
      </c>
      <c r="I88" s="42">
        <v>1711180.9999999998</v>
      </c>
      <c r="J88" s="42">
        <v>1680820</v>
      </c>
      <c r="K88" s="42">
        <v>1654614</v>
      </c>
      <c r="L88" s="42">
        <v>1632833</v>
      </c>
      <c r="M88" s="42">
        <v>1612387</v>
      </c>
      <c r="N88" s="42">
        <v>1588053</v>
      </c>
      <c r="O88" s="42">
        <v>1563918</v>
      </c>
      <c r="P88" s="42">
        <v>1539168</v>
      </c>
      <c r="Q88" s="42">
        <v>1506990</v>
      </c>
    </row>
    <row r="89" spans="1:17" ht="11.45" customHeight="1" x14ac:dyDescent="0.25">
      <c r="A89" s="62" t="s">
        <v>58</v>
      </c>
      <c r="B89" s="42">
        <v>116560.99999999993</v>
      </c>
      <c r="C89" s="42">
        <v>134693.00000000006</v>
      </c>
      <c r="D89" s="42">
        <v>149921</v>
      </c>
      <c r="E89" s="42">
        <v>157150</v>
      </c>
      <c r="F89" s="42">
        <v>178770</v>
      </c>
      <c r="G89" s="42">
        <v>227940</v>
      </c>
      <c r="H89" s="42">
        <v>268503</v>
      </c>
      <c r="I89" s="42">
        <v>353639</v>
      </c>
      <c r="J89" s="42">
        <v>415308.00000000006</v>
      </c>
      <c r="K89" s="42">
        <v>463634.00000000006</v>
      </c>
      <c r="L89" s="42">
        <v>533015.00000000012</v>
      </c>
      <c r="M89" s="42">
        <v>586748</v>
      </c>
      <c r="N89" s="42">
        <v>649478</v>
      </c>
      <c r="O89" s="42">
        <v>713916.00000000012</v>
      </c>
      <c r="P89" s="42">
        <v>788812</v>
      </c>
      <c r="Q89" s="42">
        <v>851076</v>
      </c>
    </row>
    <row r="90" spans="1:17" ht="11.45" customHeight="1" x14ac:dyDescent="0.25">
      <c r="A90" s="62" t="s">
        <v>57</v>
      </c>
      <c r="B90" s="42">
        <v>7405</v>
      </c>
      <c r="C90" s="42">
        <v>7439</v>
      </c>
      <c r="D90" s="42">
        <v>7070</v>
      </c>
      <c r="E90" s="42">
        <v>6170</v>
      </c>
      <c r="F90" s="42">
        <v>5703</v>
      </c>
      <c r="G90" s="42">
        <v>5169</v>
      </c>
      <c r="H90" s="42">
        <v>4659</v>
      </c>
      <c r="I90" s="42">
        <v>4197</v>
      </c>
      <c r="J90" s="42">
        <v>3548</v>
      </c>
      <c r="K90" s="42">
        <v>2698</v>
      </c>
      <c r="L90" s="42">
        <v>0</v>
      </c>
      <c r="M90" s="42">
        <v>0</v>
      </c>
      <c r="N90" s="42">
        <v>0</v>
      </c>
      <c r="O90" s="42">
        <v>0</v>
      </c>
      <c r="P90" s="42">
        <v>0</v>
      </c>
      <c r="Q90" s="42">
        <v>0</v>
      </c>
    </row>
    <row r="91" spans="1:17" ht="11.45" customHeight="1" x14ac:dyDescent="0.25">
      <c r="A91" s="62" t="s">
        <v>56</v>
      </c>
      <c r="B91" s="42">
        <v>0</v>
      </c>
      <c r="C91" s="42">
        <v>0</v>
      </c>
      <c r="D91" s="42">
        <v>0</v>
      </c>
      <c r="E91" s="42">
        <v>0</v>
      </c>
      <c r="F91" s="42">
        <v>0</v>
      </c>
      <c r="G91" s="42">
        <v>0</v>
      </c>
      <c r="H91" s="42">
        <v>0</v>
      </c>
      <c r="I91" s="42">
        <v>0</v>
      </c>
      <c r="J91" s="42">
        <v>0</v>
      </c>
      <c r="K91" s="42">
        <v>0</v>
      </c>
      <c r="L91" s="42">
        <v>0</v>
      </c>
      <c r="M91" s="42">
        <v>0</v>
      </c>
      <c r="N91" s="42">
        <v>0</v>
      </c>
      <c r="O91" s="42">
        <v>0</v>
      </c>
      <c r="P91" s="42">
        <v>0</v>
      </c>
      <c r="Q91" s="42">
        <v>2</v>
      </c>
    </row>
    <row r="92" spans="1:17" ht="11.45" customHeight="1" x14ac:dyDescent="0.25">
      <c r="A92" s="62" t="s">
        <v>60</v>
      </c>
      <c r="B92" s="42">
        <v>0</v>
      </c>
      <c r="C92" s="42">
        <v>0</v>
      </c>
      <c r="D92" s="42">
        <v>0</v>
      </c>
      <c r="E92" s="42">
        <v>0</v>
      </c>
      <c r="F92" s="42">
        <v>0</v>
      </c>
      <c r="G92" s="42">
        <v>0</v>
      </c>
      <c r="H92" s="42">
        <v>0</v>
      </c>
      <c r="I92" s="42">
        <v>0</v>
      </c>
      <c r="J92" s="42">
        <v>0</v>
      </c>
      <c r="K92" s="42">
        <v>0</v>
      </c>
      <c r="L92" s="42">
        <v>0</v>
      </c>
      <c r="M92" s="42">
        <v>0</v>
      </c>
      <c r="N92" s="42">
        <v>0</v>
      </c>
      <c r="O92" s="42">
        <v>0</v>
      </c>
      <c r="P92" s="42">
        <v>77</v>
      </c>
      <c r="Q92" s="42">
        <v>7560</v>
      </c>
    </row>
    <row r="93" spans="1:17" ht="11.45" customHeight="1" x14ac:dyDescent="0.25">
      <c r="A93" s="62" t="s">
        <v>55</v>
      </c>
      <c r="B93" s="42">
        <v>0</v>
      </c>
      <c r="C93" s="42">
        <v>0</v>
      </c>
      <c r="D93" s="42">
        <v>0</v>
      </c>
      <c r="E93" s="42">
        <v>0</v>
      </c>
      <c r="F93" s="42">
        <v>0</v>
      </c>
      <c r="G93" s="42">
        <v>0</v>
      </c>
      <c r="H93" s="42">
        <v>0</v>
      </c>
      <c r="I93" s="42">
        <v>0</v>
      </c>
      <c r="J93" s="42">
        <v>0</v>
      </c>
      <c r="K93" s="42">
        <v>0</v>
      </c>
      <c r="L93" s="42">
        <v>0</v>
      </c>
      <c r="M93" s="42">
        <v>365</v>
      </c>
      <c r="N93" s="42">
        <v>815</v>
      </c>
      <c r="O93" s="42">
        <v>1142</v>
      </c>
      <c r="P93" s="42">
        <v>2088</v>
      </c>
      <c r="Q93" s="42">
        <v>4449</v>
      </c>
    </row>
    <row r="94" spans="1:17" ht="11.45" customHeight="1" x14ac:dyDescent="0.25">
      <c r="A94" s="19" t="s">
        <v>28</v>
      </c>
      <c r="B94" s="38">
        <f>SUM(B95:B99)</f>
        <v>13968</v>
      </c>
      <c r="C94" s="38">
        <f t="shared" ref="C94" si="66">SUM(C95:C99)</f>
        <v>13954</v>
      </c>
      <c r="D94" s="38">
        <f t="shared" ref="D94" si="67">SUM(D95:D99)</f>
        <v>13986</v>
      </c>
      <c r="E94" s="38">
        <f t="shared" ref="E94" si="68">SUM(E95:E99)</f>
        <v>14132</v>
      </c>
      <c r="F94" s="38">
        <f t="shared" ref="F94" si="69">SUM(F95:F99)</f>
        <v>14191</v>
      </c>
      <c r="G94" s="38">
        <f t="shared" ref="G94" si="70">SUM(G95:G99)</f>
        <v>14402</v>
      </c>
      <c r="H94" s="38">
        <f t="shared" ref="H94" si="71">SUM(H95:H99)</f>
        <v>14552</v>
      </c>
      <c r="I94" s="38">
        <f t="shared" ref="I94" si="72">SUM(I95:I99)</f>
        <v>14482</v>
      </c>
      <c r="J94" s="38">
        <f t="shared" ref="J94" si="73">SUM(J95:J99)</f>
        <v>14452</v>
      </c>
      <c r="K94" s="38">
        <f t="shared" ref="K94" si="74">SUM(K95:K99)</f>
        <v>14510</v>
      </c>
      <c r="L94" s="38">
        <f t="shared" ref="L94" si="75">SUM(L95:L99)</f>
        <v>14496</v>
      </c>
      <c r="M94" s="38">
        <f t="shared" ref="M94" si="76">SUM(M95:M99)</f>
        <v>14014</v>
      </c>
      <c r="N94" s="38">
        <f t="shared" ref="N94" si="77">SUM(N95:N99)</f>
        <v>13485</v>
      </c>
      <c r="O94" s="38">
        <f t="shared" ref="O94" si="78">SUM(O95:O99)</f>
        <v>13270</v>
      </c>
      <c r="P94" s="38">
        <f t="shared" ref="P94" si="79">SUM(P95:P99)</f>
        <v>13408</v>
      </c>
      <c r="Q94" s="38">
        <f t="shared" ref="Q94" si="80">SUM(Q95:Q99)</f>
        <v>13383</v>
      </c>
    </row>
    <row r="95" spans="1:17" ht="11.45" customHeight="1" x14ac:dyDescent="0.25">
      <c r="A95" s="62" t="s">
        <v>59</v>
      </c>
      <c r="B95" s="37">
        <v>1589</v>
      </c>
      <c r="C95" s="37">
        <v>1589</v>
      </c>
      <c r="D95" s="37">
        <v>1577</v>
      </c>
      <c r="E95" s="37">
        <v>1003</v>
      </c>
      <c r="F95" s="37">
        <v>825</v>
      </c>
      <c r="G95" s="37">
        <v>662</v>
      </c>
      <c r="H95" s="37">
        <v>517</v>
      </c>
      <c r="I95" s="37">
        <v>393</v>
      </c>
      <c r="J95" s="37">
        <v>289</v>
      </c>
      <c r="K95" s="37">
        <v>206</v>
      </c>
      <c r="L95" s="37">
        <v>141</v>
      </c>
      <c r="M95" s="37">
        <v>93</v>
      </c>
      <c r="N95" s="37">
        <v>59</v>
      </c>
      <c r="O95" s="37">
        <v>35</v>
      </c>
      <c r="P95" s="37">
        <v>20</v>
      </c>
      <c r="Q95" s="37">
        <v>11</v>
      </c>
    </row>
    <row r="96" spans="1:17" ht="11.45" customHeight="1" x14ac:dyDescent="0.25">
      <c r="A96" s="62" t="s">
        <v>58</v>
      </c>
      <c r="B96" s="37">
        <v>12379</v>
      </c>
      <c r="C96" s="37">
        <v>12365</v>
      </c>
      <c r="D96" s="37">
        <v>12409</v>
      </c>
      <c r="E96" s="37">
        <v>13129</v>
      </c>
      <c r="F96" s="37">
        <v>13366</v>
      </c>
      <c r="G96" s="37">
        <v>13740</v>
      </c>
      <c r="H96" s="37">
        <v>14035</v>
      </c>
      <c r="I96" s="37">
        <v>14089</v>
      </c>
      <c r="J96" s="37">
        <v>14163</v>
      </c>
      <c r="K96" s="37">
        <v>14304</v>
      </c>
      <c r="L96" s="37">
        <v>14355</v>
      </c>
      <c r="M96" s="37">
        <v>13921</v>
      </c>
      <c r="N96" s="37">
        <v>13426</v>
      </c>
      <c r="O96" s="37">
        <v>13235</v>
      </c>
      <c r="P96" s="37">
        <v>13388</v>
      </c>
      <c r="Q96" s="37">
        <v>13314</v>
      </c>
    </row>
    <row r="97" spans="1:17" ht="11.45" customHeight="1" x14ac:dyDescent="0.25">
      <c r="A97" s="62" t="s">
        <v>57</v>
      </c>
      <c r="B97" s="37">
        <v>0</v>
      </c>
      <c r="C97" s="37">
        <v>0</v>
      </c>
      <c r="D97" s="37">
        <v>0</v>
      </c>
      <c r="E97" s="37">
        <v>0</v>
      </c>
      <c r="F97" s="37">
        <v>0</v>
      </c>
      <c r="G97" s="37">
        <v>0</v>
      </c>
      <c r="H97" s="37">
        <v>0</v>
      </c>
      <c r="I97" s="37">
        <v>0</v>
      </c>
      <c r="J97" s="37">
        <v>0</v>
      </c>
      <c r="K97" s="37">
        <v>0</v>
      </c>
      <c r="L97" s="37">
        <v>0</v>
      </c>
      <c r="M97" s="37">
        <v>0</v>
      </c>
      <c r="N97" s="37">
        <v>0</v>
      </c>
      <c r="O97" s="37">
        <v>0</v>
      </c>
      <c r="P97" s="37">
        <v>0</v>
      </c>
      <c r="Q97" s="37">
        <v>0</v>
      </c>
    </row>
    <row r="98" spans="1:17" ht="11.45" customHeight="1" x14ac:dyDescent="0.25">
      <c r="A98" s="62" t="s">
        <v>56</v>
      </c>
      <c r="B98" s="37">
        <v>0</v>
      </c>
      <c r="C98" s="37">
        <v>0</v>
      </c>
      <c r="D98" s="37">
        <v>0</v>
      </c>
      <c r="E98" s="37">
        <v>0</v>
      </c>
      <c r="F98" s="37">
        <v>0</v>
      </c>
      <c r="G98" s="37">
        <v>0</v>
      </c>
      <c r="H98" s="37">
        <v>0</v>
      </c>
      <c r="I98" s="37">
        <v>0</v>
      </c>
      <c r="J98" s="37">
        <v>0</v>
      </c>
      <c r="K98" s="37">
        <v>0</v>
      </c>
      <c r="L98" s="37">
        <v>0</v>
      </c>
      <c r="M98" s="37">
        <v>0</v>
      </c>
      <c r="N98" s="37">
        <v>0</v>
      </c>
      <c r="O98" s="37">
        <v>0</v>
      </c>
      <c r="P98" s="37">
        <v>0</v>
      </c>
      <c r="Q98" s="37">
        <v>58</v>
      </c>
    </row>
    <row r="99" spans="1:17" ht="11.45" customHeight="1" x14ac:dyDescent="0.25">
      <c r="A99" s="62" t="s">
        <v>55</v>
      </c>
      <c r="B99" s="37">
        <v>0</v>
      </c>
      <c r="C99" s="37">
        <v>0</v>
      </c>
      <c r="D99" s="37">
        <v>0</v>
      </c>
      <c r="E99" s="37">
        <v>0</v>
      </c>
      <c r="F99" s="37">
        <v>0</v>
      </c>
      <c r="G99" s="37">
        <v>0</v>
      </c>
      <c r="H99" s="37">
        <v>0</v>
      </c>
      <c r="I99" s="37">
        <v>0</v>
      </c>
      <c r="J99" s="37">
        <v>0</v>
      </c>
      <c r="K99" s="37">
        <v>0</v>
      </c>
      <c r="L99" s="37">
        <v>0</v>
      </c>
      <c r="M99" s="37">
        <v>0</v>
      </c>
      <c r="N99" s="37">
        <v>0</v>
      </c>
      <c r="O99" s="37">
        <v>0</v>
      </c>
      <c r="P99" s="37">
        <v>0</v>
      </c>
      <c r="Q99" s="37">
        <v>0</v>
      </c>
    </row>
    <row r="100" spans="1:17" ht="11.45" customHeight="1" x14ac:dyDescent="0.25">
      <c r="A100" s="25" t="s">
        <v>18</v>
      </c>
      <c r="B100" s="40">
        <f t="shared" ref="B100:Q100" si="81">B101+B107</f>
        <v>378182.57044330839</v>
      </c>
      <c r="C100" s="40">
        <f t="shared" si="81"/>
        <v>386740.01657618809</v>
      </c>
      <c r="D100" s="40">
        <f t="shared" si="81"/>
        <v>396439.80154270952</v>
      </c>
      <c r="E100" s="40">
        <f t="shared" si="81"/>
        <v>407367.82282281038</v>
      </c>
      <c r="F100" s="40">
        <f t="shared" si="81"/>
        <v>430797.91518532234</v>
      </c>
      <c r="G100" s="40">
        <f t="shared" si="81"/>
        <v>464710.33507942036</v>
      </c>
      <c r="H100" s="40">
        <f t="shared" si="81"/>
        <v>505796.41416865907</v>
      </c>
      <c r="I100" s="40">
        <f t="shared" si="81"/>
        <v>533924.33961706108</v>
      </c>
      <c r="J100" s="40">
        <f t="shared" si="81"/>
        <v>530441.06913899223</v>
      </c>
      <c r="K100" s="40">
        <f t="shared" si="81"/>
        <v>507050.09306170954</v>
      </c>
      <c r="L100" s="40">
        <f t="shared" si="81"/>
        <v>486150.6492963066</v>
      </c>
      <c r="M100" s="40">
        <f t="shared" si="81"/>
        <v>470737.11768216611</v>
      </c>
      <c r="N100" s="40">
        <f t="shared" si="81"/>
        <v>461300.57301535254</v>
      </c>
      <c r="O100" s="40">
        <f t="shared" si="81"/>
        <v>447255.62327960198</v>
      </c>
      <c r="P100" s="40">
        <f t="shared" si="81"/>
        <v>442342.74549888441</v>
      </c>
      <c r="Q100" s="40">
        <f t="shared" si="81"/>
        <v>440095.03805484081</v>
      </c>
    </row>
    <row r="101" spans="1:17" ht="11.45" customHeight="1" x14ac:dyDescent="0.25">
      <c r="A101" s="23" t="s">
        <v>27</v>
      </c>
      <c r="B101" s="39">
        <f>SUM(B102:B106)</f>
        <v>338279</v>
      </c>
      <c r="C101" s="39">
        <f t="shared" ref="C101" si="82">SUM(C102:C106)</f>
        <v>345061</v>
      </c>
      <c r="D101" s="39">
        <f t="shared" ref="D101" si="83">SUM(D102:D106)</f>
        <v>353421</v>
      </c>
      <c r="E101" s="39">
        <f t="shared" ref="E101" si="84">SUM(E102:E106)</f>
        <v>363707</v>
      </c>
      <c r="F101" s="39">
        <f t="shared" ref="F101" si="85">SUM(F102:F106)</f>
        <v>385132</v>
      </c>
      <c r="G101" s="39">
        <f t="shared" ref="G101" si="86">SUM(G102:G106)</f>
        <v>413192</v>
      </c>
      <c r="H101" s="39">
        <f t="shared" ref="H101" si="87">SUM(H102:H106)</f>
        <v>452034</v>
      </c>
      <c r="I101" s="39">
        <f t="shared" ref="I101" si="88">SUM(I102:I106)</f>
        <v>474292</v>
      </c>
      <c r="J101" s="39">
        <f t="shared" ref="J101" si="89">SUM(J102:J106)</f>
        <v>470672</v>
      </c>
      <c r="K101" s="39">
        <f t="shared" ref="K101" si="90">SUM(K102:K106)</f>
        <v>452138</v>
      </c>
      <c r="L101" s="39">
        <f t="shared" ref="L101" si="91">SUM(L102:L106)</f>
        <v>431723</v>
      </c>
      <c r="M101" s="39">
        <f t="shared" ref="M101" si="92">SUM(M102:M106)</f>
        <v>417607</v>
      </c>
      <c r="N101" s="39">
        <f t="shared" ref="N101" si="93">SUM(N102:N106)</f>
        <v>409098</v>
      </c>
      <c r="O101" s="39">
        <f t="shared" ref="O101" si="94">SUM(O102:O106)</f>
        <v>395626</v>
      </c>
      <c r="P101" s="39">
        <f t="shared" ref="P101" si="95">SUM(P102:P106)</f>
        <v>391312</v>
      </c>
      <c r="Q101" s="39">
        <f t="shared" ref="Q101" si="96">SUM(Q102:Q106)</f>
        <v>395535</v>
      </c>
    </row>
    <row r="102" spans="1:17" ht="11.45" customHeight="1" x14ac:dyDescent="0.25">
      <c r="A102" s="62" t="s">
        <v>59</v>
      </c>
      <c r="B102" s="42">
        <v>70493</v>
      </c>
      <c r="C102" s="42">
        <v>70493</v>
      </c>
      <c r="D102" s="42">
        <v>70493</v>
      </c>
      <c r="E102" s="42">
        <v>70495</v>
      </c>
      <c r="F102" s="42">
        <v>70511</v>
      </c>
      <c r="G102" s="42">
        <v>70672</v>
      </c>
      <c r="H102" s="42">
        <v>72306</v>
      </c>
      <c r="I102" s="42">
        <v>65680</v>
      </c>
      <c r="J102" s="42">
        <v>61322</v>
      </c>
      <c r="K102" s="42">
        <v>56777</v>
      </c>
      <c r="L102" s="42">
        <v>51196</v>
      </c>
      <c r="M102" s="42">
        <v>48160</v>
      </c>
      <c r="N102" s="42">
        <v>43922</v>
      </c>
      <c r="O102" s="42">
        <v>39684</v>
      </c>
      <c r="P102" s="42">
        <v>35446</v>
      </c>
      <c r="Q102" s="42">
        <v>31403</v>
      </c>
    </row>
    <row r="103" spans="1:17" ht="11.45" customHeight="1" x14ac:dyDescent="0.25">
      <c r="A103" s="62" t="s">
        <v>58</v>
      </c>
      <c r="B103" s="42">
        <v>267586</v>
      </c>
      <c r="C103" s="42">
        <v>274350</v>
      </c>
      <c r="D103" s="42">
        <v>282693</v>
      </c>
      <c r="E103" s="42">
        <v>293000</v>
      </c>
      <c r="F103" s="42">
        <v>314430</v>
      </c>
      <c r="G103" s="42">
        <v>342349</v>
      </c>
      <c r="H103" s="42">
        <v>379576</v>
      </c>
      <c r="I103" s="42">
        <v>408482</v>
      </c>
      <c r="J103" s="42">
        <v>409245</v>
      </c>
      <c r="K103" s="42">
        <v>395278</v>
      </c>
      <c r="L103" s="42">
        <v>380527</v>
      </c>
      <c r="M103" s="42">
        <v>369447</v>
      </c>
      <c r="N103" s="42">
        <v>365060</v>
      </c>
      <c r="O103" s="42">
        <v>355831</v>
      </c>
      <c r="P103" s="42">
        <v>355741</v>
      </c>
      <c r="Q103" s="42">
        <v>363338</v>
      </c>
    </row>
    <row r="104" spans="1:17" ht="11.45" customHeight="1" x14ac:dyDescent="0.25">
      <c r="A104" s="62" t="s">
        <v>57</v>
      </c>
      <c r="B104" s="42">
        <v>200</v>
      </c>
      <c r="C104" s="42">
        <v>218</v>
      </c>
      <c r="D104" s="42">
        <v>235</v>
      </c>
      <c r="E104" s="42">
        <v>212</v>
      </c>
      <c r="F104" s="42">
        <v>191</v>
      </c>
      <c r="G104" s="42">
        <v>171</v>
      </c>
      <c r="H104" s="42">
        <v>152</v>
      </c>
      <c r="I104" s="42">
        <v>130</v>
      </c>
      <c r="J104" s="42">
        <v>105</v>
      </c>
      <c r="K104" s="42">
        <v>83</v>
      </c>
      <c r="L104" s="42">
        <v>0</v>
      </c>
      <c r="M104" s="42">
        <v>0</v>
      </c>
      <c r="N104" s="42">
        <v>0</v>
      </c>
      <c r="O104" s="42">
        <v>0</v>
      </c>
      <c r="P104" s="42">
        <v>0</v>
      </c>
      <c r="Q104" s="42">
        <v>0</v>
      </c>
    </row>
    <row r="105" spans="1:17" ht="11.45" customHeight="1" x14ac:dyDescent="0.25">
      <c r="A105" s="62" t="s">
        <v>56</v>
      </c>
      <c r="B105" s="42">
        <v>0</v>
      </c>
      <c r="C105" s="42">
        <v>0</v>
      </c>
      <c r="D105" s="42">
        <v>0</v>
      </c>
      <c r="E105" s="42">
        <v>0</v>
      </c>
      <c r="F105" s="42">
        <v>0</v>
      </c>
      <c r="G105" s="42">
        <v>0</v>
      </c>
      <c r="H105" s="42">
        <v>0</v>
      </c>
      <c r="I105" s="42">
        <v>0</v>
      </c>
      <c r="J105" s="42">
        <v>0</v>
      </c>
      <c r="K105" s="42">
        <v>0</v>
      </c>
      <c r="L105" s="42">
        <v>0</v>
      </c>
      <c r="M105" s="42">
        <v>0</v>
      </c>
      <c r="N105" s="42">
        <v>0</v>
      </c>
      <c r="O105" s="42">
        <v>0</v>
      </c>
      <c r="P105" s="42">
        <v>0</v>
      </c>
      <c r="Q105" s="42">
        <v>430</v>
      </c>
    </row>
    <row r="106" spans="1:17" ht="11.45" customHeight="1" x14ac:dyDescent="0.25">
      <c r="A106" s="62" t="s">
        <v>55</v>
      </c>
      <c r="B106" s="42">
        <v>0</v>
      </c>
      <c r="C106" s="42">
        <v>0</v>
      </c>
      <c r="D106" s="42">
        <v>0</v>
      </c>
      <c r="E106" s="42">
        <v>0</v>
      </c>
      <c r="F106" s="42">
        <v>0</v>
      </c>
      <c r="G106" s="42">
        <v>0</v>
      </c>
      <c r="H106" s="42">
        <v>0</v>
      </c>
      <c r="I106" s="42">
        <v>0</v>
      </c>
      <c r="J106" s="42">
        <v>0</v>
      </c>
      <c r="K106" s="42">
        <v>0</v>
      </c>
      <c r="L106" s="42">
        <v>0</v>
      </c>
      <c r="M106" s="42">
        <v>0</v>
      </c>
      <c r="N106" s="42">
        <v>116</v>
      </c>
      <c r="O106" s="42">
        <v>111</v>
      </c>
      <c r="P106" s="42">
        <v>125</v>
      </c>
      <c r="Q106" s="42">
        <v>364</v>
      </c>
    </row>
    <row r="107" spans="1:17" ht="11.45" customHeight="1" x14ac:dyDescent="0.25">
      <c r="A107" s="19" t="s">
        <v>24</v>
      </c>
      <c r="B107" s="38">
        <f>SUM(B108:B109)</f>
        <v>39903.570443308403</v>
      </c>
      <c r="C107" s="38">
        <f t="shared" ref="C107" si="97">SUM(C108:C109)</f>
        <v>41679.016576188078</v>
      </c>
      <c r="D107" s="38">
        <f t="shared" ref="D107" si="98">SUM(D108:D109)</f>
        <v>43018.801542709509</v>
      </c>
      <c r="E107" s="38">
        <f t="shared" ref="E107" si="99">SUM(E108:E109)</f>
        <v>43660.822822810384</v>
      </c>
      <c r="F107" s="38">
        <f t="shared" ref="F107" si="100">SUM(F108:F109)</f>
        <v>45665.915185322352</v>
      </c>
      <c r="G107" s="38">
        <f t="shared" ref="G107" si="101">SUM(G108:G109)</f>
        <v>51518.33507942038</v>
      </c>
      <c r="H107" s="38">
        <f t="shared" ref="H107" si="102">SUM(H108:H109)</f>
        <v>53762.414168659059</v>
      </c>
      <c r="I107" s="38">
        <f t="shared" ref="I107" si="103">SUM(I108:I109)</f>
        <v>59632.339617061065</v>
      </c>
      <c r="J107" s="38">
        <f t="shared" ref="J107" si="104">SUM(J108:J109)</f>
        <v>59769.069138992185</v>
      </c>
      <c r="K107" s="38">
        <f t="shared" ref="K107" si="105">SUM(K108:K109)</f>
        <v>54912.093061709544</v>
      </c>
      <c r="L107" s="38">
        <f t="shared" ref="L107" si="106">SUM(L108:L109)</f>
        <v>54427.649296306598</v>
      </c>
      <c r="M107" s="38">
        <f t="shared" ref="M107" si="107">SUM(M108:M109)</f>
        <v>53130.117682166099</v>
      </c>
      <c r="N107" s="38">
        <f t="shared" ref="N107" si="108">SUM(N108:N109)</f>
        <v>52202.573015352536</v>
      </c>
      <c r="O107" s="38">
        <f t="shared" ref="O107" si="109">SUM(O108:O109)</f>
        <v>51629.62327960199</v>
      </c>
      <c r="P107" s="38">
        <f t="shared" ref="P107" si="110">SUM(P108:P109)</f>
        <v>51030.745498884404</v>
      </c>
      <c r="Q107" s="38">
        <f t="shared" ref="Q107" si="111">SUM(Q108:Q109)</f>
        <v>44560.038054840807</v>
      </c>
    </row>
    <row r="108" spans="1:17" ht="11.45" customHeight="1" x14ac:dyDescent="0.25">
      <c r="A108" s="17" t="s">
        <v>23</v>
      </c>
      <c r="B108" s="37">
        <v>36335</v>
      </c>
      <c r="C108" s="37">
        <v>37884</v>
      </c>
      <c r="D108" s="37">
        <v>39041</v>
      </c>
      <c r="E108" s="37">
        <v>39606</v>
      </c>
      <c r="F108" s="37">
        <v>40940</v>
      </c>
      <c r="G108" s="37">
        <v>46643</v>
      </c>
      <c r="H108" s="37">
        <v>48532</v>
      </c>
      <c r="I108" s="37">
        <v>54082</v>
      </c>
      <c r="J108" s="37">
        <v>52775</v>
      </c>
      <c r="K108" s="37">
        <v>48940</v>
      </c>
      <c r="L108" s="37">
        <v>48847</v>
      </c>
      <c r="M108" s="37">
        <v>47746</v>
      </c>
      <c r="N108" s="37">
        <v>46914</v>
      </c>
      <c r="O108" s="37">
        <v>45676</v>
      </c>
      <c r="P108" s="37">
        <v>45513</v>
      </c>
      <c r="Q108" s="37">
        <v>38978</v>
      </c>
    </row>
    <row r="109" spans="1:17" ht="11.45" customHeight="1" x14ac:dyDescent="0.25">
      <c r="A109" s="15" t="s">
        <v>22</v>
      </c>
      <c r="B109" s="36">
        <v>3568.5704433084024</v>
      </c>
      <c r="C109" s="36">
        <v>3795.0165761880762</v>
      </c>
      <c r="D109" s="36">
        <v>3977.8015427095097</v>
      </c>
      <c r="E109" s="36">
        <v>4054.8228228103821</v>
      </c>
      <c r="F109" s="36">
        <v>4725.9151853223493</v>
      </c>
      <c r="G109" s="36">
        <v>4875.3350794203807</v>
      </c>
      <c r="H109" s="36">
        <v>5230.4141686590592</v>
      </c>
      <c r="I109" s="36">
        <v>5550.3396170610613</v>
      </c>
      <c r="J109" s="36">
        <v>6994.0691389921831</v>
      </c>
      <c r="K109" s="36">
        <v>5972.0930617095428</v>
      </c>
      <c r="L109" s="36">
        <v>5580.6492963065984</v>
      </c>
      <c r="M109" s="36">
        <v>5384.1176821660993</v>
      </c>
      <c r="N109" s="36">
        <v>5288.5730153525392</v>
      </c>
      <c r="O109" s="36">
        <v>5953.6232796019876</v>
      </c>
      <c r="P109" s="36">
        <v>5517.7454988844047</v>
      </c>
      <c r="Q109" s="36">
        <v>5582.0380548408093</v>
      </c>
    </row>
    <row r="110" spans="1:17" ht="11.45" customHeight="1" x14ac:dyDescent="0.25">
      <c r="A110" s="59"/>
      <c r="B110" s="58"/>
      <c r="C110" s="58"/>
      <c r="D110" s="58"/>
      <c r="E110" s="58"/>
      <c r="F110" s="58"/>
      <c r="G110" s="58"/>
      <c r="H110" s="58"/>
      <c r="I110" s="58"/>
      <c r="J110" s="58"/>
      <c r="K110" s="58"/>
      <c r="L110" s="58"/>
      <c r="M110" s="58"/>
      <c r="N110" s="58"/>
      <c r="O110" s="58"/>
      <c r="P110" s="58"/>
      <c r="Q110" s="58"/>
    </row>
    <row r="111" spans="1:17" ht="11.45" customHeight="1" x14ac:dyDescent="0.25">
      <c r="A111" s="27" t="s">
        <v>165</v>
      </c>
      <c r="B111" s="41"/>
      <c r="C111" s="41">
        <f t="shared" ref="C111:Q111" si="112">C112+C127</f>
        <v>171867</v>
      </c>
      <c r="D111" s="41">
        <f t="shared" si="112"/>
        <v>175800</v>
      </c>
      <c r="E111" s="41">
        <f t="shared" si="112"/>
        <v>153513</v>
      </c>
      <c r="F111" s="41">
        <f t="shared" si="112"/>
        <v>198335</v>
      </c>
      <c r="G111" s="41">
        <f t="shared" si="112"/>
        <v>255845</v>
      </c>
      <c r="H111" s="41">
        <f t="shared" si="112"/>
        <v>245720</v>
      </c>
      <c r="I111" s="41">
        <f t="shared" si="112"/>
        <v>312091</v>
      </c>
      <c r="J111" s="41">
        <f t="shared" si="112"/>
        <v>217873</v>
      </c>
      <c r="K111" s="41">
        <f t="shared" si="112"/>
        <v>162941</v>
      </c>
      <c r="L111" s="41">
        <f t="shared" si="112"/>
        <v>208720</v>
      </c>
      <c r="M111" s="41">
        <f t="shared" si="112"/>
        <v>214994.00000000003</v>
      </c>
      <c r="N111" s="41">
        <f t="shared" si="112"/>
        <v>237282</v>
      </c>
      <c r="O111" s="41">
        <f t="shared" si="112"/>
        <v>246429.99999999997</v>
      </c>
      <c r="P111" s="41">
        <f t="shared" si="112"/>
        <v>274650</v>
      </c>
      <c r="Q111" s="41">
        <f t="shared" si="112"/>
        <v>275491</v>
      </c>
    </row>
    <row r="112" spans="1:17" ht="11.45" customHeight="1" x14ac:dyDescent="0.25">
      <c r="A112" s="25" t="s">
        <v>39</v>
      </c>
      <c r="B112" s="40"/>
      <c r="C112" s="40">
        <f t="shared" ref="C112:Q112" si="113">C113+C114+C121</f>
        <v>119817</v>
      </c>
      <c r="D112" s="40">
        <f t="shared" si="113"/>
        <v>121633</v>
      </c>
      <c r="E112" s="40">
        <f t="shared" si="113"/>
        <v>100959</v>
      </c>
      <c r="F112" s="40">
        <f t="shared" si="113"/>
        <v>136263</v>
      </c>
      <c r="G112" s="40">
        <f t="shared" si="113"/>
        <v>187608</v>
      </c>
      <c r="H112" s="40">
        <f t="shared" si="113"/>
        <v>171698</v>
      </c>
      <c r="I112" s="40">
        <f t="shared" si="113"/>
        <v>247252</v>
      </c>
      <c r="J112" s="40">
        <f t="shared" si="113"/>
        <v>177187</v>
      </c>
      <c r="K112" s="40">
        <f t="shared" si="113"/>
        <v>133424</v>
      </c>
      <c r="L112" s="40">
        <f t="shared" si="113"/>
        <v>174549</v>
      </c>
      <c r="M112" s="40">
        <f t="shared" si="113"/>
        <v>168633.00000000003</v>
      </c>
      <c r="N112" s="40">
        <f t="shared" si="113"/>
        <v>181491</v>
      </c>
      <c r="O112" s="40">
        <f t="shared" si="113"/>
        <v>194984.99999999997</v>
      </c>
      <c r="P112" s="40">
        <f t="shared" si="113"/>
        <v>218113</v>
      </c>
      <c r="Q112" s="40">
        <f t="shared" si="113"/>
        <v>218554</v>
      </c>
    </row>
    <row r="113" spans="1:17" ht="11.45" customHeight="1" x14ac:dyDescent="0.25">
      <c r="A113" s="23" t="s">
        <v>30</v>
      </c>
      <c r="B113" s="39"/>
      <c r="C113" s="39">
        <v>19754</v>
      </c>
      <c r="D113" s="39">
        <v>13946</v>
      </c>
      <c r="E113" s="39">
        <v>13042</v>
      </c>
      <c r="F113" s="39">
        <v>17012</v>
      </c>
      <c r="G113" s="39">
        <v>23831</v>
      </c>
      <c r="H113" s="39">
        <v>28661</v>
      </c>
      <c r="I113" s="39">
        <v>31009</v>
      </c>
      <c r="J113" s="39">
        <v>20574</v>
      </c>
      <c r="K113" s="39">
        <v>10072</v>
      </c>
      <c r="L113" s="39">
        <v>5959</v>
      </c>
      <c r="M113" s="39">
        <v>3962</v>
      </c>
      <c r="N113" s="39">
        <v>3869</v>
      </c>
      <c r="O113" s="39">
        <v>3647</v>
      </c>
      <c r="P113" s="39">
        <v>4694</v>
      </c>
      <c r="Q113" s="39">
        <v>6798</v>
      </c>
    </row>
    <row r="114" spans="1:17" ht="11.45" customHeight="1" x14ac:dyDescent="0.25">
      <c r="A114" s="19" t="s">
        <v>29</v>
      </c>
      <c r="B114" s="38"/>
      <c r="C114" s="38">
        <f t="shared" ref="C114" si="114">SUM(C115:C120)</f>
        <v>99005</v>
      </c>
      <c r="D114" s="38">
        <f t="shared" ref="D114" si="115">SUM(D115:D120)</f>
        <v>106422</v>
      </c>
      <c r="E114" s="38">
        <f t="shared" ref="E114" si="116">SUM(E115:E120)</f>
        <v>86697</v>
      </c>
      <c r="F114" s="38">
        <f t="shared" ref="F114" si="117">SUM(F115:F120)</f>
        <v>117494</v>
      </c>
      <c r="G114" s="38">
        <f t="shared" ref="G114" si="118">SUM(G115:G120)</f>
        <v>161334</v>
      </c>
      <c r="H114" s="38">
        <f t="shared" ref="H114" si="119">SUM(H115:H120)</f>
        <v>139849</v>
      </c>
      <c r="I114" s="38">
        <f t="shared" ref="I114" si="120">SUM(I115:I120)</f>
        <v>212331</v>
      </c>
      <c r="J114" s="38">
        <f t="shared" ref="J114" si="121">SUM(J115:J120)</f>
        <v>155422</v>
      </c>
      <c r="K114" s="38">
        <f t="shared" ref="K114" si="122">SUM(K115:K120)</f>
        <v>122240.00000000001</v>
      </c>
      <c r="L114" s="38">
        <f t="shared" ref="L114" si="123">SUM(L115:L120)</f>
        <v>167586</v>
      </c>
      <c r="M114" s="38">
        <f t="shared" ref="M114" si="124">SUM(M115:M120)</f>
        <v>163869.00000000003</v>
      </c>
      <c r="N114" s="38">
        <f t="shared" ref="N114" si="125">SUM(N115:N120)</f>
        <v>176858</v>
      </c>
      <c r="O114" s="38">
        <f t="shared" ref="O114" si="126">SUM(O115:O120)</f>
        <v>190603.99999999997</v>
      </c>
      <c r="P114" s="38">
        <f t="shared" ref="P114" si="127">SUM(P115:P120)</f>
        <v>212491</v>
      </c>
      <c r="Q114" s="38">
        <f t="shared" ref="Q114" si="128">SUM(Q115:Q120)</f>
        <v>210832</v>
      </c>
    </row>
    <row r="115" spans="1:17" ht="11.45" customHeight="1" x14ac:dyDescent="0.25">
      <c r="A115" s="62" t="s">
        <v>59</v>
      </c>
      <c r="B115" s="42"/>
      <c r="C115" s="42">
        <v>68660</v>
      </c>
      <c r="D115" s="42">
        <v>79538</v>
      </c>
      <c r="E115" s="42">
        <v>67812</v>
      </c>
      <c r="F115" s="42">
        <v>84994</v>
      </c>
      <c r="G115" s="42">
        <v>102028</v>
      </c>
      <c r="H115" s="42">
        <v>89639</v>
      </c>
      <c r="I115" s="42">
        <v>117219</v>
      </c>
      <c r="J115" s="42">
        <v>82188</v>
      </c>
      <c r="K115" s="42">
        <v>59701.000000000015</v>
      </c>
      <c r="L115" s="42">
        <v>80650</v>
      </c>
      <c r="M115" s="42">
        <v>88068.000000000029</v>
      </c>
      <c r="N115" s="42">
        <v>86627</v>
      </c>
      <c r="O115" s="42">
        <v>92047.999999999971</v>
      </c>
      <c r="P115" s="42">
        <v>95063</v>
      </c>
      <c r="Q115" s="42">
        <v>89589</v>
      </c>
    </row>
    <row r="116" spans="1:17" ht="11.45" customHeight="1" x14ac:dyDescent="0.25">
      <c r="A116" s="62" t="s">
        <v>58</v>
      </c>
      <c r="B116" s="42"/>
      <c r="C116" s="42">
        <v>29788</v>
      </c>
      <c r="D116" s="42">
        <v>26884</v>
      </c>
      <c r="E116" s="42">
        <v>18885</v>
      </c>
      <c r="F116" s="42">
        <v>32500</v>
      </c>
      <c r="G116" s="42">
        <v>59306</v>
      </c>
      <c r="H116" s="42">
        <v>50210</v>
      </c>
      <c r="I116" s="42">
        <v>95112</v>
      </c>
      <c r="J116" s="42">
        <v>73234</v>
      </c>
      <c r="K116" s="42">
        <v>62539</v>
      </c>
      <c r="L116" s="42">
        <v>86936</v>
      </c>
      <c r="M116" s="42">
        <v>75436</v>
      </c>
      <c r="N116" s="42">
        <v>89762</v>
      </c>
      <c r="O116" s="42">
        <v>98202</v>
      </c>
      <c r="P116" s="42">
        <v>116378</v>
      </c>
      <c r="Q116" s="42">
        <v>111328</v>
      </c>
    </row>
    <row r="117" spans="1:17" ht="11.45" customHeight="1" x14ac:dyDescent="0.25">
      <c r="A117" s="62" t="s">
        <v>57</v>
      </c>
      <c r="B117" s="42"/>
      <c r="C117" s="42">
        <v>557</v>
      </c>
      <c r="D117" s="42">
        <v>0</v>
      </c>
      <c r="E117" s="42">
        <v>0</v>
      </c>
      <c r="F117" s="42">
        <v>0</v>
      </c>
      <c r="G117" s="42">
        <v>0</v>
      </c>
      <c r="H117" s="42">
        <v>0</v>
      </c>
      <c r="I117" s="42">
        <v>0</v>
      </c>
      <c r="J117" s="42">
        <v>0</v>
      </c>
      <c r="K117" s="42">
        <v>0</v>
      </c>
      <c r="L117" s="42">
        <v>0</v>
      </c>
      <c r="M117" s="42">
        <v>0</v>
      </c>
      <c r="N117" s="42">
        <v>0</v>
      </c>
      <c r="O117" s="42">
        <v>0</v>
      </c>
      <c r="P117" s="42">
        <v>0</v>
      </c>
      <c r="Q117" s="42">
        <v>0</v>
      </c>
    </row>
    <row r="118" spans="1:17" ht="11.45" customHeight="1" x14ac:dyDescent="0.25">
      <c r="A118" s="62" t="s">
        <v>56</v>
      </c>
      <c r="B118" s="42"/>
      <c r="C118" s="42">
        <v>0</v>
      </c>
      <c r="D118" s="42">
        <v>0</v>
      </c>
      <c r="E118" s="42">
        <v>0</v>
      </c>
      <c r="F118" s="42">
        <v>0</v>
      </c>
      <c r="G118" s="42">
        <v>0</v>
      </c>
      <c r="H118" s="42">
        <v>0</v>
      </c>
      <c r="I118" s="42">
        <v>0</v>
      </c>
      <c r="J118" s="42">
        <v>0</v>
      </c>
      <c r="K118" s="42">
        <v>0</v>
      </c>
      <c r="L118" s="42">
        <v>0</v>
      </c>
      <c r="M118" s="42">
        <v>0</v>
      </c>
      <c r="N118" s="42">
        <v>0</v>
      </c>
      <c r="O118" s="42">
        <v>0</v>
      </c>
      <c r="P118" s="42">
        <v>0</v>
      </c>
      <c r="Q118" s="42">
        <v>2</v>
      </c>
    </row>
    <row r="119" spans="1:17" ht="11.45" customHeight="1" x14ac:dyDescent="0.25">
      <c r="A119" s="62" t="s">
        <v>60</v>
      </c>
      <c r="B119" s="42"/>
      <c r="C119" s="42">
        <v>0</v>
      </c>
      <c r="D119" s="42">
        <v>0</v>
      </c>
      <c r="E119" s="42">
        <v>0</v>
      </c>
      <c r="F119" s="42">
        <v>0</v>
      </c>
      <c r="G119" s="42">
        <v>0</v>
      </c>
      <c r="H119" s="42">
        <v>0</v>
      </c>
      <c r="I119" s="42">
        <v>0</v>
      </c>
      <c r="J119" s="42">
        <v>0</v>
      </c>
      <c r="K119" s="42">
        <v>0</v>
      </c>
      <c r="L119" s="42">
        <v>0</v>
      </c>
      <c r="M119" s="42">
        <v>0</v>
      </c>
      <c r="N119" s="42">
        <v>0</v>
      </c>
      <c r="O119" s="42">
        <v>0</v>
      </c>
      <c r="P119" s="42">
        <v>77</v>
      </c>
      <c r="Q119" s="42">
        <v>7487</v>
      </c>
    </row>
    <row r="120" spans="1:17" ht="11.45" customHeight="1" x14ac:dyDescent="0.25">
      <c r="A120" s="62" t="s">
        <v>55</v>
      </c>
      <c r="B120" s="42"/>
      <c r="C120" s="42">
        <v>0</v>
      </c>
      <c r="D120" s="42">
        <v>0</v>
      </c>
      <c r="E120" s="42">
        <v>0</v>
      </c>
      <c r="F120" s="42">
        <v>0</v>
      </c>
      <c r="G120" s="42">
        <v>0</v>
      </c>
      <c r="H120" s="42">
        <v>0</v>
      </c>
      <c r="I120" s="42">
        <v>0</v>
      </c>
      <c r="J120" s="42">
        <v>0</v>
      </c>
      <c r="K120" s="42">
        <v>0</v>
      </c>
      <c r="L120" s="42">
        <v>0</v>
      </c>
      <c r="M120" s="42">
        <v>365</v>
      </c>
      <c r="N120" s="42">
        <v>469</v>
      </c>
      <c r="O120" s="42">
        <v>354</v>
      </c>
      <c r="P120" s="42">
        <v>973</v>
      </c>
      <c r="Q120" s="42">
        <v>2426</v>
      </c>
    </row>
    <row r="121" spans="1:17" ht="11.45" customHeight="1" x14ac:dyDescent="0.25">
      <c r="A121" s="19" t="s">
        <v>28</v>
      </c>
      <c r="B121" s="38"/>
      <c r="C121" s="38">
        <f t="shared" ref="C121" si="129">SUM(C122:C126)</f>
        <v>1058</v>
      </c>
      <c r="D121" s="38">
        <f t="shared" ref="D121" si="130">SUM(D122:D126)</f>
        <v>1265</v>
      </c>
      <c r="E121" s="38">
        <f t="shared" ref="E121" si="131">SUM(E122:E126)</f>
        <v>1220</v>
      </c>
      <c r="F121" s="38">
        <f t="shared" ref="F121" si="132">SUM(F122:F126)</f>
        <v>1757</v>
      </c>
      <c r="G121" s="38">
        <f t="shared" ref="G121" si="133">SUM(G122:G126)</f>
        <v>2443</v>
      </c>
      <c r="H121" s="38">
        <f t="shared" ref="H121" si="134">SUM(H122:H126)</f>
        <v>3188</v>
      </c>
      <c r="I121" s="38">
        <f t="shared" ref="I121" si="135">SUM(I122:I126)</f>
        <v>3912</v>
      </c>
      <c r="J121" s="38">
        <f t="shared" ref="J121" si="136">SUM(J122:J126)</f>
        <v>1191</v>
      </c>
      <c r="K121" s="38">
        <f t="shared" ref="K121" si="137">SUM(K122:K126)</f>
        <v>1112</v>
      </c>
      <c r="L121" s="38">
        <f t="shared" ref="L121" si="138">SUM(L122:L126)</f>
        <v>1004</v>
      </c>
      <c r="M121" s="38">
        <f t="shared" ref="M121" si="139">SUM(M122:M126)</f>
        <v>802</v>
      </c>
      <c r="N121" s="38">
        <f t="shared" ref="N121" si="140">SUM(N122:N126)</f>
        <v>764</v>
      </c>
      <c r="O121" s="38">
        <f t="shared" ref="O121" si="141">SUM(O122:O126)</f>
        <v>734</v>
      </c>
      <c r="P121" s="38">
        <f t="shared" ref="P121" si="142">SUM(P122:P126)</f>
        <v>928</v>
      </c>
      <c r="Q121" s="38">
        <f t="shared" ref="Q121" si="143">SUM(Q122:Q126)</f>
        <v>924</v>
      </c>
    </row>
    <row r="122" spans="1:17" ht="11.45" customHeight="1" x14ac:dyDescent="0.25">
      <c r="A122" s="62" t="s">
        <v>59</v>
      </c>
      <c r="B122" s="37"/>
      <c r="C122" s="37">
        <v>0</v>
      </c>
      <c r="D122" s="37">
        <v>0</v>
      </c>
      <c r="E122" s="37">
        <v>0</v>
      </c>
      <c r="F122" s="37">
        <v>0</v>
      </c>
      <c r="G122" s="37">
        <v>0</v>
      </c>
      <c r="H122" s="37">
        <v>0</v>
      </c>
      <c r="I122" s="37">
        <v>0</v>
      </c>
      <c r="J122" s="37">
        <v>0</v>
      </c>
      <c r="K122" s="37">
        <v>0</v>
      </c>
      <c r="L122" s="37">
        <v>0</v>
      </c>
      <c r="M122" s="37">
        <v>0</v>
      </c>
      <c r="N122" s="37">
        <v>0</v>
      </c>
      <c r="O122" s="37">
        <v>0</v>
      </c>
      <c r="P122" s="37">
        <v>0</v>
      </c>
      <c r="Q122" s="37">
        <v>0</v>
      </c>
    </row>
    <row r="123" spans="1:17" ht="11.45" customHeight="1" x14ac:dyDescent="0.25">
      <c r="A123" s="62" t="s">
        <v>58</v>
      </c>
      <c r="B123" s="37"/>
      <c r="C123" s="37">
        <v>1058</v>
      </c>
      <c r="D123" s="37">
        <v>1265</v>
      </c>
      <c r="E123" s="37">
        <v>1220</v>
      </c>
      <c r="F123" s="37">
        <v>1757</v>
      </c>
      <c r="G123" s="37">
        <v>2443</v>
      </c>
      <c r="H123" s="37">
        <v>3188</v>
      </c>
      <c r="I123" s="37">
        <v>3912</v>
      </c>
      <c r="J123" s="37">
        <v>1191</v>
      </c>
      <c r="K123" s="37">
        <v>1112</v>
      </c>
      <c r="L123" s="37">
        <v>1004</v>
      </c>
      <c r="M123" s="37">
        <v>802</v>
      </c>
      <c r="N123" s="37">
        <v>764</v>
      </c>
      <c r="O123" s="37">
        <v>734</v>
      </c>
      <c r="P123" s="37">
        <v>928</v>
      </c>
      <c r="Q123" s="37">
        <v>866</v>
      </c>
    </row>
    <row r="124" spans="1:17" ht="11.45" customHeight="1" x14ac:dyDescent="0.25">
      <c r="A124" s="62" t="s">
        <v>57</v>
      </c>
      <c r="B124" s="37"/>
      <c r="C124" s="37">
        <v>0</v>
      </c>
      <c r="D124" s="37">
        <v>0</v>
      </c>
      <c r="E124" s="37">
        <v>0</v>
      </c>
      <c r="F124" s="37">
        <v>0</v>
      </c>
      <c r="G124" s="37">
        <v>0</v>
      </c>
      <c r="H124" s="37">
        <v>0</v>
      </c>
      <c r="I124" s="37">
        <v>0</v>
      </c>
      <c r="J124" s="37">
        <v>0</v>
      </c>
      <c r="K124" s="37">
        <v>0</v>
      </c>
      <c r="L124" s="37">
        <v>0</v>
      </c>
      <c r="M124" s="37">
        <v>0</v>
      </c>
      <c r="N124" s="37">
        <v>0</v>
      </c>
      <c r="O124" s="37">
        <v>0</v>
      </c>
      <c r="P124" s="37">
        <v>0</v>
      </c>
      <c r="Q124" s="37">
        <v>0</v>
      </c>
    </row>
    <row r="125" spans="1:17" ht="11.45" customHeight="1" x14ac:dyDescent="0.25">
      <c r="A125" s="62" t="s">
        <v>56</v>
      </c>
      <c r="B125" s="37"/>
      <c r="C125" s="37">
        <v>0</v>
      </c>
      <c r="D125" s="37">
        <v>0</v>
      </c>
      <c r="E125" s="37">
        <v>0</v>
      </c>
      <c r="F125" s="37">
        <v>0</v>
      </c>
      <c r="G125" s="37">
        <v>0</v>
      </c>
      <c r="H125" s="37">
        <v>0</v>
      </c>
      <c r="I125" s="37">
        <v>0</v>
      </c>
      <c r="J125" s="37">
        <v>0</v>
      </c>
      <c r="K125" s="37">
        <v>0</v>
      </c>
      <c r="L125" s="37">
        <v>0</v>
      </c>
      <c r="M125" s="37">
        <v>0</v>
      </c>
      <c r="N125" s="37">
        <v>0</v>
      </c>
      <c r="O125" s="37">
        <v>0</v>
      </c>
      <c r="P125" s="37">
        <v>0</v>
      </c>
      <c r="Q125" s="37">
        <v>58</v>
      </c>
    </row>
    <row r="126" spans="1:17" ht="11.45" customHeight="1" x14ac:dyDescent="0.25">
      <c r="A126" s="62" t="s">
        <v>55</v>
      </c>
      <c r="B126" s="37"/>
      <c r="C126" s="37">
        <v>0</v>
      </c>
      <c r="D126" s="37">
        <v>0</v>
      </c>
      <c r="E126" s="37">
        <v>0</v>
      </c>
      <c r="F126" s="37">
        <v>0</v>
      </c>
      <c r="G126" s="37">
        <v>0</v>
      </c>
      <c r="H126" s="37">
        <v>0</v>
      </c>
      <c r="I126" s="37">
        <v>0</v>
      </c>
      <c r="J126" s="37">
        <v>0</v>
      </c>
      <c r="K126" s="37">
        <v>0</v>
      </c>
      <c r="L126" s="37">
        <v>0</v>
      </c>
      <c r="M126" s="37">
        <v>0</v>
      </c>
      <c r="N126" s="37">
        <v>0</v>
      </c>
      <c r="O126" s="37">
        <v>0</v>
      </c>
      <c r="P126" s="37">
        <v>0</v>
      </c>
      <c r="Q126" s="37">
        <v>0</v>
      </c>
    </row>
    <row r="127" spans="1:17" ht="11.45" customHeight="1" x14ac:dyDescent="0.25">
      <c r="A127" s="25" t="s">
        <v>18</v>
      </c>
      <c r="B127" s="40"/>
      <c r="C127" s="40">
        <f t="shared" ref="C127:Q127" si="144">C128+C134</f>
        <v>52050</v>
      </c>
      <c r="D127" s="40">
        <f t="shared" si="144"/>
        <v>54167</v>
      </c>
      <c r="E127" s="40">
        <f t="shared" si="144"/>
        <v>52554</v>
      </c>
      <c r="F127" s="40">
        <f t="shared" si="144"/>
        <v>62072</v>
      </c>
      <c r="G127" s="40">
        <f t="shared" si="144"/>
        <v>68237</v>
      </c>
      <c r="H127" s="40">
        <f t="shared" si="144"/>
        <v>74022</v>
      </c>
      <c r="I127" s="40">
        <f t="shared" si="144"/>
        <v>64839</v>
      </c>
      <c r="J127" s="40">
        <f t="shared" si="144"/>
        <v>40686</v>
      </c>
      <c r="K127" s="40">
        <f t="shared" si="144"/>
        <v>29517</v>
      </c>
      <c r="L127" s="40">
        <f t="shared" si="144"/>
        <v>34171</v>
      </c>
      <c r="M127" s="40">
        <f t="shared" si="144"/>
        <v>46361</v>
      </c>
      <c r="N127" s="40">
        <f t="shared" si="144"/>
        <v>55791</v>
      </c>
      <c r="O127" s="40">
        <f t="shared" si="144"/>
        <v>51445</v>
      </c>
      <c r="P127" s="40">
        <f t="shared" si="144"/>
        <v>56537</v>
      </c>
      <c r="Q127" s="40">
        <f t="shared" si="144"/>
        <v>56937</v>
      </c>
    </row>
    <row r="128" spans="1:17" ht="11.45" customHeight="1" x14ac:dyDescent="0.25">
      <c r="A128" s="23" t="s">
        <v>27</v>
      </c>
      <c r="B128" s="39"/>
      <c r="C128" s="39">
        <f t="shared" ref="C128" si="145">SUM(C129:C133)</f>
        <v>49057</v>
      </c>
      <c r="D128" s="39">
        <f t="shared" ref="D128" si="146">SUM(D129:D133)</f>
        <v>50638</v>
      </c>
      <c r="E128" s="39">
        <f t="shared" ref="E128" si="147">SUM(E129:E133)</f>
        <v>49317</v>
      </c>
      <c r="F128" s="39">
        <f t="shared" ref="F128" si="148">SUM(F129:F133)</f>
        <v>57207</v>
      </c>
      <c r="G128" s="39">
        <f t="shared" ref="G128" si="149">SUM(G129:G133)</f>
        <v>60742</v>
      </c>
      <c r="H128" s="39">
        <f t="shared" ref="H128" si="150">SUM(H129:H133)</f>
        <v>69997</v>
      </c>
      <c r="I128" s="39">
        <f t="shared" ref="I128" si="151">SUM(I129:I133)</f>
        <v>56055</v>
      </c>
      <c r="J128" s="39">
        <f t="shared" ref="J128" si="152">SUM(J129:J133)</f>
        <v>36577</v>
      </c>
      <c r="K128" s="39">
        <f t="shared" ref="K128" si="153">SUM(K129:K133)</f>
        <v>28732</v>
      </c>
      <c r="L128" s="39">
        <f t="shared" ref="L128" si="154">SUM(L129:L133)</f>
        <v>32768</v>
      </c>
      <c r="M128" s="39">
        <f t="shared" ref="M128" si="155">SUM(M129:M133)</f>
        <v>43455</v>
      </c>
      <c r="N128" s="39">
        <f t="shared" ref="N128" si="156">SUM(N129:N133)</f>
        <v>52094</v>
      </c>
      <c r="O128" s="39">
        <f t="shared" ref="O128" si="157">SUM(O129:O133)</f>
        <v>47428</v>
      </c>
      <c r="P128" s="39">
        <f t="shared" ref="P128" si="158">SUM(P129:P133)</f>
        <v>52566</v>
      </c>
      <c r="Q128" s="39">
        <f t="shared" ref="Q128" si="159">SUM(Q129:Q133)</f>
        <v>55216</v>
      </c>
    </row>
    <row r="129" spans="1:17" ht="11.45" customHeight="1" x14ac:dyDescent="0.25">
      <c r="A129" s="62" t="s">
        <v>59</v>
      </c>
      <c r="B129" s="42"/>
      <c r="C129" s="42">
        <v>8812</v>
      </c>
      <c r="D129" s="42">
        <v>8812</v>
      </c>
      <c r="E129" s="42">
        <v>8135</v>
      </c>
      <c r="F129" s="42">
        <v>7472</v>
      </c>
      <c r="G129" s="42">
        <v>6967</v>
      </c>
      <c r="H129" s="42">
        <v>8071</v>
      </c>
      <c r="I129" s="42">
        <v>181</v>
      </c>
      <c r="J129" s="42">
        <v>3449</v>
      </c>
      <c r="K129" s="42">
        <v>4255</v>
      </c>
      <c r="L129" s="42">
        <v>3745</v>
      </c>
      <c r="M129" s="42">
        <v>6290</v>
      </c>
      <c r="N129" s="42">
        <v>4561</v>
      </c>
      <c r="O129" s="42">
        <v>3368</v>
      </c>
      <c r="P129" s="42">
        <v>1822</v>
      </c>
      <c r="Q129" s="42">
        <v>2186</v>
      </c>
    </row>
    <row r="130" spans="1:17" ht="11.45" customHeight="1" x14ac:dyDescent="0.25">
      <c r="A130" s="62" t="s">
        <v>58</v>
      </c>
      <c r="B130" s="42"/>
      <c r="C130" s="42">
        <v>40212</v>
      </c>
      <c r="D130" s="42">
        <v>41792</v>
      </c>
      <c r="E130" s="42">
        <v>41182</v>
      </c>
      <c r="F130" s="42">
        <v>49735</v>
      </c>
      <c r="G130" s="42">
        <v>53775</v>
      </c>
      <c r="H130" s="42">
        <v>61926</v>
      </c>
      <c r="I130" s="42">
        <v>55874</v>
      </c>
      <c r="J130" s="42">
        <v>33128</v>
      </c>
      <c r="K130" s="42">
        <v>24477</v>
      </c>
      <c r="L130" s="42">
        <v>29023</v>
      </c>
      <c r="M130" s="42">
        <v>37165</v>
      </c>
      <c r="N130" s="42">
        <v>47417</v>
      </c>
      <c r="O130" s="42">
        <v>44007</v>
      </c>
      <c r="P130" s="42">
        <v>50703</v>
      </c>
      <c r="Q130" s="42">
        <v>52338</v>
      </c>
    </row>
    <row r="131" spans="1:17" ht="11.45" customHeight="1" x14ac:dyDescent="0.25">
      <c r="A131" s="62" t="s">
        <v>57</v>
      </c>
      <c r="B131" s="42"/>
      <c r="C131" s="42">
        <v>33</v>
      </c>
      <c r="D131" s="42">
        <v>34</v>
      </c>
      <c r="E131" s="42">
        <v>0</v>
      </c>
      <c r="F131" s="42">
        <v>0</v>
      </c>
      <c r="G131" s="42">
        <v>0</v>
      </c>
      <c r="H131" s="42">
        <v>0</v>
      </c>
      <c r="I131" s="42">
        <v>0</v>
      </c>
      <c r="J131" s="42">
        <v>0</v>
      </c>
      <c r="K131" s="42">
        <v>0</v>
      </c>
      <c r="L131" s="42">
        <v>0</v>
      </c>
      <c r="M131" s="42">
        <v>0</v>
      </c>
      <c r="N131" s="42">
        <v>0</v>
      </c>
      <c r="O131" s="42">
        <v>0</v>
      </c>
      <c r="P131" s="42">
        <v>0</v>
      </c>
      <c r="Q131" s="42">
        <v>0</v>
      </c>
    </row>
    <row r="132" spans="1:17" ht="11.45" customHeight="1" x14ac:dyDescent="0.25">
      <c r="A132" s="62" t="s">
        <v>56</v>
      </c>
      <c r="B132" s="42"/>
      <c r="C132" s="42">
        <v>0</v>
      </c>
      <c r="D132" s="42">
        <v>0</v>
      </c>
      <c r="E132" s="42">
        <v>0</v>
      </c>
      <c r="F132" s="42">
        <v>0</v>
      </c>
      <c r="G132" s="42">
        <v>0</v>
      </c>
      <c r="H132" s="42">
        <v>0</v>
      </c>
      <c r="I132" s="42">
        <v>0</v>
      </c>
      <c r="J132" s="42">
        <v>0</v>
      </c>
      <c r="K132" s="42">
        <v>0</v>
      </c>
      <c r="L132" s="42">
        <v>0</v>
      </c>
      <c r="M132" s="42">
        <v>0</v>
      </c>
      <c r="N132" s="42">
        <v>0</v>
      </c>
      <c r="O132" s="42">
        <v>0</v>
      </c>
      <c r="P132" s="42">
        <v>0</v>
      </c>
      <c r="Q132" s="42">
        <v>430</v>
      </c>
    </row>
    <row r="133" spans="1:17" ht="11.45" customHeight="1" x14ac:dyDescent="0.25">
      <c r="A133" s="62" t="s">
        <v>55</v>
      </c>
      <c r="B133" s="42"/>
      <c r="C133" s="42">
        <v>0</v>
      </c>
      <c r="D133" s="42">
        <v>0</v>
      </c>
      <c r="E133" s="42">
        <v>0</v>
      </c>
      <c r="F133" s="42">
        <v>0</v>
      </c>
      <c r="G133" s="42">
        <v>0</v>
      </c>
      <c r="H133" s="42">
        <v>0</v>
      </c>
      <c r="I133" s="42">
        <v>0</v>
      </c>
      <c r="J133" s="42">
        <v>0</v>
      </c>
      <c r="K133" s="42">
        <v>0</v>
      </c>
      <c r="L133" s="42">
        <v>0</v>
      </c>
      <c r="M133" s="42">
        <v>0</v>
      </c>
      <c r="N133" s="42">
        <v>116</v>
      </c>
      <c r="O133" s="42">
        <v>53</v>
      </c>
      <c r="P133" s="42">
        <v>41</v>
      </c>
      <c r="Q133" s="42">
        <v>262</v>
      </c>
    </row>
    <row r="134" spans="1:17" ht="11.45" customHeight="1" x14ac:dyDescent="0.25">
      <c r="A134" s="19" t="s">
        <v>24</v>
      </c>
      <c r="B134" s="38"/>
      <c r="C134" s="38">
        <f t="shared" ref="C134" si="160">SUM(C135:C136)</f>
        <v>2993</v>
      </c>
      <c r="D134" s="38">
        <f t="shared" ref="D134" si="161">SUM(D135:D136)</f>
        <v>3529</v>
      </c>
      <c r="E134" s="38">
        <f t="shared" ref="E134" si="162">SUM(E135:E136)</f>
        <v>3237</v>
      </c>
      <c r="F134" s="38">
        <f t="shared" ref="F134" si="163">SUM(F135:F136)</f>
        <v>4865</v>
      </c>
      <c r="G134" s="38">
        <f t="shared" ref="G134" si="164">SUM(G135:G136)</f>
        <v>7495</v>
      </c>
      <c r="H134" s="38">
        <f t="shared" ref="H134" si="165">SUM(H135:H136)</f>
        <v>4025</v>
      </c>
      <c r="I134" s="38">
        <f t="shared" ref="I134" si="166">SUM(I135:I136)</f>
        <v>8784</v>
      </c>
      <c r="J134" s="38">
        <f t="shared" ref="J134" si="167">SUM(J135:J136)</f>
        <v>4109</v>
      </c>
      <c r="K134" s="38">
        <f t="shared" ref="K134" si="168">SUM(K135:K136)</f>
        <v>785</v>
      </c>
      <c r="L134" s="38">
        <f t="shared" ref="L134" si="169">SUM(L135:L136)</f>
        <v>1403</v>
      </c>
      <c r="M134" s="38">
        <f t="shared" ref="M134" si="170">SUM(M135:M136)</f>
        <v>2906</v>
      </c>
      <c r="N134" s="38">
        <f t="shared" ref="N134" si="171">SUM(N135:N136)</f>
        <v>3697</v>
      </c>
      <c r="O134" s="38">
        <f t="shared" ref="O134" si="172">SUM(O135:O136)</f>
        <v>4017</v>
      </c>
      <c r="P134" s="38">
        <f t="shared" ref="P134" si="173">SUM(P135:P136)</f>
        <v>3971</v>
      </c>
      <c r="Q134" s="38">
        <f t="shared" ref="Q134" si="174">SUM(Q135:Q136)</f>
        <v>1721</v>
      </c>
    </row>
    <row r="135" spans="1:17" ht="11.45" customHeight="1" x14ac:dyDescent="0.25">
      <c r="A135" s="17" t="s">
        <v>23</v>
      </c>
      <c r="B135" s="37"/>
      <c r="C135" s="37">
        <v>1680</v>
      </c>
      <c r="D135" s="37">
        <v>2326</v>
      </c>
      <c r="E135" s="37">
        <v>2241</v>
      </c>
      <c r="F135" s="37">
        <v>3360</v>
      </c>
      <c r="G135" s="37">
        <v>6496</v>
      </c>
      <c r="H135" s="37">
        <v>2750</v>
      </c>
      <c r="I135" s="37">
        <v>7436</v>
      </c>
      <c r="J135" s="37">
        <v>1540</v>
      </c>
      <c r="K135" s="37">
        <v>528</v>
      </c>
      <c r="L135" s="37">
        <v>489</v>
      </c>
      <c r="M135" s="37">
        <v>1797</v>
      </c>
      <c r="N135" s="37">
        <v>2516</v>
      </c>
      <c r="O135" s="37">
        <v>2117</v>
      </c>
      <c r="P135" s="37">
        <v>3173</v>
      </c>
      <c r="Q135" s="37">
        <v>455</v>
      </c>
    </row>
    <row r="136" spans="1:17" ht="11.45" customHeight="1" x14ac:dyDescent="0.25">
      <c r="A136" s="15" t="s">
        <v>22</v>
      </c>
      <c r="B136" s="36"/>
      <c r="C136" s="36">
        <v>1313</v>
      </c>
      <c r="D136" s="36">
        <v>1203</v>
      </c>
      <c r="E136" s="36">
        <v>996</v>
      </c>
      <c r="F136" s="36">
        <v>1505</v>
      </c>
      <c r="G136" s="36">
        <v>999</v>
      </c>
      <c r="H136" s="36">
        <v>1275</v>
      </c>
      <c r="I136" s="36">
        <v>1348</v>
      </c>
      <c r="J136" s="36">
        <v>2569</v>
      </c>
      <c r="K136" s="36">
        <v>257</v>
      </c>
      <c r="L136" s="36">
        <v>914</v>
      </c>
      <c r="M136" s="36">
        <v>1109</v>
      </c>
      <c r="N136" s="36">
        <v>1181</v>
      </c>
      <c r="O136" s="36">
        <v>1900</v>
      </c>
      <c r="P136" s="36">
        <v>798</v>
      </c>
      <c r="Q136" s="36">
        <v>1266</v>
      </c>
    </row>
    <row r="137" spans="1:17" ht="11.45" customHeight="1" x14ac:dyDescent="0.25">
      <c r="A137" s="59"/>
      <c r="B137" s="58"/>
      <c r="C137" s="58"/>
      <c r="D137" s="58"/>
      <c r="E137" s="58"/>
      <c r="F137" s="58"/>
      <c r="G137" s="58"/>
      <c r="H137" s="58"/>
      <c r="I137" s="58"/>
      <c r="J137" s="58"/>
      <c r="K137" s="58"/>
      <c r="L137" s="58"/>
      <c r="M137" s="58"/>
      <c r="N137" s="58"/>
      <c r="O137" s="58"/>
      <c r="P137" s="58"/>
      <c r="Q137" s="58"/>
    </row>
    <row r="138" spans="1:17" ht="11.45" customHeight="1" x14ac:dyDescent="0.25">
      <c r="A138" s="73" t="s">
        <v>45</v>
      </c>
      <c r="B138" s="72"/>
      <c r="C138" s="72"/>
      <c r="D138" s="72"/>
      <c r="E138" s="72"/>
      <c r="F138" s="72"/>
      <c r="G138" s="72"/>
      <c r="H138" s="72"/>
      <c r="I138" s="72"/>
      <c r="J138" s="72"/>
      <c r="K138" s="72"/>
      <c r="L138" s="72"/>
      <c r="M138" s="72"/>
      <c r="N138" s="72"/>
      <c r="O138" s="72"/>
      <c r="P138" s="72"/>
      <c r="Q138" s="72"/>
    </row>
    <row r="139" spans="1:17" ht="11.45" customHeight="1" x14ac:dyDescent="0.25">
      <c r="A139" s="59"/>
      <c r="B139" s="58"/>
      <c r="C139" s="58"/>
      <c r="D139" s="58"/>
      <c r="E139" s="58"/>
      <c r="F139" s="58"/>
      <c r="G139" s="58"/>
      <c r="H139" s="58"/>
      <c r="I139" s="58"/>
      <c r="J139" s="58"/>
      <c r="K139" s="58"/>
      <c r="L139" s="58"/>
      <c r="M139" s="58"/>
      <c r="N139" s="58"/>
      <c r="O139" s="58"/>
      <c r="P139" s="58"/>
      <c r="Q139" s="58"/>
    </row>
    <row r="140" spans="1:17" ht="11.45" customHeight="1" x14ac:dyDescent="0.25">
      <c r="A140" s="27" t="s">
        <v>68</v>
      </c>
      <c r="B140" s="71"/>
      <c r="C140" s="71"/>
      <c r="D140" s="71"/>
      <c r="E140" s="71"/>
      <c r="F140" s="71"/>
      <c r="G140" s="71"/>
      <c r="H140" s="71"/>
      <c r="I140" s="71"/>
      <c r="J140" s="71"/>
      <c r="K140" s="71"/>
      <c r="L140" s="71"/>
      <c r="M140" s="71"/>
      <c r="N140" s="71"/>
      <c r="O140" s="71"/>
      <c r="P140" s="71"/>
      <c r="Q140" s="71"/>
    </row>
    <row r="141" spans="1:17" ht="11.45" customHeight="1" x14ac:dyDescent="0.25">
      <c r="A141" s="25" t="s">
        <v>67</v>
      </c>
      <c r="B141" s="24">
        <f t="shared" ref="B141" si="175">IF(B4=0,0,B4/B31)</f>
        <v>2.0222948337406801</v>
      </c>
      <c r="C141" s="24">
        <f t="shared" ref="C141:Q141" si="176">IF(C4=0,0,C4/C31)</f>
        <v>1.9870114908770666</v>
      </c>
      <c r="D141" s="24">
        <f t="shared" si="176"/>
        <v>1.9441675625473098</v>
      </c>
      <c r="E141" s="24">
        <f t="shared" si="176"/>
        <v>1.9234975008851762</v>
      </c>
      <c r="F141" s="24">
        <f t="shared" si="176"/>
        <v>1.9341234830317733</v>
      </c>
      <c r="G141" s="24">
        <f t="shared" si="176"/>
        <v>1.8801805572581523</v>
      </c>
      <c r="H141" s="24">
        <f t="shared" si="176"/>
        <v>1.8361716390693907</v>
      </c>
      <c r="I141" s="24">
        <f t="shared" si="176"/>
        <v>1.7294252675748663</v>
      </c>
      <c r="J141" s="24">
        <f t="shared" si="176"/>
        <v>1.7137608507176891</v>
      </c>
      <c r="K141" s="24">
        <f t="shared" si="176"/>
        <v>1.7273337899836365</v>
      </c>
      <c r="L141" s="24">
        <f t="shared" si="176"/>
        <v>1.6936499396483067</v>
      </c>
      <c r="M141" s="24">
        <f t="shared" si="176"/>
        <v>1.6552373680303951</v>
      </c>
      <c r="N141" s="24">
        <f t="shared" si="176"/>
        <v>1.7541714267518842</v>
      </c>
      <c r="O141" s="24">
        <f t="shared" si="176"/>
        <v>1.6853889365580141</v>
      </c>
      <c r="P141" s="24">
        <f t="shared" si="176"/>
        <v>1.6509098948582899</v>
      </c>
      <c r="Q141" s="24">
        <f t="shared" si="176"/>
        <v>1.667263507020742</v>
      </c>
    </row>
    <row r="142" spans="1:17" ht="11.45" customHeight="1" x14ac:dyDescent="0.25">
      <c r="A142" s="23" t="s">
        <v>30</v>
      </c>
      <c r="B142" s="22">
        <f t="shared" ref="B142" si="177">IF(B5=0,0,B5/B32)</f>
        <v>1.1047321699430754</v>
      </c>
      <c r="C142" s="22">
        <f t="shared" ref="C142:Q142" si="178">IF(C5=0,0,C5/C32)</f>
        <v>1.104710980928274</v>
      </c>
      <c r="D142" s="22">
        <f t="shared" si="178"/>
        <v>1.1045190228750539</v>
      </c>
      <c r="E142" s="22">
        <f t="shared" si="178"/>
        <v>1.1049828872133485</v>
      </c>
      <c r="F142" s="22">
        <f t="shared" si="178"/>
        <v>1.1051308645358422</v>
      </c>
      <c r="G142" s="22">
        <f t="shared" si="178"/>
        <v>1.104130139139424</v>
      </c>
      <c r="H142" s="22">
        <f t="shared" si="178"/>
        <v>1.1044381305743085</v>
      </c>
      <c r="I142" s="22">
        <f t="shared" si="178"/>
        <v>1.1062108289262307</v>
      </c>
      <c r="J142" s="22">
        <f t="shared" si="178"/>
        <v>1.1067930010199598</v>
      </c>
      <c r="K142" s="22">
        <f t="shared" si="178"/>
        <v>1.1073241407688716</v>
      </c>
      <c r="L142" s="22">
        <f t="shared" si="178"/>
        <v>1.105421767364315</v>
      </c>
      <c r="M142" s="22">
        <f t="shared" si="178"/>
        <v>1.1044534154591701</v>
      </c>
      <c r="N142" s="22">
        <f t="shared" si="178"/>
        <v>1.1024187959248974</v>
      </c>
      <c r="O142" s="22">
        <f t="shared" si="178"/>
        <v>1.1018712181515524</v>
      </c>
      <c r="P142" s="22">
        <f t="shared" si="178"/>
        <v>1.1022723229022899</v>
      </c>
      <c r="Q142" s="22">
        <f t="shared" si="178"/>
        <v>1.102296023155739</v>
      </c>
    </row>
    <row r="143" spans="1:17" ht="11.45" customHeight="1" x14ac:dyDescent="0.25">
      <c r="A143" s="19" t="s">
        <v>29</v>
      </c>
      <c r="B143" s="21">
        <f t="shared" ref="B143" si="179">IF(B6=0,0,B6/B33)</f>
        <v>1.8197825286783169</v>
      </c>
      <c r="C143" s="21">
        <f t="shared" ref="C143:Q143" si="180">IF(C6=0,0,C6/C33)</f>
        <v>1.7848068193957274</v>
      </c>
      <c r="D143" s="21">
        <f t="shared" si="180"/>
        <v>1.7453272799098283</v>
      </c>
      <c r="E143" s="21">
        <f t="shared" si="180"/>
        <v>1.7273975419000906</v>
      </c>
      <c r="F143" s="21">
        <f t="shared" si="180"/>
        <v>1.7389054370209807</v>
      </c>
      <c r="G143" s="21">
        <f t="shared" si="180"/>
        <v>1.6907691851918412</v>
      </c>
      <c r="H143" s="21">
        <f t="shared" si="180"/>
        <v>1.6540325858822182</v>
      </c>
      <c r="I143" s="21">
        <f t="shared" si="180"/>
        <v>1.5634742143795612</v>
      </c>
      <c r="J143" s="21">
        <f t="shared" si="180"/>
        <v>1.5538697050797889</v>
      </c>
      <c r="K143" s="21">
        <f t="shared" si="180"/>
        <v>1.5676250835064915</v>
      </c>
      <c r="L143" s="21">
        <f t="shared" si="180"/>
        <v>1.533997714358087</v>
      </c>
      <c r="M143" s="21">
        <f t="shared" si="180"/>
        <v>1.5047843539578323</v>
      </c>
      <c r="N143" s="21">
        <f t="shared" si="180"/>
        <v>1.6025282323032171</v>
      </c>
      <c r="O143" s="21">
        <f t="shared" si="180"/>
        <v>1.5375809198565542</v>
      </c>
      <c r="P143" s="21">
        <f t="shared" si="180"/>
        <v>1.5066283989417051</v>
      </c>
      <c r="Q143" s="21">
        <f t="shared" si="180"/>
        <v>1.5207495989172772</v>
      </c>
    </row>
    <row r="144" spans="1:17" ht="11.45" customHeight="1" x14ac:dyDescent="0.25">
      <c r="A144" s="62" t="s">
        <v>59</v>
      </c>
      <c r="B144" s="70">
        <v>1.8082377288071043</v>
      </c>
      <c r="C144" s="70">
        <v>1.771863575997908</v>
      </c>
      <c r="D144" s="70">
        <v>1.7312900489949723</v>
      </c>
      <c r="E144" s="70">
        <v>1.7125968504651929</v>
      </c>
      <c r="F144" s="70">
        <v>1.7219552668540647</v>
      </c>
      <c r="G144" s="70">
        <v>1.6705510998442097</v>
      </c>
      <c r="H144" s="70">
        <v>1.6313271716767892</v>
      </c>
      <c r="I144" s="70">
        <v>1.5363129807436973</v>
      </c>
      <c r="J144" s="70">
        <v>1.5227049166195117</v>
      </c>
      <c r="K144" s="70">
        <v>1.5334345827216436</v>
      </c>
      <c r="L144" s="70">
        <v>1.4964282052970852</v>
      </c>
      <c r="M144" s="70">
        <v>1.4662198665955557</v>
      </c>
      <c r="N144" s="70">
        <v>1.5582922501591618</v>
      </c>
      <c r="O144" s="70">
        <v>1.4923924883732662</v>
      </c>
      <c r="P144" s="70">
        <v>1.4609093550577055</v>
      </c>
      <c r="Q144" s="70">
        <v>1.4750023668288115</v>
      </c>
    </row>
    <row r="145" spans="1:17" ht="11.45" customHeight="1" x14ac:dyDescent="0.25">
      <c r="A145" s="62" t="s">
        <v>58</v>
      </c>
      <c r="B145" s="70">
        <v>1.9354741505587421</v>
      </c>
      <c r="C145" s="70">
        <v>1.8965405350340208</v>
      </c>
      <c r="D145" s="70">
        <v>1.8531120568753525</v>
      </c>
      <c r="E145" s="70">
        <v>1.8331035137677407</v>
      </c>
      <c r="F145" s="70">
        <v>1.8431204339559806</v>
      </c>
      <c r="G145" s="70">
        <v>1.7880992191601741</v>
      </c>
      <c r="H145" s="70">
        <v>1.7461153041903759</v>
      </c>
      <c r="I145" s="70">
        <v>1.6444154515893743</v>
      </c>
      <c r="J145" s="70">
        <v>1.6298498577341451</v>
      </c>
      <c r="K145" s="70">
        <v>1.6413345154503092</v>
      </c>
      <c r="L145" s="70">
        <v>1.6017241889041944</v>
      </c>
      <c r="M145" s="70">
        <v>1.5693902442260774</v>
      </c>
      <c r="N145" s="70">
        <v>1.6679412895497754</v>
      </c>
      <c r="O145" s="70">
        <v>1.5974044992635095</v>
      </c>
      <c r="P145" s="70">
        <v>1.5637060592076981</v>
      </c>
      <c r="Q145" s="70">
        <v>1.5787907239904035</v>
      </c>
    </row>
    <row r="146" spans="1:17" ht="11.45" customHeight="1" x14ac:dyDescent="0.25">
      <c r="A146" s="62" t="s">
        <v>57</v>
      </c>
      <c r="B146" s="70">
        <v>1.8098187681918525</v>
      </c>
      <c r="C146" s="70">
        <v>1.7750345595884067</v>
      </c>
      <c r="D146" s="70">
        <v>1.7357711803685583</v>
      </c>
      <c r="E146" s="70">
        <v>1.717939612119382</v>
      </c>
      <c r="F146" s="70">
        <v>1.729384498661565</v>
      </c>
      <c r="G146" s="70">
        <v>1.6815118047446393</v>
      </c>
      <c r="H146" s="70">
        <v>1.6449763474236001</v>
      </c>
      <c r="I146" s="70">
        <v>1.5549138054552294</v>
      </c>
      <c r="J146" s="70">
        <v>1.5453618832249256</v>
      </c>
      <c r="K146" s="70">
        <v>1.5590419475446484</v>
      </c>
      <c r="L146" s="70" t="s">
        <v>183</v>
      </c>
      <c r="M146" s="70" t="s">
        <v>183</v>
      </c>
      <c r="N146" s="70" t="s">
        <v>183</v>
      </c>
      <c r="O146" s="70" t="s">
        <v>183</v>
      </c>
      <c r="P146" s="70" t="s">
        <v>183</v>
      </c>
      <c r="Q146" s="70" t="s">
        <v>183</v>
      </c>
    </row>
    <row r="147" spans="1:17" ht="11.45" customHeight="1" x14ac:dyDescent="0.25">
      <c r="A147" s="62" t="s">
        <v>56</v>
      </c>
      <c r="B147" s="70" t="s">
        <v>183</v>
      </c>
      <c r="C147" s="70" t="s">
        <v>183</v>
      </c>
      <c r="D147" s="70" t="s">
        <v>183</v>
      </c>
      <c r="E147" s="70" t="s">
        <v>183</v>
      </c>
      <c r="F147" s="70" t="s">
        <v>183</v>
      </c>
      <c r="G147" s="70" t="s">
        <v>183</v>
      </c>
      <c r="H147" s="70" t="s">
        <v>183</v>
      </c>
      <c r="I147" s="70" t="s">
        <v>183</v>
      </c>
      <c r="J147" s="70" t="s">
        <v>183</v>
      </c>
      <c r="K147" s="70" t="s">
        <v>183</v>
      </c>
      <c r="L147" s="70" t="s">
        <v>183</v>
      </c>
      <c r="M147" s="70" t="s">
        <v>183</v>
      </c>
      <c r="N147" s="70" t="s">
        <v>183</v>
      </c>
      <c r="O147" s="70" t="s">
        <v>183</v>
      </c>
      <c r="P147" s="70" t="s">
        <v>183</v>
      </c>
      <c r="Q147" s="70">
        <v>1.4751271109497592</v>
      </c>
    </row>
    <row r="148" spans="1:17" ht="11.45" customHeight="1" x14ac:dyDescent="0.25">
      <c r="A148" s="62" t="s">
        <v>60</v>
      </c>
      <c r="B148" s="70" t="s">
        <v>183</v>
      </c>
      <c r="C148" s="70" t="s">
        <v>183</v>
      </c>
      <c r="D148" s="70" t="s">
        <v>183</v>
      </c>
      <c r="E148" s="70" t="s">
        <v>183</v>
      </c>
      <c r="F148" s="70" t="s">
        <v>183</v>
      </c>
      <c r="G148" s="70" t="s">
        <v>183</v>
      </c>
      <c r="H148" s="70" t="s">
        <v>183</v>
      </c>
      <c r="I148" s="70" t="s">
        <v>183</v>
      </c>
      <c r="J148" s="70" t="s">
        <v>183</v>
      </c>
      <c r="K148" s="70" t="s">
        <v>183</v>
      </c>
      <c r="L148" s="70" t="s">
        <v>183</v>
      </c>
      <c r="M148" s="70" t="s">
        <v>183</v>
      </c>
      <c r="N148" s="70" t="s">
        <v>183</v>
      </c>
      <c r="O148" s="70" t="s">
        <v>183</v>
      </c>
      <c r="P148" s="70">
        <v>1.4300190725275872</v>
      </c>
      <c r="Q148" s="70">
        <v>1.4434222350500969</v>
      </c>
    </row>
    <row r="149" spans="1:17" ht="11.45" customHeight="1" x14ac:dyDescent="0.25">
      <c r="A149" s="62" t="s">
        <v>55</v>
      </c>
      <c r="B149" s="70" t="s">
        <v>183</v>
      </c>
      <c r="C149" s="70" t="s">
        <v>183</v>
      </c>
      <c r="D149" s="70" t="s">
        <v>183</v>
      </c>
      <c r="E149" s="70" t="s">
        <v>183</v>
      </c>
      <c r="F149" s="70" t="s">
        <v>183</v>
      </c>
      <c r="G149" s="70" t="s">
        <v>183</v>
      </c>
      <c r="H149" s="70" t="s">
        <v>183</v>
      </c>
      <c r="I149" s="70" t="s">
        <v>183</v>
      </c>
      <c r="J149" s="70" t="s">
        <v>183</v>
      </c>
      <c r="K149" s="70" t="s">
        <v>183</v>
      </c>
      <c r="L149" s="70" t="s">
        <v>183</v>
      </c>
      <c r="M149" s="70">
        <v>1.205681535675508</v>
      </c>
      <c r="N149" s="70">
        <v>1.283997069084919</v>
      </c>
      <c r="O149" s="70">
        <v>1.2319591972112967</v>
      </c>
      <c r="P149" s="70">
        <v>1.2071590437198751</v>
      </c>
      <c r="Q149" s="70">
        <v>1.2184734025031443</v>
      </c>
    </row>
    <row r="150" spans="1:17" ht="11.45" customHeight="1" x14ac:dyDescent="0.25">
      <c r="A150" s="19" t="s">
        <v>28</v>
      </c>
      <c r="B150" s="21">
        <f t="shared" ref="B150" si="181">IF(B13=0,0,B13/B40)</f>
        <v>11.793322734499204</v>
      </c>
      <c r="C150" s="21">
        <f t="shared" ref="C150:Q150" si="182">IF(C13=0,0,C13/C40)</f>
        <v>11.731199999999999</v>
      </c>
      <c r="D150" s="21">
        <f t="shared" si="182"/>
        <v>11.846387395692918</v>
      </c>
      <c r="E150" s="21">
        <f t="shared" si="182"/>
        <v>11.914589015826314</v>
      </c>
      <c r="F150" s="21">
        <f t="shared" si="182"/>
        <v>12.146422628951747</v>
      </c>
      <c r="G150" s="21">
        <f t="shared" si="182"/>
        <v>11.714052287581699</v>
      </c>
      <c r="H150" s="21">
        <f t="shared" si="182"/>
        <v>11.304487179487179</v>
      </c>
      <c r="I150" s="21">
        <f t="shared" si="182"/>
        <v>11.066129032258065</v>
      </c>
      <c r="J150" s="21">
        <f t="shared" si="182"/>
        <v>10.756756756756756</v>
      </c>
      <c r="K150" s="21">
        <f t="shared" si="182"/>
        <v>10.60532927570349</v>
      </c>
      <c r="L150" s="21">
        <f t="shared" si="182"/>
        <v>10.530416811823313</v>
      </c>
      <c r="M150" s="21">
        <f t="shared" si="182"/>
        <v>10.464072170160419</v>
      </c>
      <c r="N150" s="21">
        <f t="shared" si="182"/>
        <v>10.349153599247371</v>
      </c>
      <c r="O150" s="21">
        <f t="shared" si="182"/>
        <v>10.325902869944072</v>
      </c>
      <c r="P150" s="21">
        <f t="shared" si="182"/>
        <v>10.190289457759713</v>
      </c>
      <c r="Q150" s="21">
        <f t="shared" si="182"/>
        <v>10.458350010151888</v>
      </c>
    </row>
    <row r="151" spans="1:17" ht="11.45" customHeight="1" x14ac:dyDescent="0.25">
      <c r="A151" s="62" t="s">
        <v>59</v>
      </c>
      <c r="B151" s="20">
        <v>6.4535893359422776</v>
      </c>
      <c r="C151" s="20">
        <v>6.4512</v>
      </c>
      <c r="D151" s="20">
        <v>6.455630284449728</v>
      </c>
      <c r="E151" s="20">
        <v>6.4582534236856279</v>
      </c>
      <c r="F151" s="20">
        <v>6.4671701011135285</v>
      </c>
      <c r="G151" s="20">
        <v>6.4505404725992959</v>
      </c>
      <c r="H151" s="20">
        <v>6.4347879684418157</v>
      </c>
      <c r="I151" s="20">
        <v>6.425620347394541</v>
      </c>
      <c r="J151" s="20">
        <v>6.4137214137214134</v>
      </c>
      <c r="K151" s="20">
        <v>6.4078972798347493</v>
      </c>
      <c r="L151" s="20">
        <v>6.4050160312239734</v>
      </c>
      <c r="M151" s="20">
        <v>6.4024643142369388</v>
      </c>
      <c r="N151" s="20">
        <v>6.3980443692018225</v>
      </c>
      <c r="O151" s="20">
        <v>6.397150110382464</v>
      </c>
      <c r="P151" s="20">
        <v>6.3919342099138348</v>
      </c>
      <c r="Q151" s="20">
        <v>6.4022442311596883</v>
      </c>
    </row>
    <row r="152" spans="1:17" ht="11.45" customHeight="1" x14ac:dyDescent="0.25">
      <c r="A152" s="62" t="s">
        <v>58</v>
      </c>
      <c r="B152" s="20">
        <v>12.475539392423135</v>
      </c>
      <c r="C152" s="20">
        <v>12.421924532373028</v>
      </c>
      <c r="D152" s="20">
        <v>12.559202838604106</v>
      </c>
      <c r="E152" s="20">
        <v>12.356604994745878</v>
      </c>
      <c r="F152" s="20">
        <v>12.525522772411325</v>
      </c>
      <c r="G152" s="20">
        <v>11.993962576665758</v>
      </c>
      <c r="H152" s="20">
        <v>11.506558060427414</v>
      </c>
      <c r="I152" s="20">
        <v>11.214840377859721</v>
      </c>
      <c r="J152" s="20">
        <v>10.860672034904796</v>
      </c>
      <c r="K152" s="20">
        <v>10.674769227375352</v>
      </c>
      <c r="L152" s="20">
        <v>10.576054382221772</v>
      </c>
      <c r="M152" s="20">
        <v>10.494043306273205</v>
      </c>
      <c r="N152" s="20">
        <v>10.367967172980272</v>
      </c>
      <c r="O152" s="20">
        <v>10.336948241833811</v>
      </c>
      <c r="P152" s="20">
        <v>10.196209119566417</v>
      </c>
      <c r="Q152" s="20">
        <v>10.461765945030388</v>
      </c>
    </row>
    <row r="153" spans="1:17" ht="11.45" customHeight="1" x14ac:dyDescent="0.25">
      <c r="A153" s="62" t="s">
        <v>57</v>
      </c>
      <c r="B153" s="20" t="s">
        <v>183</v>
      </c>
      <c r="C153" s="20" t="s">
        <v>183</v>
      </c>
      <c r="D153" s="20" t="s">
        <v>183</v>
      </c>
      <c r="E153" s="20" t="s">
        <v>183</v>
      </c>
      <c r="F153" s="20" t="s">
        <v>183</v>
      </c>
      <c r="G153" s="20" t="s">
        <v>183</v>
      </c>
      <c r="H153" s="20" t="s">
        <v>183</v>
      </c>
      <c r="I153" s="20" t="s">
        <v>183</v>
      </c>
      <c r="J153" s="20" t="s">
        <v>183</v>
      </c>
      <c r="K153" s="20" t="s">
        <v>183</v>
      </c>
      <c r="L153" s="20" t="s">
        <v>183</v>
      </c>
      <c r="M153" s="20" t="s">
        <v>183</v>
      </c>
      <c r="N153" s="20" t="s">
        <v>183</v>
      </c>
      <c r="O153" s="20" t="s">
        <v>183</v>
      </c>
      <c r="P153" s="20" t="s">
        <v>183</v>
      </c>
      <c r="Q153" s="20" t="s">
        <v>183</v>
      </c>
    </row>
    <row r="154" spans="1:17" ht="11.45" customHeight="1" x14ac:dyDescent="0.25">
      <c r="A154" s="62" t="s">
        <v>56</v>
      </c>
      <c r="B154" s="20" t="s">
        <v>183</v>
      </c>
      <c r="C154" s="20" t="s">
        <v>183</v>
      </c>
      <c r="D154" s="20" t="s">
        <v>183</v>
      </c>
      <c r="E154" s="20" t="s">
        <v>183</v>
      </c>
      <c r="F154" s="20" t="s">
        <v>183</v>
      </c>
      <c r="G154" s="20" t="s">
        <v>183</v>
      </c>
      <c r="H154" s="20" t="s">
        <v>183</v>
      </c>
      <c r="I154" s="20" t="s">
        <v>183</v>
      </c>
      <c r="J154" s="20" t="s">
        <v>183</v>
      </c>
      <c r="K154" s="20" t="s">
        <v>183</v>
      </c>
      <c r="L154" s="20" t="s">
        <v>183</v>
      </c>
      <c r="M154" s="20" t="s">
        <v>183</v>
      </c>
      <c r="N154" s="20" t="s">
        <v>183</v>
      </c>
      <c r="O154" s="20" t="s">
        <v>183</v>
      </c>
      <c r="P154" s="20" t="s">
        <v>183</v>
      </c>
      <c r="Q154" s="20">
        <v>10.461765945030386</v>
      </c>
    </row>
    <row r="155" spans="1:17" ht="11.45" customHeight="1" x14ac:dyDescent="0.25">
      <c r="A155" s="62" t="s">
        <v>55</v>
      </c>
      <c r="B155" s="20" t="s">
        <v>183</v>
      </c>
      <c r="C155" s="20" t="s">
        <v>183</v>
      </c>
      <c r="D155" s="20" t="s">
        <v>183</v>
      </c>
      <c r="E155" s="20" t="s">
        <v>183</v>
      </c>
      <c r="F155" s="20" t="s">
        <v>183</v>
      </c>
      <c r="G155" s="20" t="s">
        <v>183</v>
      </c>
      <c r="H155" s="20" t="s">
        <v>183</v>
      </c>
      <c r="I155" s="20" t="s">
        <v>183</v>
      </c>
      <c r="J155" s="20" t="s">
        <v>183</v>
      </c>
      <c r="K155" s="20" t="s">
        <v>183</v>
      </c>
      <c r="L155" s="20" t="s">
        <v>183</v>
      </c>
      <c r="M155" s="20" t="s">
        <v>183</v>
      </c>
      <c r="N155" s="20" t="s">
        <v>183</v>
      </c>
      <c r="O155" s="20" t="s">
        <v>183</v>
      </c>
      <c r="P155" s="20" t="s">
        <v>183</v>
      </c>
      <c r="Q155" s="20" t="s">
        <v>183</v>
      </c>
    </row>
    <row r="156" spans="1:17" ht="11.45" customHeight="1" x14ac:dyDescent="0.25">
      <c r="A156" s="25" t="s">
        <v>66</v>
      </c>
      <c r="B156" s="24">
        <f t="shared" ref="B156" si="183">IF(B19=0,0,B19/B46)</f>
        <v>2.1853175774313591</v>
      </c>
      <c r="C156" s="24">
        <f t="shared" ref="C156:Q156" si="184">IF(C19=0,0,C19/C46)</f>
        <v>2.1306252719027245</v>
      </c>
      <c r="D156" s="24">
        <f t="shared" si="184"/>
        <v>2.1351231923190421</v>
      </c>
      <c r="E156" s="24">
        <f t="shared" si="184"/>
        <v>1.9999790004444911</v>
      </c>
      <c r="F156" s="24">
        <f t="shared" si="184"/>
        <v>1.8977947532116271</v>
      </c>
      <c r="G156" s="24">
        <f t="shared" si="184"/>
        <v>1.8616746470090584</v>
      </c>
      <c r="H156" s="24">
        <f t="shared" si="184"/>
        <v>1.7766274993031703</v>
      </c>
      <c r="I156" s="24">
        <f t="shared" si="184"/>
        <v>1.7262486640772217</v>
      </c>
      <c r="J156" s="24">
        <f t="shared" si="184"/>
        <v>1.8278880270935198</v>
      </c>
      <c r="K156" s="24">
        <f t="shared" si="184"/>
        <v>1.7874180891974183</v>
      </c>
      <c r="L156" s="24">
        <f t="shared" si="184"/>
        <v>1.8670231300620448</v>
      </c>
      <c r="M156" s="24">
        <f t="shared" si="184"/>
        <v>2.1145037157225239</v>
      </c>
      <c r="N156" s="24">
        <f t="shared" si="184"/>
        <v>2.2461933827271316</v>
      </c>
      <c r="O156" s="24">
        <f t="shared" si="184"/>
        <v>2.4357184426633904</v>
      </c>
      <c r="P156" s="24">
        <f t="shared" si="184"/>
        <v>2.5524115387823363</v>
      </c>
      <c r="Q156" s="24">
        <f t="shared" si="184"/>
        <v>2.4906274780940336</v>
      </c>
    </row>
    <row r="157" spans="1:17" ht="11.45" customHeight="1" x14ac:dyDescent="0.25">
      <c r="A157" s="23" t="s">
        <v>27</v>
      </c>
      <c r="B157" s="22">
        <f t="shared" ref="B157" si="185">IF(B20=0,0,B20/B47)</f>
        <v>0.17766025098666546</v>
      </c>
      <c r="C157" s="22">
        <f t="shared" ref="C157:Q157" si="186">IF(C20=0,0,C20/C47)</f>
        <v>0.17678074831153273</v>
      </c>
      <c r="D157" s="22">
        <f t="shared" si="186"/>
        <v>0.17651562046769081</v>
      </c>
      <c r="E157" s="22">
        <f t="shared" si="186"/>
        <v>0.1751569760354576</v>
      </c>
      <c r="F157" s="22">
        <f t="shared" si="186"/>
        <v>0.17419896792066078</v>
      </c>
      <c r="G157" s="22">
        <f t="shared" si="186"/>
        <v>0.17428434558014275</v>
      </c>
      <c r="H157" s="22">
        <f t="shared" si="186"/>
        <v>0.173946729252586</v>
      </c>
      <c r="I157" s="22">
        <f t="shared" si="186"/>
        <v>0.17401650675694968</v>
      </c>
      <c r="J157" s="22">
        <f t="shared" si="186"/>
        <v>0.17588076880122896</v>
      </c>
      <c r="K157" s="22">
        <f t="shared" si="186"/>
        <v>0.17718568969219928</v>
      </c>
      <c r="L157" s="22">
        <f t="shared" si="186"/>
        <v>0.1771684589772258</v>
      </c>
      <c r="M157" s="22">
        <f t="shared" si="186"/>
        <v>0.17943707149237406</v>
      </c>
      <c r="N157" s="22">
        <f t="shared" si="186"/>
        <v>0.1817473552233474</v>
      </c>
      <c r="O157" s="22">
        <f t="shared" si="186"/>
        <v>0.18336075826420342</v>
      </c>
      <c r="P157" s="22">
        <f t="shared" si="186"/>
        <v>0.1851503792183388</v>
      </c>
      <c r="Q157" s="22">
        <f t="shared" si="186"/>
        <v>0.18537296700818864</v>
      </c>
    </row>
    <row r="158" spans="1:17" ht="11.45" customHeight="1" x14ac:dyDescent="0.25">
      <c r="A158" s="62" t="s">
        <v>59</v>
      </c>
      <c r="B158" s="70">
        <v>0.14279366948459193</v>
      </c>
      <c r="C158" s="70">
        <v>0.13944428377865889</v>
      </c>
      <c r="D158" s="70">
        <v>0.13827701757860955</v>
      </c>
      <c r="E158" s="70">
        <v>0.13715853492603172</v>
      </c>
      <c r="F158" s="70">
        <v>0.13545766085886835</v>
      </c>
      <c r="G158" s="70">
        <v>0.13453617782269353</v>
      </c>
      <c r="H158" s="70">
        <v>0.1342709643569841</v>
      </c>
      <c r="I158" s="70">
        <v>0.13506820481219473</v>
      </c>
      <c r="J158" s="70">
        <v>0.13718228084525924</v>
      </c>
      <c r="K158" s="70">
        <v>0.1379395166267004</v>
      </c>
      <c r="L158" s="70">
        <v>0.13920548450046205</v>
      </c>
      <c r="M158" s="70">
        <v>0.1428263050979785</v>
      </c>
      <c r="N158" s="70">
        <v>0.14507027732023881</v>
      </c>
      <c r="O158" s="70">
        <v>0.14756297935009643</v>
      </c>
      <c r="P158" s="70">
        <v>0.14885321225713993</v>
      </c>
      <c r="Q158" s="70">
        <v>0.14841746854182086</v>
      </c>
    </row>
    <row r="159" spans="1:17" ht="11.45" customHeight="1" x14ac:dyDescent="0.25">
      <c r="A159" s="62" t="s">
        <v>58</v>
      </c>
      <c r="B159" s="70">
        <v>0.18231980234329251</v>
      </c>
      <c r="C159" s="70">
        <v>0.18224455024063438</v>
      </c>
      <c r="D159" s="70">
        <v>0.18216878954453691</v>
      </c>
      <c r="E159" s="70">
        <v>0.18055007200346707</v>
      </c>
      <c r="F159" s="70">
        <v>0.17948916164463322</v>
      </c>
      <c r="G159" s="70">
        <v>0.17943862129174262</v>
      </c>
      <c r="H159" s="70">
        <v>0.17862836147253267</v>
      </c>
      <c r="I159" s="70">
        <v>0.17768372885639347</v>
      </c>
      <c r="J159" s="70">
        <v>0.17915448104346191</v>
      </c>
      <c r="K159" s="70">
        <v>0.18038775536083235</v>
      </c>
      <c r="L159" s="70">
        <v>0.17989012992106113</v>
      </c>
      <c r="M159" s="70">
        <v>0.18179471594866162</v>
      </c>
      <c r="N159" s="70">
        <v>0.18388094727750992</v>
      </c>
      <c r="O159" s="70">
        <v>0.18519796929583335</v>
      </c>
      <c r="P159" s="70">
        <v>0.18681474576829249</v>
      </c>
      <c r="Q159" s="70">
        <v>0.1868853119182283</v>
      </c>
    </row>
    <row r="160" spans="1:17" ht="11.45" customHeight="1" x14ac:dyDescent="0.25">
      <c r="A160" s="62" t="s">
        <v>57</v>
      </c>
      <c r="B160" s="70">
        <v>0</v>
      </c>
      <c r="C160" s="70">
        <v>0</v>
      </c>
      <c r="D160" s="70">
        <v>0</v>
      </c>
      <c r="E160" s="70">
        <v>0</v>
      </c>
      <c r="F160" s="70">
        <v>0</v>
      </c>
      <c r="G160" s="70">
        <v>0</v>
      </c>
      <c r="H160" s="70">
        <v>0</v>
      </c>
      <c r="I160" s="70">
        <v>0</v>
      </c>
      <c r="J160" s="70">
        <v>0</v>
      </c>
      <c r="K160" s="70">
        <v>0</v>
      </c>
      <c r="L160" s="70" t="s">
        <v>183</v>
      </c>
      <c r="M160" s="70" t="s">
        <v>183</v>
      </c>
      <c r="N160" s="70" t="s">
        <v>183</v>
      </c>
      <c r="O160" s="70" t="s">
        <v>183</v>
      </c>
      <c r="P160" s="70" t="s">
        <v>183</v>
      </c>
      <c r="Q160" s="70" t="s">
        <v>183</v>
      </c>
    </row>
    <row r="161" spans="1:17" ht="11.45" customHeight="1" x14ac:dyDescent="0.25">
      <c r="A161" s="62" t="s">
        <v>56</v>
      </c>
      <c r="B161" s="70" t="s">
        <v>183</v>
      </c>
      <c r="C161" s="70" t="s">
        <v>183</v>
      </c>
      <c r="D161" s="70" t="s">
        <v>183</v>
      </c>
      <c r="E161" s="70" t="s">
        <v>183</v>
      </c>
      <c r="F161" s="70" t="s">
        <v>183</v>
      </c>
      <c r="G161" s="70" t="s">
        <v>183</v>
      </c>
      <c r="H161" s="70" t="s">
        <v>183</v>
      </c>
      <c r="I161" s="70" t="s">
        <v>183</v>
      </c>
      <c r="J161" s="70" t="s">
        <v>183</v>
      </c>
      <c r="K161" s="70" t="s">
        <v>183</v>
      </c>
      <c r="L161" s="70" t="s">
        <v>183</v>
      </c>
      <c r="M161" s="70" t="s">
        <v>183</v>
      </c>
      <c r="N161" s="70" t="s">
        <v>183</v>
      </c>
      <c r="O161" s="70" t="s">
        <v>183</v>
      </c>
      <c r="P161" s="70" t="s">
        <v>183</v>
      </c>
      <c r="Q161" s="70">
        <v>0.14841746854182089</v>
      </c>
    </row>
    <row r="162" spans="1:17" ht="11.45" customHeight="1" x14ac:dyDescent="0.25">
      <c r="A162" s="62" t="s">
        <v>55</v>
      </c>
      <c r="B162" s="70" t="s">
        <v>183</v>
      </c>
      <c r="C162" s="70" t="s">
        <v>183</v>
      </c>
      <c r="D162" s="70" t="s">
        <v>183</v>
      </c>
      <c r="E162" s="70" t="s">
        <v>183</v>
      </c>
      <c r="F162" s="70" t="s">
        <v>183</v>
      </c>
      <c r="G162" s="70" t="s">
        <v>183</v>
      </c>
      <c r="H162" s="70" t="s">
        <v>183</v>
      </c>
      <c r="I162" s="70" t="s">
        <v>183</v>
      </c>
      <c r="J162" s="70" t="s">
        <v>183</v>
      </c>
      <c r="K162" s="70" t="s">
        <v>183</v>
      </c>
      <c r="L162" s="70" t="s">
        <v>183</v>
      </c>
      <c r="M162" s="70" t="s">
        <v>183</v>
      </c>
      <c r="N162" s="70">
        <v>0.18843841876033623</v>
      </c>
      <c r="O162" s="70">
        <v>0.18836880685265836</v>
      </c>
      <c r="P162" s="70">
        <v>0.18832396920566052</v>
      </c>
      <c r="Q162" s="70">
        <v>0.18830118902075593</v>
      </c>
    </row>
    <row r="163" spans="1:17" ht="11.45" customHeight="1" x14ac:dyDescent="0.25">
      <c r="A163" s="19" t="s">
        <v>24</v>
      </c>
      <c r="B163" s="21">
        <f t="shared" ref="B163" si="187">IF(B26=0,0,B26/B53)</f>
        <v>8.9567258416116271</v>
      </c>
      <c r="C163" s="21">
        <f t="shared" ref="C163:Q163" si="188">IF(C26=0,0,C26/C53)</f>
        <v>8.7539403057686371</v>
      </c>
      <c r="D163" s="21">
        <f t="shared" si="188"/>
        <v>9.0170318411918924</v>
      </c>
      <c r="E163" s="21">
        <f t="shared" si="188"/>
        <v>8.5246941034643573</v>
      </c>
      <c r="F163" s="21">
        <f t="shared" si="188"/>
        <v>8.7256605554909648</v>
      </c>
      <c r="G163" s="21">
        <f t="shared" si="188"/>
        <v>9.1161515604561103</v>
      </c>
      <c r="H163" s="21">
        <f t="shared" si="188"/>
        <v>9.1122752118373427</v>
      </c>
      <c r="I163" s="21">
        <f t="shared" si="188"/>
        <v>9.153617811761082</v>
      </c>
      <c r="J163" s="21">
        <f t="shared" si="188"/>
        <v>9.1440443710756512</v>
      </c>
      <c r="K163" s="21">
        <f t="shared" si="188"/>
        <v>9.489219902033609</v>
      </c>
      <c r="L163" s="21">
        <f t="shared" si="188"/>
        <v>9.7402766208369389</v>
      </c>
      <c r="M163" s="21">
        <f t="shared" si="188"/>
        <v>10.160854785368677</v>
      </c>
      <c r="N163" s="21">
        <f t="shared" si="188"/>
        <v>10.139637753804294</v>
      </c>
      <c r="O163" s="21">
        <f t="shared" si="188"/>
        <v>10.313197138613159</v>
      </c>
      <c r="P163" s="21">
        <f t="shared" si="188"/>
        <v>10.453733998854821</v>
      </c>
      <c r="Q163" s="21">
        <f t="shared" si="188"/>
        <v>10.474311247202612</v>
      </c>
    </row>
    <row r="164" spans="1:17" ht="11.45" customHeight="1" x14ac:dyDescent="0.25">
      <c r="A164" s="17" t="s">
        <v>23</v>
      </c>
      <c r="B164" s="20">
        <f t="shared" ref="B164" si="189">IF(B27=0,0,B27/B54)</f>
        <v>7.8796561604584525</v>
      </c>
      <c r="C164" s="20">
        <f t="shared" ref="C164:Q164" si="190">IF(C27=0,0,C27/C54)</f>
        <v>7.5920502092050208</v>
      </c>
      <c r="D164" s="20">
        <f t="shared" si="190"/>
        <v>7.8196605374823198</v>
      </c>
      <c r="E164" s="20">
        <f t="shared" si="190"/>
        <v>7.2830687830687832</v>
      </c>
      <c r="F164" s="20">
        <f t="shared" si="190"/>
        <v>7.3079056865464631</v>
      </c>
      <c r="G164" s="20">
        <f t="shared" si="190"/>
        <v>7.749124036440084</v>
      </c>
      <c r="H164" s="20">
        <f t="shared" si="190"/>
        <v>7.6786907147628591</v>
      </c>
      <c r="I164" s="20">
        <f t="shared" si="190"/>
        <v>7.6772934287573191</v>
      </c>
      <c r="J164" s="20">
        <f t="shared" si="190"/>
        <v>7.2713704206241516</v>
      </c>
      <c r="K164" s="20">
        <f t="shared" si="190"/>
        <v>7.8447058823529412</v>
      </c>
      <c r="L164" s="20">
        <f t="shared" si="190"/>
        <v>8.1581790123456788</v>
      </c>
      <c r="M164" s="20">
        <f t="shared" si="190"/>
        <v>8.8614591009579957</v>
      </c>
      <c r="N164" s="20">
        <f t="shared" si="190"/>
        <v>8.8943560057887119</v>
      </c>
      <c r="O164" s="20">
        <f t="shared" si="190"/>
        <v>8.9501831501831504</v>
      </c>
      <c r="P164" s="20">
        <f t="shared" si="190"/>
        <v>9.2582260371959944</v>
      </c>
      <c r="Q164" s="20">
        <f t="shared" si="190"/>
        <v>9.2692307692307701</v>
      </c>
    </row>
    <row r="165" spans="1:17" ht="11.45" customHeight="1" x14ac:dyDescent="0.25">
      <c r="A165" s="15" t="s">
        <v>22</v>
      </c>
      <c r="B165" s="69">
        <f t="shared" ref="B165" si="191">IF(B28=0,0,B28/B55)</f>
        <v>13.91369274697543</v>
      </c>
      <c r="C165" s="69">
        <f t="shared" ref="C165:Q165" si="192">IF(C28=0,0,C28/C55)</f>
        <v>13.919074370474085</v>
      </c>
      <c r="D165" s="69">
        <f t="shared" si="192"/>
        <v>14.024477182889742</v>
      </c>
      <c r="E165" s="69">
        <f t="shared" si="192"/>
        <v>13.971620963519554</v>
      </c>
      <c r="F165" s="69">
        <f t="shared" si="192"/>
        <v>13.815001650654265</v>
      </c>
      <c r="G165" s="69">
        <f t="shared" si="192"/>
        <v>13.823516152398085</v>
      </c>
      <c r="H165" s="69">
        <f t="shared" si="192"/>
        <v>13.939417391086485</v>
      </c>
      <c r="I165" s="69">
        <f t="shared" si="192"/>
        <v>13.963308820051855</v>
      </c>
      <c r="J165" s="69">
        <f t="shared" si="192"/>
        <v>13.787173971497715</v>
      </c>
      <c r="K165" s="69">
        <f t="shared" si="192"/>
        <v>13.619716537018856</v>
      </c>
      <c r="L165" s="69">
        <f t="shared" si="192"/>
        <v>14.062772807292546</v>
      </c>
      <c r="M165" s="69">
        <f t="shared" si="192"/>
        <v>14.013755325623858</v>
      </c>
      <c r="N165" s="69">
        <f t="shared" si="192"/>
        <v>13.968045932457969</v>
      </c>
      <c r="O165" s="69">
        <f t="shared" si="192"/>
        <v>13.989681202243819</v>
      </c>
      <c r="P165" s="69">
        <f t="shared" si="192"/>
        <v>14.017252789885665</v>
      </c>
      <c r="Q165" s="69">
        <f t="shared" si="192"/>
        <v>13.908158906450234</v>
      </c>
    </row>
    <row r="166" spans="1:17" ht="11.45" customHeight="1" x14ac:dyDescent="0.25">
      <c r="A166" s="59"/>
      <c r="B166" s="58"/>
      <c r="C166" s="58"/>
      <c r="D166" s="58"/>
      <c r="E166" s="58"/>
      <c r="F166" s="58"/>
      <c r="G166" s="58"/>
      <c r="H166" s="58"/>
      <c r="I166" s="58"/>
      <c r="J166" s="58"/>
      <c r="K166" s="58"/>
      <c r="L166" s="58"/>
      <c r="M166" s="58"/>
      <c r="N166" s="58"/>
      <c r="O166" s="58"/>
      <c r="P166" s="58"/>
      <c r="Q166" s="58"/>
    </row>
    <row r="167" spans="1:17" ht="11.45" customHeight="1" x14ac:dyDescent="0.25">
      <c r="A167" s="27" t="s">
        <v>65</v>
      </c>
      <c r="B167" s="68">
        <f t="shared" ref="B167:B169" si="193">IF(B30=0,"",B30*1000000/B84)</f>
        <v>15278.978888473794</v>
      </c>
      <c r="C167" s="68">
        <f t="shared" ref="C167:Q167" si="194">IF(C30=0,"",C30*1000000/C84)</f>
        <v>15154.242046914325</v>
      </c>
      <c r="D167" s="68">
        <f t="shared" si="194"/>
        <v>15269.772772876586</v>
      </c>
      <c r="E167" s="68">
        <f t="shared" si="194"/>
        <v>15545.272872769667</v>
      </c>
      <c r="F167" s="68">
        <f t="shared" si="194"/>
        <v>15606.396234915452</v>
      </c>
      <c r="G167" s="68">
        <f t="shared" si="194"/>
        <v>15431.986992459857</v>
      </c>
      <c r="H167" s="68">
        <f t="shared" si="194"/>
        <v>15439.998730085097</v>
      </c>
      <c r="I167" s="68">
        <f t="shared" si="194"/>
        <v>16112.164654165193</v>
      </c>
      <c r="J167" s="68">
        <f t="shared" si="194"/>
        <v>16015.183346175105</v>
      </c>
      <c r="K167" s="68">
        <f t="shared" si="194"/>
        <v>15689.036218760793</v>
      </c>
      <c r="L167" s="68">
        <f t="shared" si="194"/>
        <v>15679.228666873869</v>
      </c>
      <c r="M167" s="68">
        <f t="shared" si="194"/>
        <v>15886.166375914498</v>
      </c>
      <c r="N167" s="68">
        <f t="shared" si="194"/>
        <v>14750.417936069585</v>
      </c>
      <c r="O167" s="68">
        <f t="shared" si="194"/>
        <v>14968.880088676193</v>
      </c>
      <c r="P167" s="68">
        <f t="shared" si="194"/>
        <v>15206.365212512999</v>
      </c>
      <c r="Q167" s="68">
        <f t="shared" si="194"/>
        <v>15431.970683890735</v>
      </c>
    </row>
    <row r="168" spans="1:17" ht="11.45" customHeight="1" x14ac:dyDescent="0.25">
      <c r="A168" s="25" t="s">
        <v>39</v>
      </c>
      <c r="B168" s="66">
        <f t="shared" si="193"/>
        <v>14455.306827563772</v>
      </c>
      <c r="C168" s="66">
        <f t="shared" ref="C168:Q168" si="195">IF(C31=0,"",C31*1000000/C85)</f>
        <v>14244.026491166253</v>
      </c>
      <c r="D168" s="66">
        <f t="shared" si="195"/>
        <v>14366.518129431523</v>
      </c>
      <c r="E168" s="66">
        <f t="shared" si="195"/>
        <v>14497.968845391899</v>
      </c>
      <c r="F168" s="66">
        <f t="shared" si="195"/>
        <v>14447.893692376121</v>
      </c>
      <c r="G168" s="66">
        <f t="shared" si="195"/>
        <v>14229.682777972848</v>
      </c>
      <c r="H168" s="66">
        <f t="shared" si="195"/>
        <v>14079.531158059355</v>
      </c>
      <c r="I168" s="66">
        <f t="shared" si="195"/>
        <v>14788.860074479993</v>
      </c>
      <c r="J168" s="66">
        <f t="shared" si="195"/>
        <v>14836.165488262457</v>
      </c>
      <c r="K168" s="66">
        <f t="shared" si="195"/>
        <v>14683.404717745922</v>
      </c>
      <c r="L168" s="66">
        <f t="shared" si="195"/>
        <v>14674.089339240601</v>
      </c>
      <c r="M168" s="66">
        <f t="shared" si="195"/>
        <v>15106.550565724865</v>
      </c>
      <c r="N168" s="66">
        <f t="shared" si="195"/>
        <v>13922.19589685541</v>
      </c>
      <c r="O168" s="66">
        <f t="shared" si="195"/>
        <v>14278.186575492877</v>
      </c>
      <c r="P168" s="66">
        <f t="shared" si="195"/>
        <v>14666.360345386467</v>
      </c>
      <c r="Q168" s="66">
        <f t="shared" si="195"/>
        <v>14904.957569071583</v>
      </c>
    </row>
    <row r="169" spans="1:17" ht="11.45" customHeight="1" x14ac:dyDescent="0.25">
      <c r="A169" s="23" t="s">
        <v>30</v>
      </c>
      <c r="B169" s="65">
        <f t="shared" si="193"/>
        <v>4045.0319581204267</v>
      </c>
      <c r="C169" s="65">
        <f t="shared" ref="C169:Q169" si="196">IF(C32=0,"",C32*1000000/C86)</f>
        <v>3628.3643265013889</v>
      </c>
      <c r="D169" s="65">
        <f t="shared" si="196"/>
        <v>3648.9508006900551</v>
      </c>
      <c r="E169" s="65">
        <f t="shared" si="196"/>
        <v>3580.7794876166035</v>
      </c>
      <c r="F169" s="65">
        <f t="shared" si="196"/>
        <v>3436.050527977894</v>
      </c>
      <c r="G169" s="65">
        <f t="shared" si="196"/>
        <v>3328.6993142039473</v>
      </c>
      <c r="H169" s="65">
        <f t="shared" si="196"/>
        <v>3275.3917711752047</v>
      </c>
      <c r="I169" s="65">
        <f t="shared" si="196"/>
        <v>3264.6809719186313</v>
      </c>
      <c r="J169" s="65">
        <f t="shared" si="196"/>
        <v>3143.6245543780828</v>
      </c>
      <c r="K169" s="65">
        <f t="shared" si="196"/>
        <v>3020.1495435315201</v>
      </c>
      <c r="L169" s="65">
        <f t="shared" si="196"/>
        <v>3051.5115753219679</v>
      </c>
      <c r="M169" s="65">
        <f t="shared" si="196"/>
        <v>3076.8187431779857</v>
      </c>
      <c r="N169" s="65">
        <f t="shared" si="196"/>
        <v>3122.8374154401467</v>
      </c>
      <c r="O169" s="65">
        <f t="shared" si="196"/>
        <v>3183.6721121335622</v>
      </c>
      <c r="P169" s="65">
        <f t="shared" si="196"/>
        <v>3253.8342124990572</v>
      </c>
      <c r="Q169" s="65">
        <f t="shared" si="196"/>
        <v>3272.756211249331</v>
      </c>
    </row>
    <row r="170" spans="1:17" ht="11.45" customHeight="1" x14ac:dyDescent="0.25">
      <c r="A170" s="19" t="s">
        <v>29</v>
      </c>
      <c r="B170" s="63">
        <f t="shared" ref="B170" si="197">IF(B33=0,"",B33*1000000/B87)</f>
        <v>15001.544189332062</v>
      </c>
      <c r="C170" s="63">
        <f t="shared" ref="C170:Q170" si="198">IF(C33=0,"",C33*1000000/C87)</f>
        <v>14846.132585954232</v>
      </c>
      <c r="D170" s="63">
        <f t="shared" si="198"/>
        <v>15005.685999933634</v>
      </c>
      <c r="E170" s="63">
        <f t="shared" si="198"/>
        <v>15181.225420435405</v>
      </c>
      <c r="F170" s="63">
        <f t="shared" si="198"/>
        <v>15172.962589013932</v>
      </c>
      <c r="G170" s="63">
        <f t="shared" si="198"/>
        <v>14976.224243590277</v>
      </c>
      <c r="H170" s="63">
        <f t="shared" si="198"/>
        <v>14856.20453291629</v>
      </c>
      <c r="I170" s="63">
        <f t="shared" si="198"/>
        <v>15690.967372053847</v>
      </c>
      <c r="J170" s="63">
        <f t="shared" si="198"/>
        <v>15779.022324587617</v>
      </c>
      <c r="K170" s="63">
        <f t="shared" si="198"/>
        <v>15611.23926647203</v>
      </c>
      <c r="L170" s="63">
        <f t="shared" si="198"/>
        <v>15564.624504687108</v>
      </c>
      <c r="M170" s="63">
        <f t="shared" si="198"/>
        <v>16008.95197762691</v>
      </c>
      <c r="N170" s="63">
        <f t="shared" si="198"/>
        <v>14687.151959936786</v>
      </c>
      <c r="O170" s="63">
        <f t="shared" si="198"/>
        <v>15049.470417059372</v>
      </c>
      <c r="P170" s="63">
        <f t="shared" si="198"/>
        <v>15439.535410422821</v>
      </c>
      <c r="Q170" s="63">
        <f t="shared" si="198"/>
        <v>15682.129574721535</v>
      </c>
    </row>
    <row r="171" spans="1:17" ht="11.45" customHeight="1" x14ac:dyDescent="0.25">
      <c r="A171" s="62" t="s">
        <v>59</v>
      </c>
      <c r="B171" s="64">
        <f t="shared" ref="B171" si="199">IF(B34=0,"",B34*1000000/B88)</f>
        <v>14542.856503111048</v>
      </c>
      <c r="C171" s="64">
        <f t="shared" ref="C171:Q171" si="200">IF(C34=0,"",C34*1000000/C88)</f>
        <v>14320.385057916636</v>
      </c>
      <c r="D171" s="64">
        <f t="shared" si="200"/>
        <v>14410.297616080632</v>
      </c>
      <c r="E171" s="64">
        <f t="shared" si="200"/>
        <v>14512.80553067935</v>
      </c>
      <c r="F171" s="64">
        <f t="shared" si="200"/>
        <v>14388.293702511635</v>
      </c>
      <c r="G171" s="64">
        <f t="shared" si="200"/>
        <v>14026.78588712861</v>
      </c>
      <c r="H171" s="64">
        <f t="shared" si="200"/>
        <v>13745.697021244403</v>
      </c>
      <c r="I171" s="64">
        <f t="shared" si="200"/>
        <v>14175.265679631615</v>
      </c>
      <c r="J171" s="64">
        <f t="shared" si="200"/>
        <v>13954.193542177414</v>
      </c>
      <c r="K171" s="64">
        <f t="shared" si="200"/>
        <v>13653.71016072271</v>
      </c>
      <c r="L171" s="64">
        <f t="shared" si="200"/>
        <v>13279.187915127821</v>
      </c>
      <c r="M171" s="64">
        <f t="shared" si="200"/>
        <v>13663.958237010307</v>
      </c>
      <c r="N171" s="64">
        <f t="shared" si="200"/>
        <v>12324.270139949518</v>
      </c>
      <c r="O171" s="64">
        <f t="shared" si="200"/>
        <v>12457.291958224278</v>
      </c>
      <c r="P171" s="64">
        <f t="shared" si="200"/>
        <v>12910.480470394023</v>
      </c>
      <c r="Q171" s="64">
        <f t="shared" si="200"/>
        <v>13555.440062993423</v>
      </c>
    </row>
    <row r="172" spans="1:17" ht="11.45" customHeight="1" x14ac:dyDescent="0.25">
      <c r="A172" s="62" t="s">
        <v>58</v>
      </c>
      <c r="B172" s="64">
        <f t="shared" ref="B172" si="201">IF(B35=0,"",B35*1000000/B89)</f>
        <v>21637.187035955041</v>
      </c>
      <c r="C172" s="64">
        <f t="shared" ref="C172:Q172" si="202">IF(C35=0,"",C35*1000000/C89)</f>
        <v>21401.879447891777</v>
      </c>
      <c r="D172" s="64">
        <f t="shared" si="202"/>
        <v>21747.020170995187</v>
      </c>
      <c r="E172" s="64">
        <f t="shared" si="202"/>
        <v>22453.616954532758</v>
      </c>
      <c r="F172" s="64">
        <f t="shared" si="202"/>
        <v>22718.25108019001</v>
      </c>
      <c r="G172" s="64">
        <f t="shared" si="202"/>
        <v>22173.36758849724</v>
      </c>
      <c r="H172" s="64">
        <f t="shared" si="202"/>
        <v>22081.889778390381</v>
      </c>
      <c r="I172" s="64">
        <f t="shared" si="202"/>
        <v>23035.488301861722</v>
      </c>
      <c r="J172" s="64">
        <f t="shared" si="202"/>
        <v>23177.90856161655</v>
      </c>
      <c r="K172" s="64">
        <f t="shared" si="202"/>
        <v>22611.335873413791</v>
      </c>
      <c r="L172" s="64">
        <f t="shared" si="202"/>
        <v>22565.808866928048</v>
      </c>
      <c r="M172" s="64">
        <f t="shared" si="202"/>
        <v>22454.180199388717</v>
      </c>
      <c r="N172" s="64">
        <f t="shared" si="202"/>
        <v>20465.299183019848</v>
      </c>
      <c r="O172" s="64">
        <f t="shared" si="202"/>
        <v>20729.294395773733</v>
      </c>
      <c r="P172" s="64">
        <f t="shared" si="202"/>
        <v>20377.756356180846</v>
      </c>
      <c r="Q172" s="64">
        <f t="shared" si="202"/>
        <v>19471.179798830952</v>
      </c>
    </row>
    <row r="173" spans="1:17" ht="11.45" customHeight="1" x14ac:dyDescent="0.25">
      <c r="A173" s="62" t="s">
        <v>57</v>
      </c>
      <c r="B173" s="64">
        <f t="shared" ref="B173" si="203">IF(B36=0,"",B36*1000000/B90)</f>
        <v>17718.039524867479</v>
      </c>
      <c r="C173" s="64">
        <f t="shared" ref="C173:Q173" si="204">IF(C36=0,"",C36*1000000/C90)</f>
        <v>18447.74025453546</v>
      </c>
      <c r="D173" s="64">
        <f t="shared" si="204"/>
        <v>17852.610089975358</v>
      </c>
      <c r="E173" s="64">
        <f t="shared" si="204"/>
        <v>17554.924786280964</v>
      </c>
      <c r="F173" s="64">
        <f t="shared" si="204"/>
        <v>16916.022707787561</v>
      </c>
      <c r="G173" s="64">
        <f t="shared" si="204"/>
        <v>15724.09728494457</v>
      </c>
      <c r="H173" s="64">
        <f t="shared" si="204"/>
        <v>14913.548952043053</v>
      </c>
      <c r="I173" s="64">
        <f t="shared" si="204"/>
        <v>14816.7478448776</v>
      </c>
      <c r="J173" s="64">
        <f t="shared" si="204"/>
        <v>14198.432900320313</v>
      </c>
      <c r="K173" s="64">
        <f t="shared" si="204"/>
        <v>13191.770592440203</v>
      </c>
      <c r="L173" s="64" t="str">
        <f t="shared" si="204"/>
        <v/>
      </c>
      <c r="M173" s="64" t="str">
        <f t="shared" si="204"/>
        <v/>
      </c>
      <c r="N173" s="64" t="str">
        <f t="shared" si="204"/>
        <v/>
      </c>
      <c r="O173" s="64" t="str">
        <f t="shared" si="204"/>
        <v/>
      </c>
      <c r="P173" s="64" t="str">
        <f t="shared" si="204"/>
        <v/>
      </c>
      <c r="Q173" s="64" t="str">
        <f t="shared" si="204"/>
        <v/>
      </c>
    </row>
    <row r="174" spans="1:17" ht="11.45" customHeight="1" x14ac:dyDescent="0.25">
      <c r="A174" s="62" t="s">
        <v>56</v>
      </c>
      <c r="B174" s="64" t="str">
        <f t="shared" ref="B174" si="205">IF(B37=0,"",B37*1000000/B91)</f>
        <v/>
      </c>
      <c r="C174" s="64" t="str">
        <f t="shared" ref="C174:Q174" si="206">IF(C37=0,"",C37*1000000/C91)</f>
        <v/>
      </c>
      <c r="D174" s="64" t="str">
        <f t="shared" si="206"/>
        <v/>
      </c>
      <c r="E174" s="64" t="str">
        <f t="shared" si="206"/>
        <v/>
      </c>
      <c r="F174" s="64" t="str">
        <f t="shared" si="206"/>
        <v/>
      </c>
      <c r="G174" s="64" t="str">
        <f t="shared" si="206"/>
        <v/>
      </c>
      <c r="H174" s="64" t="str">
        <f t="shared" si="206"/>
        <v/>
      </c>
      <c r="I174" s="64" t="str">
        <f t="shared" si="206"/>
        <v/>
      </c>
      <c r="J174" s="64" t="str">
        <f t="shared" si="206"/>
        <v/>
      </c>
      <c r="K174" s="64" t="str">
        <f t="shared" si="206"/>
        <v/>
      </c>
      <c r="L174" s="64" t="str">
        <f t="shared" si="206"/>
        <v/>
      </c>
      <c r="M174" s="64" t="str">
        <f t="shared" si="206"/>
        <v/>
      </c>
      <c r="N174" s="64" t="str">
        <f t="shared" si="206"/>
        <v/>
      </c>
      <c r="O174" s="64" t="str">
        <f t="shared" si="206"/>
        <v/>
      </c>
      <c r="P174" s="64" t="str">
        <f t="shared" si="206"/>
        <v/>
      </c>
      <c r="Q174" s="64">
        <f t="shared" si="206"/>
        <v>22099.596934929978</v>
      </c>
    </row>
    <row r="175" spans="1:17" ht="11.45" customHeight="1" x14ac:dyDescent="0.25">
      <c r="A175" s="62" t="s">
        <v>60</v>
      </c>
      <c r="B175" s="64" t="str">
        <f t="shared" ref="B175" si="207">IF(B38=0,"",B38*1000000/B92)</f>
        <v/>
      </c>
      <c r="C175" s="64" t="str">
        <f t="shared" ref="C175:Q175" si="208">IF(C38=0,"",C38*1000000/C92)</f>
        <v/>
      </c>
      <c r="D175" s="64" t="str">
        <f t="shared" si="208"/>
        <v/>
      </c>
      <c r="E175" s="64" t="str">
        <f t="shared" si="208"/>
        <v/>
      </c>
      <c r="F175" s="64" t="str">
        <f t="shared" si="208"/>
        <v/>
      </c>
      <c r="G175" s="64" t="str">
        <f t="shared" si="208"/>
        <v/>
      </c>
      <c r="H175" s="64" t="str">
        <f t="shared" si="208"/>
        <v/>
      </c>
      <c r="I175" s="64" t="str">
        <f t="shared" si="208"/>
        <v/>
      </c>
      <c r="J175" s="64" t="str">
        <f t="shared" si="208"/>
        <v/>
      </c>
      <c r="K175" s="64" t="str">
        <f t="shared" si="208"/>
        <v/>
      </c>
      <c r="L175" s="64" t="str">
        <f t="shared" si="208"/>
        <v/>
      </c>
      <c r="M175" s="64" t="str">
        <f t="shared" si="208"/>
        <v/>
      </c>
      <c r="N175" s="64" t="str">
        <f t="shared" si="208"/>
        <v/>
      </c>
      <c r="O175" s="64" t="str">
        <f t="shared" si="208"/>
        <v/>
      </c>
      <c r="P175" s="64">
        <f t="shared" si="208"/>
        <v>13283.844264683365</v>
      </c>
      <c r="Q175" s="64">
        <f t="shared" si="208"/>
        <v>13885.143188795115</v>
      </c>
    </row>
    <row r="176" spans="1:17" ht="11.45" customHeight="1" x14ac:dyDescent="0.25">
      <c r="A176" s="62" t="s">
        <v>55</v>
      </c>
      <c r="B176" s="64" t="str">
        <f t="shared" ref="B176" si="209">IF(B39=0,"",B39*1000000/B93)</f>
        <v/>
      </c>
      <c r="C176" s="64" t="str">
        <f t="shared" ref="C176:Q176" si="210">IF(C39=0,"",C39*1000000/C93)</f>
        <v/>
      </c>
      <c r="D176" s="64" t="str">
        <f t="shared" si="210"/>
        <v/>
      </c>
      <c r="E176" s="64" t="str">
        <f t="shared" si="210"/>
        <v/>
      </c>
      <c r="F176" s="64" t="str">
        <f t="shared" si="210"/>
        <v/>
      </c>
      <c r="G176" s="64" t="str">
        <f t="shared" si="210"/>
        <v/>
      </c>
      <c r="H176" s="64" t="str">
        <f t="shared" si="210"/>
        <v/>
      </c>
      <c r="I176" s="64" t="str">
        <f t="shared" si="210"/>
        <v/>
      </c>
      <c r="J176" s="64" t="str">
        <f t="shared" si="210"/>
        <v/>
      </c>
      <c r="K176" s="64" t="str">
        <f t="shared" si="210"/>
        <v/>
      </c>
      <c r="L176" s="64" t="str">
        <f t="shared" si="210"/>
        <v/>
      </c>
      <c r="M176" s="64">
        <f t="shared" si="210"/>
        <v>14125.811674314356</v>
      </c>
      <c r="N176" s="64">
        <f t="shared" si="210"/>
        <v>14198.88290803671</v>
      </c>
      <c r="O176" s="64">
        <f t="shared" si="210"/>
        <v>14206.506666287354</v>
      </c>
      <c r="P176" s="64">
        <f t="shared" si="210"/>
        <v>14231.911601609481</v>
      </c>
      <c r="Q176" s="64">
        <f t="shared" si="210"/>
        <v>14266.643148082429</v>
      </c>
    </row>
    <row r="177" spans="1:17" ht="11.45" customHeight="1" x14ac:dyDescent="0.25">
      <c r="A177" s="19" t="s">
        <v>28</v>
      </c>
      <c r="B177" s="63">
        <f t="shared" ref="B177" si="211">IF(B40=0,"",B40*1000000/B94)</f>
        <v>45031.500572737685</v>
      </c>
      <c r="C177" s="63">
        <f t="shared" ref="C177:Q177" si="212">IF(C40=0,"",C40*1000000/C94)</f>
        <v>44790.024365773257</v>
      </c>
      <c r="D177" s="63">
        <f t="shared" si="212"/>
        <v>44029.711689376396</v>
      </c>
      <c r="E177" s="63">
        <f t="shared" si="212"/>
        <v>43188.803758889786</v>
      </c>
      <c r="F177" s="63">
        <f t="shared" si="212"/>
        <v>42350.785709252341</v>
      </c>
      <c r="G177" s="63">
        <f t="shared" si="212"/>
        <v>42494.098041938618</v>
      </c>
      <c r="H177" s="63">
        <f t="shared" si="212"/>
        <v>42880.703683342494</v>
      </c>
      <c r="I177" s="63">
        <f t="shared" si="212"/>
        <v>42811.76633061732</v>
      </c>
      <c r="J177" s="63">
        <f t="shared" si="212"/>
        <v>43523.387766399115</v>
      </c>
      <c r="K177" s="63">
        <f t="shared" si="212"/>
        <v>44033.360191084859</v>
      </c>
      <c r="L177" s="63">
        <f t="shared" si="212"/>
        <v>44867.660417052961</v>
      </c>
      <c r="M177" s="63">
        <f t="shared" si="212"/>
        <v>45668.57489346074</v>
      </c>
      <c r="N177" s="63">
        <f t="shared" si="212"/>
        <v>46511.015914554824</v>
      </c>
      <c r="O177" s="63">
        <f t="shared" si="212"/>
        <v>47422.096351417465</v>
      </c>
      <c r="P177" s="63">
        <f t="shared" si="212"/>
        <v>48414.932066725829</v>
      </c>
      <c r="Q177" s="63">
        <f t="shared" si="212"/>
        <v>49398.382082372889</v>
      </c>
    </row>
    <row r="178" spans="1:17" ht="11.45" customHeight="1" x14ac:dyDescent="0.25">
      <c r="A178" s="62" t="s">
        <v>59</v>
      </c>
      <c r="B178" s="67">
        <f t="shared" ref="B178" si="213">IF(B41=0,"",B41*1000000/B95)</f>
        <v>44844.782130651984</v>
      </c>
      <c r="C178" s="67">
        <f t="shared" ref="C178:Q178" si="214">IF(C41=0,"",C41*1000000/C95)</f>
        <v>45502.364632316203</v>
      </c>
      <c r="D178" s="67">
        <f t="shared" si="214"/>
        <v>45603.760978420287</v>
      </c>
      <c r="E178" s="67">
        <f t="shared" si="214"/>
        <v>45601.715965469404</v>
      </c>
      <c r="F178" s="67">
        <f t="shared" si="214"/>
        <v>45584.786088323825</v>
      </c>
      <c r="G178" s="67">
        <f t="shared" si="214"/>
        <v>46680.376078414978</v>
      </c>
      <c r="H178" s="67">
        <f t="shared" si="214"/>
        <v>48088.166984871059</v>
      </c>
      <c r="I178" s="67">
        <f t="shared" si="214"/>
        <v>48986.730242078855</v>
      </c>
      <c r="J178" s="67">
        <f t="shared" si="214"/>
        <v>50859.243968243827</v>
      </c>
      <c r="K178" s="67">
        <f t="shared" si="214"/>
        <v>50475.638375806739</v>
      </c>
      <c r="L178" s="67">
        <f t="shared" si="214"/>
        <v>50470.873922078674</v>
      </c>
      <c r="M178" s="67">
        <f t="shared" si="214"/>
        <v>50409.093774757435</v>
      </c>
      <c r="N178" s="67">
        <f t="shared" si="214"/>
        <v>50378.357359260721</v>
      </c>
      <c r="O178" s="67">
        <f t="shared" si="214"/>
        <v>50406.901240606661</v>
      </c>
      <c r="P178" s="67">
        <f t="shared" si="214"/>
        <v>50505.46051652819</v>
      </c>
      <c r="Q178" s="67">
        <f t="shared" si="214"/>
        <v>50571.779037250992</v>
      </c>
    </row>
    <row r="179" spans="1:17" ht="11.45" customHeight="1" x14ac:dyDescent="0.25">
      <c r="A179" s="62" t="s">
        <v>58</v>
      </c>
      <c r="B179" s="67">
        <f t="shared" ref="B179" si="215">IF(B42=0,"",B42*1000000/B96)</f>
        <v>45055.468227998543</v>
      </c>
      <c r="C179" s="67">
        <f t="shared" ref="C179:Q179" si="216">IF(C42=0,"",C42*1000000/C96)</f>
        <v>44698.48302460571</v>
      </c>
      <c r="D179" s="67">
        <f t="shared" si="216"/>
        <v>43829.673351974328</v>
      </c>
      <c r="E179" s="67">
        <f t="shared" si="216"/>
        <v>43004.467484748624</v>
      </c>
      <c r="F179" s="67">
        <f t="shared" si="216"/>
        <v>42151.170991854924</v>
      </c>
      <c r="G179" s="67">
        <f t="shared" si="216"/>
        <v>42292.401094329645</v>
      </c>
      <c r="H179" s="67">
        <f t="shared" si="216"/>
        <v>42688.879064397697</v>
      </c>
      <c r="I179" s="67">
        <f t="shared" si="216"/>
        <v>42639.521258773726</v>
      </c>
      <c r="J179" s="67">
        <f t="shared" si="216"/>
        <v>43373.697556533043</v>
      </c>
      <c r="K179" s="67">
        <f t="shared" si="216"/>
        <v>43940.581296646058</v>
      </c>
      <c r="L179" s="67">
        <f t="shared" si="216"/>
        <v>44812.623628184374</v>
      </c>
      <c r="M179" s="67">
        <f t="shared" si="216"/>
        <v>45636.905598441663</v>
      </c>
      <c r="N179" s="67">
        <f t="shared" si="216"/>
        <v>46494.021043019166</v>
      </c>
      <c r="O179" s="67">
        <f t="shared" si="216"/>
        <v>47414.20302530325</v>
      </c>
      <c r="P179" s="67">
        <f t="shared" si="216"/>
        <v>48411.809078303653</v>
      </c>
      <c r="Q179" s="67">
        <f t="shared" si="216"/>
        <v>49339.090429126285</v>
      </c>
    </row>
    <row r="180" spans="1:17" ht="11.45" customHeight="1" x14ac:dyDescent="0.25">
      <c r="A180" s="62" t="s">
        <v>57</v>
      </c>
      <c r="B180" s="67" t="str">
        <f t="shared" ref="B180" si="217">IF(B43=0,"",B43*1000000/B97)</f>
        <v/>
      </c>
      <c r="C180" s="67" t="str">
        <f t="shared" ref="C180:Q180" si="218">IF(C43=0,"",C43*1000000/C97)</f>
        <v/>
      </c>
      <c r="D180" s="67" t="str">
        <f t="shared" si="218"/>
        <v/>
      </c>
      <c r="E180" s="67" t="str">
        <f t="shared" si="218"/>
        <v/>
      </c>
      <c r="F180" s="67" t="str">
        <f t="shared" si="218"/>
        <v/>
      </c>
      <c r="G180" s="67" t="str">
        <f t="shared" si="218"/>
        <v/>
      </c>
      <c r="H180" s="67" t="str">
        <f t="shared" si="218"/>
        <v/>
      </c>
      <c r="I180" s="67" t="str">
        <f t="shared" si="218"/>
        <v/>
      </c>
      <c r="J180" s="67" t="str">
        <f t="shared" si="218"/>
        <v/>
      </c>
      <c r="K180" s="67" t="str">
        <f t="shared" si="218"/>
        <v/>
      </c>
      <c r="L180" s="67" t="str">
        <f t="shared" si="218"/>
        <v/>
      </c>
      <c r="M180" s="67" t="str">
        <f t="shared" si="218"/>
        <v/>
      </c>
      <c r="N180" s="67" t="str">
        <f t="shared" si="218"/>
        <v/>
      </c>
      <c r="O180" s="67" t="str">
        <f t="shared" si="218"/>
        <v/>
      </c>
      <c r="P180" s="67" t="str">
        <f t="shared" si="218"/>
        <v/>
      </c>
      <c r="Q180" s="67" t="str">
        <f t="shared" si="218"/>
        <v/>
      </c>
    </row>
    <row r="181" spans="1:17" ht="11.45" customHeight="1" x14ac:dyDescent="0.25">
      <c r="A181" s="62" t="s">
        <v>56</v>
      </c>
      <c r="B181" s="67" t="str">
        <f t="shared" ref="B181" si="219">IF(B44=0,"",B44*1000000/B98)</f>
        <v/>
      </c>
      <c r="C181" s="67" t="str">
        <f t="shared" ref="C181:Q181" si="220">IF(C44=0,"",C44*1000000/C98)</f>
        <v/>
      </c>
      <c r="D181" s="67" t="str">
        <f t="shared" si="220"/>
        <v/>
      </c>
      <c r="E181" s="67" t="str">
        <f t="shared" si="220"/>
        <v/>
      </c>
      <c r="F181" s="67" t="str">
        <f t="shared" si="220"/>
        <v/>
      </c>
      <c r="G181" s="67" t="str">
        <f t="shared" si="220"/>
        <v/>
      </c>
      <c r="H181" s="67" t="str">
        <f t="shared" si="220"/>
        <v/>
      </c>
      <c r="I181" s="67" t="str">
        <f t="shared" si="220"/>
        <v/>
      </c>
      <c r="J181" s="67" t="str">
        <f t="shared" si="220"/>
        <v/>
      </c>
      <c r="K181" s="67" t="str">
        <f t="shared" si="220"/>
        <v/>
      </c>
      <c r="L181" s="67" t="str">
        <f t="shared" si="220"/>
        <v/>
      </c>
      <c r="M181" s="67" t="str">
        <f t="shared" si="220"/>
        <v/>
      </c>
      <c r="N181" s="67" t="str">
        <f t="shared" si="220"/>
        <v/>
      </c>
      <c r="O181" s="67" t="str">
        <f t="shared" si="220"/>
        <v/>
      </c>
      <c r="P181" s="67" t="str">
        <f t="shared" si="220"/>
        <v/>
      </c>
      <c r="Q181" s="67">
        <f t="shared" si="220"/>
        <v>62786.342510333743</v>
      </c>
    </row>
    <row r="182" spans="1:17" ht="11.45" customHeight="1" x14ac:dyDescent="0.25">
      <c r="A182" s="62" t="s">
        <v>55</v>
      </c>
      <c r="B182" s="67" t="str">
        <f t="shared" ref="B182:B183" si="221">IF(B45=0,"",B45*1000000/B99)</f>
        <v/>
      </c>
      <c r="C182" s="67" t="str">
        <f t="shared" ref="C182:Q182" si="222">IF(C45=0,"",C45*1000000/C99)</f>
        <v/>
      </c>
      <c r="D182" s="67" t="str">
        <f t="shared" si="222"/>
        <v/>
      </c>
      <c r="E182" s="67" t="str">
        <f t="shared" si="222"/>
        <v/>
      </c>
      <c r="F182" s="67" t="str">
        <f t="shared" si="222"/>
        <v/>
      </c>
      <c r="G182" s="67" t="str">
        <f t="shared" si="222"/>
        <v/>
      </c>
      <c r="H182" s="67" t="str">
        <f t="shared" si="222"/>
        <v/>
      </c>
      <c r="I182" s="67" t="str">
        <f t="shared" si="222"/>
        <v/>
      </c>
      <c r="J182" s="67" t="str">
        <f t="shared" si="222"/>
        <v/>
      </c>
      <c r="K182" s="67" t="str">
        <f t="shared" si="222"/>
        <v/>
      </c>
      <c r="L182" s="67" t="str">
        <f t="shared" si="222"/>
        <v/>
      </c>
      <c r="M182" s="67" t="str">
        <f t="shared" si="222"/>
        <v/>
      </c>
      <c r="N182" s="67" t="str">
        <f t="shared" si="222"/>
        <v/>
      </c>
      <c r="O182" s="67" t="str">
        <f t="shared" si="222"/>
        <v/>
      </c>
      <c r="P182" s="67" t="str">
        <f t="shared" si="222"/>
        <v/>
      </c>
      <c r="Q182" s="67" t="str">
        <f t="shared" si="222"/>
        <v/>
      </c>
    </row>
    <row r="183" spans="1:17" ht="11.45" customHeight="1" x14ac:dyDescent="0.25">
      <c r="A183" s="25" t="s">
        <v>18</v>
      </c>
      <c r="B183" s="66">
        <f t="shared" si="221"/>
        <v>19648.732241741614</v>
      </c>
      <c r="C183" s="66">
        <f t="shared" ref="C183:Q183" si="223">IF(C46=0,"",C46*1000000/C100)</f>
        <v>19938.910389331661</v>
      </c>
      <c r="D183" s="66">
        <f t="shared" si="223"/>
        <v>19948.722570680024</v>
      </c>
      <c r="E183" s="66">
        <f t="shared" si="223"/>
        <v>20853.911747118706</v>
      </c>
      <c r="F183" s="66">
        <f t="shared" si="223"/>
        <v>21233.532242996927</v>
      </c>
      <c r="G183" s="66">
        <f t="shared" si="223"/>
        <v>20998.066005583616</v>
      </c>
      <c r="H183" s="66">
        <f t="shared" si="223"/>
        <v>21408.685022168545</v>
      </c>
      <c r="I183" s="66">
        <f t="shared" si="223"/>
        <v>21764.705232747368</v>
      </c>
      <c r="J183" s="66">
        <f t="shared" si="223"/>
        <v>21169.426318190395</v>
      </c>
      <c r="K183" s="66">
        <f t="shared" si="223"/>
        <v>20331.332233449681</v>
      </c>
      <c r="L183" s="66">
        <f t="shared" si="223"/>
        <v>20608.161527209315</v>
      </c>
      <c r="M183" s="66">
        <f t="shared" si="223"/>
        <v>19884.319554103957</v>
      </c>
      <c r="N183" s="66">
        <f t="shared" si="223"/>
        <v>19151.092084977012</v>
      </c>
      <c r="O183" s="66">
        <f t="shared" si="223"/>
        <v>18814.665723577888</v>
      </c>
      <c r="P183" s="66">
        <f t="shared" si="223"/>
        <v>18308.456253109351</v>
      </c>
      <c r="Q183" s="66">
        <f t="shared" si="223"/>
        <v>18523.306879938762</v>
      </c>
    </row>
    <row r="184" spans="1:17" ht="11.45" customHeight="1" x14ac:dyDescent="0.25">
      <c r="A184" s="23" t="s">
        <v>27</v>
      </c>
      <c r="B184" s="65">
        <f t="shared" ref="B184" si="224">IF(B47=0,"",B47*1000000/B101)</f>
        <v>16943.054630801613</v>
      </c>
      <c r="C184" s="65">
        <f t="shared" ref="C184:Q184" si="225">IF(C47=0,"",C47*1000000/C101)</f>
        <v>17256.65353518731</v>
      </c>
      <c r="D184" s="65">
        <f t="shared" si="225"/>
        <v>17419.322807135541</v>
      </c>
      <c r="E184" s="65">
        <f t="shared" si="225"/>
        <v>18252.474342874608</v>
      </c>
      <c r="F184" s="65">
        <f t="shared" si="225"/>
        <v>18964.039943580381</v>
      </c>
      <c r="G184" s="65">
        <f t="shared" si="225"/>
        <v>19159.651706044202</v>
      </c>
      <c r="H184" s="65">
        <f t="shared" si="225"/>
        <v>19659.695757272926</v>
      </c>
      <c r="I184" s="65">
        <f t="shared" si="225"/>
        <v>20265.842563029615</v>
      </c>
      <c r="J184" s="65">
        <f t="shared" si="225"/>
        <v>19462.889767111064</v>
      </c>
      <c r="K184" s="65">
        <f t="shared" si="225"/>
        <v>18857.906194113046</v>
      </c>
      <c r="L184" s="65">
        <f t="shared" si="225"/>
        <v>19105.574447203213</v>
      </c>
      <c r="M184" s="65">
        <f t="shared" si="225"/>
        <v>18068.751891098364</v>
      </c>
      <c r="N184" s="65">
        <f t="shared" si="225"/>
        <v>17117.856959370889</v>
      </c>
      <c r="O184" s="65">
        <f t="shared" si="225"/>
        <v>16540.63955915441</v>
      </c>
      <c r="P184" s="65">
        <f t="shared" si="225"/>
        <v>15924.89991986301</v>
      </c>
      <c r="Q184" s="65">
        <f t="shared" si="225"/>
        <v>15992.370363094735</v>
      </c>
    </row>
    <row r="185" spans="1:17" ht="11.45" customHeight="1" x14ac:dyDescent="0.25">
      <c r="A185" s="62" t="s">
        <v>59</v>
      </c>
      <c r="B185" s="64">
        <f t="shared" ref="B185" si="226">IF(B48=0,"",B48*1000000/B102)</f>
        <v>9490.1111234227446</v>
      </c>
      <c r="C185" s="64">
        <f t="shared" ref="C185:Q185" si="227">IF(C48=0,"",C48*1000000/C102)</f>
        <v>10685.934027378989</v>
      </c>
      <c r="D185" s="64">
        <f t="shared" si="227"/>
        <v>11144.640122526287</v>
      </c>
      <c r="E185" s="64">
        <f t="shared" si="227"/>
        <v>11606.516176908041</v>
      </c>
      <c r="F185" s="64">
        <f t="shared" si="227"/>
        <v>12353.732973529881</v>
      </c>
      <c r="G185" s="64">
        <f t="shared" si="227"/>
        <v>12782.642489668162</v>
      </c>
      <c r="H185" s="64">
        <f t="shared" si="227"/>
        <v>12909.384255833786</v>
      </c>
      <c r="I185" s="64">
        <f t="shared" si="227"/>
        <v>12532.866974467874</v>
      </c>
      <c r="J185" s="64">
        <f t="shared" si="227"/>
        <v>11596.474355306651</v>
      </c>
      <c r="K185" s="64">
        <f t="shared" si="227"/>
        <v>11281.648636991365</v>
      </c>
      <c r="L185" s="64">
        <f t="shared" si="227"/>
        <v>10777.904659597916</v>
      </c>
      <c r="M185" s="64">
        <f t="shared" si="227"/>
        <v>9479.2736908303232</v>
      </c>
      <c r="N185" s="64">
        <f t="shared" si="227"/>
        <v>8768.4708445135657</v>
      </c>
      <c r="O185" s="64">
        <f t="shared" si="227"/>
        <v>8052.4677199648731</v>
      </c>
      <c r="P185" s="64">
        <f t="shared" si="227"/>
        <v>7709.478696593922</v>
      </c>
      <c r="Q185" s="64">
        <f t="shared" si="227"/>
        <v>7823.3177417623037</v>
      </c>
    </row>
    <row r="186" spans="1:17" ht="11.45" customHeight="1" x14ac:dyDescent="0.25">
      <c r="A186" s="62" t="s">
        <v>58</v>
      </c>
      <c r="B186" s="64">
        <f t="shared" ref="B186" si="228">IF(B49=0,"",B49*1000000/B103)</f>
        <v>18913.720953996981</v>
      </c>
      <c r="C186" s="64">
        <f t="shared" ref="C186:Q186" si="229">IF(C49=0,"",C49*1000000/C103)</f>
        <v>18952.802319264454</v>
      </c>
      <c r="D186" s="64">
        <f t="shared" si="229"/>
        <v>18992.245747195182</v>
      </c>
      <c r="E186" s="64">
        <f t="shared" si="229"/>
        <v>19859.021877823867</v>
      </c>
      <c r="F186" s="64">
        <f t="shared" si="229"/>
        <v>20452.906769021283</v>
      </c>
      <c r="G186" s="64">
        <f t="shared" si="229"/>
        <v>20481.726640150555</v>
      </c>
      <c r="H186" s="64">
        <f t="shared" si="229"/>
        <v>20950.48645257566</v>
      </c>
      <c r="I186" s="64">
        <f t="shared" si="229"/>
        <v>21513.342209213446</v>
      </c>
      <c r="J186" s="64">
        <f t="shared" si="229"/>
        <v>20644.663460782253</v>
      </c>
      <c r="K186" s="64">
        <f t="shared" si="229"/>
        <v>19948.5306149018</v>
      </c>
      <c r="L186" s="64">
        <f t="shared" si="229"/>
        <v>20225.976895508436</v>
      </c>
      <c r="M186" s="64">
        <f t="shared" si="229"/>
        <v>19188.450440890105</v>
      </c>
      <c r="N186" s="64">
        <f t="shared" si="229"/>
        <v>18124.353415930113</v>
      </c>
      <c r="O186" s="64">
        <f t="shared" si="229"/>
        <v>17489.004217637445</v>
      </c>
      <c r="P186" s="64">
        <f t="shared" si="229"/>
        <v>16745.203042816924</v>
      </c>
      <c r="Q186" s="64">
        <f t="shared" si="229"/>
        <v>16713.61274613961</v>
      </c>
    </row>
    <row r="187" spans="1:17" ht="11.45" customHeight="1" x14ac:dyDescent="0.25">
      <c r="A187" s="62" t="s">
        <v>57</v>
      </c>
      <c r="B187" s="64">
        <f t="shared" ref="B187" si="230">IF(B50=0,"",B50*1000000/B104)</f>
        <v>7231.1941663191401</v>
      </c>
      <c r="C187" s="64">
        <f t="shared" ref="C187:Q187" si="231">IF(C50=0,"",C50*1000000/C104)</f>
        <v>7400.2835919185136</v>
      </c>
      <c r="D187" s="64">
        <f t="shared" si="231"/>
        <v>7491.2453257779316</v>
      </c>
      <c r="E187" s="64">
        <f t="shared" si="231"/>
        <v>7820.3666526858187</v>
      </c>
      <c r="F187" s="64">
        <f t="shared" si="231"/>
        <v>8257.0181731517569</v>
      </c>
      <c r="G187" s="64">
        <f t="shared" si="231"/>
        <v>7843.6500882185483</v>
      </c>
      <c r="H187" s="64">
        <f t="shared" si="231"/>
        <v>7389.0014337832872</v>
      </c>
      <c r="I187" s="64">
        <f t="shared" si="231"/>
        <v>7348.0439804932657</v>
      </c>
      <c r="J187" s="64">
        <f t="shared" si="231"/>
        <v>7551.9432547647439</v>
      </c>
      <c r="K187" s="64">
        <f t="shared" si="231"/>
        <v>7500.5028225473625</v>
      </c>
      <c r="L187" s="64" t="str">
        <f t="shared" si="231"/>
        <v/>
      </c>
      <c r="M187" s="64" t="str">
        <f t="shared" si="231"/>
        <v/>
      </c>
      <c r="N187" s="64" t="str">
        <f t="shared" si="231"/>
        <v/>
      </c>
      <c r="O187" s="64" t="str">
        <f t="shared" si="231"/>
        <v/>
      </c>
      <c r="P187" s="64" t="str">
        <f t="shared" si="231"/>
        <v/>
      </c>
      <c r="Q187" s="64" t="str">
        <f t="shared" si="231"/>
        <v/>
      </c>
    </row>
    <row r="188" spans="1:17" ht="11.45" customHeight="1" x14ac:dyDescent="0.25">
      <c r="A188" s="62" t="s">
        <v>56</v>
      </c>
      <c r="B188" s="64" t="str">
        <f t="shared" ref="B188" si="232">IF(B51=0,"",B51*1000000/B105)</f>
        <v/>
      </c>
      <c r="C188" s="64" t="str">
        <f t="shared" ref="C188:Q188" si="233">IF(C51=0,"",C51*1000000/C105)</f>
        <v/>
      </c>
      <c r="D188" s="64" t="str">
        <f t="shared" si="233"/>
        <v/>
      </c>
      <c r="E188" s="64" t="str">
        <f t="shared" si="233"/>
        <v/>
      </c>
      <c r="F188" s="64" t="str">
        <f t="shared" si="233"/>
        <v/>
      </c>
      <c r="G188" s="64" t="str">
        <f t="shared" si="233"/>
        <v/>
      </c>
      <c r="H188" s="64" t="str">
        <f t="shared" si="233"/>
        <v/>
      </c>
      <c r="I188" s="64" t="str">
        <f t="shared" si="233"/>
        <v/>
      </c>
      <c r="J188" s="64" t="str">
        <f t="shared" si="233"/>
        <v/>
      </c>
      <c r="K188" s="64" t="str">
        <f t="shared" si="233"/>
        <v/>
      </c>
      <c r="L188" s="64" t="str">
        <f t="shared" si="233"/>
        <v/>
      </c>
      <c r="M188" s="64" t="str">
        <f t="shared" si="233"/>
        <v/>
      </c>
      <c r="N188" s="64" t="str">
        <f t="shared" si="233"/>
        <v/>
      </c>
      <c r="O188" s="64" t="str">
        <f t="shared" si="233"/>
        <v/>
      </c>
      <c r="P188" s="64" t="str">
        <f t="shared" si="233"/>
        <v/>
      </c>
      <c r="Q188" s="64">
        <f t="shared" si="233"/>
        <v>7343.9942095080632</v>
      </c>
    </row>
    <row r="189" spans="1:17" ht="11.45" customHeight="1" x14ac:dyDescent="0.25">
      <c r="A189" s="62" t="s">
        <v>55</v>
      </c>
      <c r="B189" s="64" t="str">
        <f t="shared" ref="B189" si="234">IF(B52=0,"",B52*1000000/B106)</f>
        <v/>
      </c>
      <c r="C189" s="64" t="str">
        <f t="shared" ref="C189:Q189" si="235">IF(C52=0,"",C52*1000000/C106)</f>
        <v/>
      </c>
      <c r="D189" s="64" t="str">
        <f t="shared" si="235"/>
        <v/>
      </c>
      <c r="E189" s="64" t="str">
        <f t="shared" si="235"/>
        <v/>
      </c>
      <c r="F189" s="64" t="str">
        <f t="shared" si="235"/>
        <v/>
      </c>
      <c r="G189" s="64" t="str">
        <f t="shared" si="235"/>
        <v/>
      </c>
      <c r="H189" s="64" t="str">
        <f t="shared" si="235"/>
        <v/>
      </c>
      <c r="I189" s="64" t="str">
        <f t="shared" si="235"/>
        <v/>
      </c>
      <c r="J189" s="64" t="str">
        <f t="shared" si="235"/>
        <v/>
      </c>
      <c r="K189" s="64" t="str">
        <f t="shared" si="235"/>
        <v/>
      </c>
      <c r="L189" s="64" t="str">
        <f t="shared" si="235"/>
        <v/>
      </c>
      <c r="M189" s="64" t="str">
        <f t="shared" si="235"/>
        <v/>
      </c>
      <c r="N189" s="64">
        <f t="shared" si="235"/>
        <v>10998.378556387559</v>
      </c>
      <c r="O189" s="64">
        <f t="shared" si="235"/>
        <v>11018.71589898498</v>
      </c>
      <c r="P189" s="64">
        <f t="shared" si="235"/>
        <v>11031.839257846683</v>
      </c>
      <c r="Q189" s="64">
        <f t="shared" si="235"/>
        <v>11038.513887778741</v>
      </c>
    </row>
    <row r="190" spans="1:17" ht="11.45" customHeight="1" x14ac:dyDescent="0.25">
      <c r="A190" s="19" t="s">
        <v>24</v>
      </c>
      <c r="B190" s="63">
        <f t="shared" ref="B190" si="236">IF(B53=0,"",B53*1000000/B107)</f>
        <v>42585.875619713668</v>
      </c>
      <c r="C190" s="63">
        <f t="shared" ref="C190:Q190" si="237">IF(C53=0,"",C53*1000000/C107)</f>
        <v>42145.34202756473</v>
      </c>
      <c r="D190" s="63">
        <f t="shared" si="237"/>
        <v>40729.008440432553</v>
      </c>
      <c r="E190" s="63">
        <f t="shared" si="237"/>
        <v>42524.620927869444</v>
      </c>
      <c r="F190" s="63">
        <f t="shared" si="237"/>
        <v>40373.718193761088</v>
      </c>
      <c r="G190" s="63">
        <f t="shared" si="237"/>
        <v>35742.682268594952</v>
      </c>
      <c r="H190" s="63">
        <f t="shared" si="237"/>
        <v>36114.174453644089</v>
      </c>
      <c r="I190" s="63">
        <f t="shared" si="237"/>
        <v>33686.064983361313</v>
      </c>
      <c r="J190" s="63">
        <f t="shared" si="237"/>
        <v>34608.132711655184</v>
      </c>
      <c r="K190" s="63">
        <f t="shared" si="237"/>
        <v>32463.302905646218</v>
      </c>
      <c r="L190" s="63">
        <f t="shared" si="237"/>
        <v>32526.761913750244</v>
      </c>
      <c r="M190" s="63">
        <f t="shared" si="237"/>
        <v>34154.827471673983</v>
      </c>
      <c r="N190" s="63">
        <f t="shared" si="237"/>
        <v>35085.027432772746</v>
      </c>
      <c r="O190" s="63">
        <f t="shared" si="237"/>
        <v>36240.008350116957</v>
      </c>
      <c r="P190" s="63">
        <f t="shared" si="237"/>
        <v>36585.951256502602</v>
      </c>
      <c r="Q190" s="63">
        <f t="shared" si="237"/>
        <v>40989.041176616513</v>
      </c>
    </row>
    <row r="191" spans="1:17" ht="11.45" customHeight="1" x14ac:dyDescent="0.25">
      <c r="A191" s="17" t="s">
        <v>23</v>
      </c>
      <c r="B191" s="67">
        <f t="shared" ref="B191" si="238">IF(B54=0,"",B54*1000000/B108)</f>
        <v>38420.255951561856</v>
      </c>
      <c r="C191" s="67">
        <f t="shared" ref="C191:Q191" si="239">IF(C54=0,"",C54*1000000/C108)</f>
        <v>37852.391510928093</v>
      </c>
      <c r="D191" s="67">
        <f t="shared" si="239"/>
        <v>36218.334571348067</v>
      </c>
      <c r="E191" s="67">
        <f t="shared" si="239"/>
        <v>38176.033934252388</v>
      </c>
      <c r="F191" s="67">
        <f t="shared" si="239"/>
        <v>35222.276502198336</v>
      </c>
      <c r="G191" s="67">
        <f t="shared" si="239"/>
        <v>30594.087001264928</v>
      </c>
      <c r="H191" s="67">
        <f t="shared" si="239"/>
        <v>30845.627627132613</v>
      </c>
      <c r="I191" s="67">
        <f t="shared" si="239"/>
        <v>28419.806959801783</v>
      </c>
      <c r="J191" s="67">
        <f t="shared" si="239"/>
        <v>27929.891046897206</v>
      </c>
      <c r="K191" s="67">
        <f t="shared" si="239"/>
        <v>26052.308949734368</v>
      </c>
      <c r="L191" s="67">
        <f t="shared" si="239"/>
        <v>26531.823858169388</v>
      </c>
      <c r="M191" s="67">
        <f t="shared" si="239"/>
        <v>28421.229003476732</v>
      </c>
      <c r="N191" s="67">
        <f t="shared" si="239"/>
        <v>29458.157479643603</v>
      </c>
      <c r="O191" s="67">
        <f t="shared" si="239"/>
        <v>29884.403187669672</v>
      </c>
      <c r="P191" s="67">
        <f t="shared" si="239"/>
        <v>30716.498582822489</v>
      </c>
      <c r="Q191" s="67">
        <f t="shared" si="239"/>
        <v>34686.233259787572</v>
      </c>
    </row>
    <row r="192" spans="1:17" ht="11.45" customHeight="1" x14ac:dyDescent="0.25">
      <c r="A192" s="15" t="s">
        <v>22</v>
      </c>
      <c r="B192" s="60">
        <f t="shared" ref="B192" si="240">IF(B55=0,"",B55*1000000/B109)</f>
        <v>85000</v>
      </c>
      <c r="C192" s="60">
        <f t="shared" ref="C192:Q192" si="241">IF(C55=0,"",C55*1000000/C109)</f>
        <v>85000</v>
      </c>
      <c r="D192" s="60">
        <f t="shared" si="241"/>
        <v>85000</v>
      </c>
      <c r="E192" s="60">
        <f t="shared" si="241"/>
        <v>85000</v>
      </c>
      <c r="F192" s="60">
        <f t="shared" si="241"/>
        <v>85000</v>
      </c>
      <c r="G192" s="60">
        <f t="shared" si="241"/>
        <v>85000</v>
      </c>
      <c r="H192" s="60">
        <f t="shared" si="241"/>
        <v>85000</v>
      </c>
      <c r="I192" s="60">
        <f t="shared" si="241"/>
        <v>85000</v>
      </c>
      <c r="J192" s="60">
        <f t="shared" si="241"/>
        <v>85000</v>
      </c>
      <c r="K192" s="60">
        <f t="shared" si="241"/>
        <v>85000</v>
      </c>
      <c r="L192" s="60">
        <f t="shared" si="241"/>
        <v>85000</v>
      </c>
      <c r="M192" s="60">
        <f t="shared" si="241"/>
        <v>85000</v>
      </c>
      <c r="N192" s="60">
        <f t="shared" si="241"/>
        <v>85000</v>
      </c>
      <c r="O192" s="60">
        <f t="shared" si="241"/>
        <v>85000</v>
      </c>
      <c r="P192" s="60">
        <f t="shared" si="241"/>
        <v>85000</v>
      </c>
      <c r="Q192" s="60">
        <f t="shared" si="241"/>
        <v>85000</v>
      </c>
    </row>
    <row r="193" spans="1:17" ht="11.45" customHeight="1" x14ac:dyDescent="0.25">
      <c r="A193" s="59"/>
      <c r="B193" s="58"/>
      <c r="C193" s="58"/>
      <c r="D193" s="58"/>
      <c r="E193" s="58"/>
      <c r="F193" s="58"/>
      <c r="G193" s="58"/>
      <c r="H193" s="58"/>
      <c r="I193" s="58"/>
      <c r="J193" s="58"/>
      <c r="K193" s="58"/>
      <c r="L193" s="58"/>
      <c r="M193" s="58"/>
      <c r="N193" s="58"/>
      <c r="O193" s="58"/>
      <c r="P193" s="58"/>
      <c r="Q193" s="58"/>
    </row>
    <row r="194" spans="1:17" ht="11.45" customHeight="1" x14ac:dyDescent="0.25">
      <c r="A194" s="27" t="s">
        <v>64</v>
      </c>
      <c r="B194" s="68"/>
      <c r="C194" s="68"/>
      <c r="D194" s="68"/>
      <c r="E194" s="68"/>
      <c r="F194" s="68"/>
      <c r="G194" s="68"/>
      <c r="H194" s="68"/>
      <c r="I194" s="68"/>
      <c r="J194" s="68"/>
      <c r="K194" s="68"/>
      <c r="L194" s="68"/>
      <c r="M194" s="68"/>
      <c r="N194" s="68"/>
      <c r="O194" s="68"/>
      <c r="P194" s="68"/>
      <c r="Q194" s="68"/>
    </row>
    <row r="195" spans="1:17" ht="11.45" customHeight="1" x14ac:dyDescent="0.25">
      <c r="A195" s="25" t="s">
        <v>63</v>
      </c>
      <c r="B195" s="66">
        <f t="shared" ref="B195:B196" si="242">IF(B4=0,"",B4*1000000/B85)</f>
        <v>29232.892317518596</v>
      </c>
      <c r="C195" s="66">
        <f t="shared" ref="C195:Q195" si="243">IF(C4=0,"",C4*1000000/C85)</f>
        <v>28303.044314304687</v>
      </c>
      <c r="D195" s="66">
        <f t="shared" si="243"/>
        <v>27930.918533988621</v>
      </c>
      <c r="E195" s="66">
        <f t="shared" si="243"/>
        <v>27886.806842022459</v>
      </c>
      <c r="F195" s="66">
        <f t="shared" si="243"/>
        <v>27944.010470771293</v>
      </c>
      <c r="G195" s="66">
        <f t="shared" si="243"/>
        <v>26754.372895095719</v>
      </c>
      <c r="H195" s="66">
        <f t="shared" si="243"/>
        <v>25852.435803822405</v>
      </c>
      <c r="I195" s="66">
        <f t="shared" si="243"/>
        <v>25576.228291434818</v>
      </c>
      <c r="J195" s="66">
        <f t="shared" si="243"/>
        <v>25425.639588553084</v>
      </c>
      <c r="K195" s="66">
        <f t="shared" si="243"/>
        <v>25363.14112096767</v>
      </c>
      <c r="L195" s="66">
        <f t="shared" si="243"/>
        <v>24852.770523798707</v>
      </c>
      <c r="M195" s="66">
        <f t="shared" si="243"/>
        <v>25004.926998428502</v>
      </c>
      <c r="N195" s="66">
        <f t="shared" si="243"/>
        <v>24421.918239906081</v>
      </c>
      <c r="O195" s="66">
        <f t="shared" si="243"/>
        <v>24064.297688446859</v>
      </c>
      <c r="P195" s="66">
        <f t="shared" si="243"/>
        <v>24212.839415755763</v>
      </c>
      <c r="Q195" s="66">
        <f t="shared" si="243"/>
        <v>24850.491828605642</v>
      </c>
    </row>
    <row r="196" spans="1:17" ht="11.45" customHeight="1" x14ac:dyDescent="0.25">
      <c r="A196" s="23" t="s">
        <v>30</v>
      </c>
      <c r="B196" s="65">
        <f t="shared" si="242"/>
        <v>4468.6769325834657</v>
      </c>
      <c r="C196" s="65">
        <f t="shared" ref="C196:Q196" si="244">IF(C5=0,"",C5*1000000/C86)</f>
        <v>4008.2939142945061</v>
      </c>
      <c r="D196" s="65">
        <f t="shared" si="244"/>
        <v>4030.3355728973261</v>
      </c>
      <c r="E196" s="65">
        <f t="shared" si="244"/>
        <v>3956.7000567009295</v>
      </c>
      <c r="F196" s="65">
        <f t="shared" si="244"/>
        <v>3797.2854905730474</v>
      </c>
      <c r="G196" s="65">
        <f t="shared" si="244"/>
        <v>3675.3172369453091</v>
      </c>
      <c r="H196" s="65">
        <f t="shared" si="244"/>
        <v>3617.4675646552164</v>
      </c>
      <c r="I196" s="65">
        <f t="shared" si="244"/>
        <v>3611.4254441258013</v>
      </c>
      <c r="J196" s="65">
        <f t="shared" si="244"/>
        <v>3479.341654620152</v>
      </c>
      <c r="K196" s="65">
        <f t="shared" si="244"/>
        <v>3344.2844982845399</v>
      </c>
      <c r="L196" s="65">
        <f t="shared" si="244"/>
        <v>3373.2073187250749</v>
      </c>
      <c r="M196" s="65">
        <f t="shared" si="244"/>
        <v>3398.2029696517175</v>
      </c>
      <c r="N196" s="65">
        <f t="shared" si="244"/>
        <v>3442.6746633987455</v>
      </c>
      <c r="O196" s="65">
        <f t="shared" si="244"/>
        <v>3507.9966683917341</v>
      </c>
      <c r="P196" s="65">
        <f t="shared" si="244"/>
        <v>3586.6113957502789</v>
      </c>
      <c r="Q196" s="65">
        <f t="shared" si="244"/>
        <v>3607.5461564183815</v>
      </c>
    </row>
    <row r="197" spans="1:17" ht="11.45" customHeight="1" x14ac:dyDescent="0.25">
      <c r="A197" s="19" t="s">
        <v>29</v>
      </c>
      <c r="B197" s="63">
        <f t="shared" ref="B197" si="245">IF(B6=0,"",B6*1000000/B87)</f>
        <v>27299.548018942212</v>
      </c>
      <c r="C197" s="63">
        <f t="shared" ref="C197:Q197" si="246">IF(C6=0,"",C6*1000000/C87)</f>
        <v>26497.478681064236</v>
      </c>
      <c r="D197" s="63">
        <f t="shared" si="246"/>
        <v>26189.83312944516</v>
      </c>
      <c r="E197" s="63">
        <f t="shared" si="246"/>
        <v>26224.011474291288</v>
      </c>
      <c r="F197" s="63">
        <f t="shared" si="246"/>
        <v>26384.347141752263</v>
      </c>
      <c r="G197" s="63">
        <f t="shared" si="246"/>
        <v>25321.338461585434</v>
      </c>
      <c r="H197" s="63">
        <f t="shared" si="246"/>
        <v>24572.646399974663</v>
      </c>
      <c r="I197" s="63">
        <f t="shared" si="246"/>
        <v>24532.422884877218</v>
      </c>
      <c r="J197" s="63">
        <f t="shared" si="246"/>
        <v>24518.544765954368</v>
      </c>
      <c r="K197" s="63">
        <f t="shared" si="246"/>
        <v>24472.570258743031</v>
      </c>
      <c r="L197" s="63">
        <f t="shared" si="246"/>
        <v>23876.098415031895</v>
      </c>
      <c r="M197" s="63">
        <f t="shared" si="246"/>
        <v>24090.020459195272</v>
      </c>
      <c r="N197" s="63">
        <f t="shared" si="246"/>
        <v>23536.575667926227</v>
      </c>
      <c r="O197" s="63">
        <f t="shared" si="246"/>
        <v>23139.778567216148</v>
      </c>
      <c r="P197" s="63">
        <f t="shared" si="246"/>
        <v>23261.642515809097</v>
      </c>
      <c r="Q197" s="63">
        <f t="shared" si="246"/>
        <v>23848.592260926547</v>
      </c>
    </row>
    <row r="198" spans="1:17" ht="11.45" customHeight="1" x14ac:dyDescent="0.25">
      <c r="A198" s="62" t="s">
        <v>59</v>
      </c>
      <c r="B198" s="64">
        <f t="shared" ref="B198" si="247">IF(B7=0,"",B7*1000000/B88)</f>
        <v>26296.941813553152</v>
      </c>
      <c r="C198" s="64">
        <f t="shared" ref="C198:Q198" si="248">IF(C7=0,"",C7*1000000/C88)</f>
        <v>25373.768678387176</v>
      </c>
      <c r="D198" s="64">
        <f t="shared" si="248"/>
        <v>24948.404865776374</v>
      </c>
      <c r="E198" s="64">
        <f t="shared" si="248"/>
        <v>24854.585043255291</v>
      </c>
      <c r="F198" s="64">
        <f t="shared" si="248"/>
        <v>24775.998122083085</v>
      </c>
      <c r="G198" s="64">
        <f t="shared" si="248"/>
        <v>23432.46259102194</v>
      </c>
      <c r="H198" s="64">
        <f t="shared" si="248"/>
        <v>22423.729044392698</v>
      </c>
      <c r="I198" s="64">
        <f t="shared" si="248"/>
        <v>21777.644669108678</v>
      </c>
      <c r="J198" s="64">
        <f t="shared" si="248"/>
        <v>21248.119114133791</v>
      </c>
      <c r="K198" s="64">
        <f t="shared" si="248"/>
        <v>20937.071342910094</v>
      </c>
      <c r="L198" s="64">
        <f t="shared" si="248"/>
        <v>19871.351339637469</v>
      </c>
      <c r="M198" s="64">
        <f t="shared" si="248"/>
        <v>20034.367023436498</v>
      </c>
      <c r="N198" s="64">
        <f t="shared" si="248"/>
        <v>19204.814647951302</v>
      </c>
      <c r="O198" s="64">
        <f t="shared" si="248"/>
        <v>18591.168943926608</v>
      </c>
      <c r="P198" s="64">
        <f t="shared" si="248"/>
        <v>18861.041697488432</v>
      </c>
      <c r="Q198" s="64">
        <f t="shared" si="248"/>
        <v>19994.306176321392</v>
      </c>
    </row>
    <row r="199" spans="1:17" ht="11.45" customHeight="1" x14ac:dyDescent="0.25">
      <c r="A199" s="62" t="s">
        <v>58</v>
      </c>
      <c r="B199" s="64">
        <f t="shared" ref="B199" si="249">IF(B8=0,"",B8*1000000/B89)</f>
        <v>41878.216198895709</v>
      </c>
      <c r="C199" s="64">
        <f t="shared" ref="C199:Q199" si="250">IF(C8=0,"",C8*1000000/C89)</f>
        <v>40589.531898838286</v>
      </c>
      <c r="D199" s="64">
        <f t="shared" si="250"/>
        <v>40299.66527998267</v>
      </c>
      <c r="E199" s="64">
        <f t="shared" si="250"/>
        <v>41159.804136148923</v>
      </c>
      <c r="F199" s="64">
        <f t="shared" si="250"/>
        <v>41872.472789640735</v>
      </c>
      <c r="G199" s="64">
        <f t="shared" si="250"/>
        <v>39648.181271143418</v>
      </c>
      <c r="H199" s="64">
        <f t="shared" si="250"/>
        <v>38557.525687492474</v>
      </c>
      <c r="I199" s="64">
        <f t="shared" si="250"/>
        <v>37879.912898487695</v>
      </c>
      <c r="J199" s="64">
        <f t="shared" si="250"/>
        <v>37776.510971725758</v>
      </c>
      <c r="K199" s="64">
        <f t="shared" si="250"/>
        <v>37112.766009473824</v>
      </c>
      <c r="L199" s="64">
        <f t="shared" si="250"/>
        <v>36144.201904347399</v>
      </c>
      <c r="M199" s="64">
        <f t="shared" si="250"/>
        <v>35239.371347015003</v>
      </c>
      <c r="N199" s="64">
        <f t="shared" si="250"/>
        <v>34134.917510348096</v>
      </c>
      <c r="O199" s="64">
        <f t="shared" si="250"/>
        <v>33113.068134366811</v>
      </c>
      <c r="P199" s="64">
        <f t="shared" si="250"/>
        <v>31864.821087218173</v>
      </c>
      <c r="Q199" s="64">
        <f t="shared" si="250"/>
        <v>30740.918051543635</v>
      </c>
    </row>
    <row r="200" spans="1:17" ht="11.45" customHeight="1" x14ac:dyDescent="0.25">
      <c r="A200" s="62" t="s">
        <v>57</v>
      </c>
      <c r="B200" s="64">
        <f t="shared" ref="B200" si="251">IF(B9=0,"",B9*1000000/B90)</f>
        <v>32066.440467670214</v>
      </c>
      <c r="C200" s="64">
        <f t="shared" ref="C200:Q200" si="252">IF(C9=0,"",C9*1000000/C90)</f>
        <v>32745.376498110672</v>
      </c>
      <c r="D200" s="64">
        <f t="shared" si="252"/>
        <v>30988.046088536157</v>
      </c>
      <c r="E200" s="64">
        <f t="shared" si="252"/>
        <v>30158.300678128449</v>
      </c>
      <c r="F200" s="64">
        <f t="shared" si="252"/>
        <v>29254.307449854838</v>
      </c>
      <c r="G200" s="64">
        <f t="shared" si="252"/>
        <v>26440.255203587425</v>
      </c>
      <c r="H200" s="64">
        <f t="shared" si="252"/>
        <v>24532.435282254839</v>
      </c>
      <c r="I200" s="64">
        <f t="shared" si="252"/>
        <v>23038.765775949196</v>
      </c>
      <c r="J200" s="64">
        <f t="shared" si="252"/>
        <v>21941.717005681738</v>
      </c>
      <c r="K200" s="64">
        <f t="shared" si="252"/>
        <v>20566.5237160002</v>
      </c>
      <c r="L200" s="64" t="str">
        <f t="shared" si="252"/>
        <v/>
      </c>
      <c r="M200" s="64" t="str">
        <f t="shared" si="252"/>
        <v/>
      </c>
      <c r="N200" s="64" t="str">
        <f t="shared" si="252"/>
        <v/>
      </c>
      <c r="O200" s="64" t="str">
        <f t="shared" si="252"/>
        <v/>
      </c>
      <c r="P200" s="64" t="str">
        <f t="shared" si="252"/>
        <v/>
      </c>
      <c r="Q200" s="64" t="str">
        <f t="shared" si="252"/>
        <v/>
      </c>
    </row>
    <row r="201" spans="1:17" ht="11.45" customHeight="1" x14ac:dyDescent="0.25">
      <c r="A201" s="62" t="s">
        <v>56</v>
      </c>
      <c r="B201" s="64" t="str">
        <f t="shared" ref="B201" si="253">IF(B10=0,"",B10*1000000/B91)</f>
        <v/>
      </c>
      <c r="C201" s="64" t="str">
        <f t="shared" ref="C201:Q201" si="254">IF(C10=0,"",C10*1000000/C91)</f>
        <v/>
      </c>
      <c r="D201" s="64" t="str">
        <f t="shared" si="254"/>
        <v/>
      </c>
      <c r="E201" s="64" t="str">
        <f t="shared" si="254"/>
        <v/>
      </c>
      <c r="F201" s="64" t="str">
        <f t="shared" si="254"/>
        <v/>
      </c>
      <c r="G201" s="64" t="str">
        <f t="shared" si="254"/>
        <v/>
      </c>
      <c r="H201" s="64" t="str">
        <f t="shared" si="254"/>
        <v/>
      </c>
      <c r="I201" s="64" t="str">
        <f t="shared" si="254"/>
        <v/>
      </c>
      <c r="J201" s="64" t="str">
        <f t="shared" si="254"/>
        <v/>
      </c>
      <c r="K201" s="64" t="str">
        <f t="shared" si="254"/>
        <v/>
      </c>
      <c r="L201" s="64" t="str">
        <f t="shared" si="254"/>
        <v/>
      </c>
      <c r="M201" s="64" t="str">
        <f t="shared" si="254"/>
        <v/>
      </c>
      <c r="N201" s="64" t="str">
        <f t="shared" si="254"/>
        <v/>
      </c>
      <c r="O201" s="64" t="str">
        <f t="shared" si="254"/>
        <v/>
      </c>
      <c r="P201" s="64" t="str">
        <f t="shared" si="254"/>
        <v/>
      </c>
      <c r="Q201" s="64">
        <f t="shared" si="254"/>
        <v>32599.71457977741</v>
      </c>
    </row>
    <row r="202" spans="1:17" ht="11.45" customHeight="1" x14ac:dyDescent="0.25">
      <c r="A202" s="62" t="s">
        <v>60</v>
      </c>
      <c r="B202" s="64" t="str">
        <f t="shared" ref="B202" si="255">IF(B11=0,"",B11*1000000/B92)</f>
        <v/>
      </c>
      <c r="C202" s="64" t="str">
        <f t="shared" ref="C202:Q202" si="256">IF(C11=0,"",C11*1000000/C92)</f>
        <v/>
      </c>
      <c r="D202" s="64" t="str">
        <f t="shared" si="256"/>
        <v/>
      </c>
      <c r="E202" s="64" t="str">
        <f t="shared" si="256"/>
        <v/>
      </c>
      <c r="F202" s="64" t="str">
        <f t="shared" si="256"/>
        <v/>
      </c>
      <c r="G202" s="64" t="str">
        <f t="shared" si="256"/>
        <v/>
      </c>
      <c r="H202" s="64" t="str">
        <f t="shared" si="256"/>
        <v/>
      </c>
      <c r="I202" s="64" t="str">
        <f t="shared" si="256"/>
        <v/>
      </c>
      <c r="J202" s="64" t="str">
        <f t="shared" si="256"/>
        <v/>
      </c>
      <c r="K202" s="64" t="str">
        <f t="shared" si="256"/>
        <v/>
      </c>
      <c r="L202" s="64" t="str">
        <f t="shared" si="256"/>
        <v/>
      </c>
      <c r="M202" s="64" t="str">
        <f t="shared" si="256"/>
        <v/>
      </c>
      <c r="N202" s="64" t="str">
        <f t="shared" si="256"/>
        <v/>
      </c>
      <c r="O202" s="64" t="str">
        <f t="shared" si="256"/>
        <v/>
      </c>
      <c r="P202" s="64">
        <f t="shared" si="256"/>
        <v>18996.150654983412</v>
      </c>
      <c r="Q202" s="64">
        <f t="shared" si="256"/>
        <v>20042.124415561277</v>
      </c>
    </row>
    <row r="203" spans="1:17" ht="11.45" customHeight="1" x14ac:dyDescent="0.25">
      <c r="A203" s="62" t="s">
        <v>55</v>
      </c>
      <c r="B203" s="64" t="str">
        <f t="shared" ref="B203" si="257">IF(B12=0,"",B12*1000000/B93)</f>
        <v/>
      </c>
      <c r="C203" s="64" t="str">
        <f t="shared" ref="C203:Q203" si="258">IF(C12=0,"",C12*1000000/C93)</f>
        <v/>
      </c>
      <c r="D203" s="64" t="str">
        <f t="shared" si="258"/>
        <v/>
      </c>
      <c r="E203" s="64" t="str">
        <f t="shared" si="258"/>
        <v/>
      </c>
      <c r="F203" s="64" t="str">
        <f t="shared" si="258"/>
        <v/>
      </c>
      <c r="G203" s="64" t="str">
        <f t="shared" si="258"/>
        <v/>
      </c>
      <c r="H203" s="64" t="str">
        <f t="shared" si="258"/>
        <v/>
      </c>
      <c r="I203" s="64" t="str">
        <f t="shared" si="258"/>
        <v/>
      </c>
      <c r="J203" s="64" t="str">
        <f t="shared" si="258"/>
        <v/>
      </c>
      <c r="K203" s="64" t="str">
        <f t="shared" si="258"/>
        <v/>
      </c>
      <c r="L203" s="64" t="str">
        <f t="shared" si="258"/>
        <v/>
      </c>
      <c r="M203" s="64">
        <f t="shared" si="258"/>
        <v>17031.230312150354</v>
      </c>
      <c r="N203" s="64">
        <f t="shared" si="258"/>
        <v>18231.324038199087</v>
      </c>
      <c r="O203" s="64">
        <f t="shared" si="258"/>
        <v>17501.836547776304</v>
      </c>
      <c r="P203" s="64">
        <f t="shared" si="258"/>
        <v>17180.1807993047</v>
      </c>
      <c r="Q203" s="64">
        <f t="shared" si="258"/>
        <v>17383.525218942166</v>
      </c>
    </row>
    <row r="204" spans="1:17" ht="11.45" customHeight="1" x14ac:dyDescent="0.25">
      <c r="A204" s="19" t="s">
        <v>28</v>
      </c>
      <c r="B204" s="63">
        <f t="shared" ref="B204" si="259">IF(B13=0,"",B13*1000000/B94)</f>
        <v>531071.01947308134</v>
      </c>
      <c r="C204" s="63">
        <f t="shared" ref="C204:Q204" si="260">IF(C13=0,"",C13*1000000/C94)</f>
        <v>525440.73383975925</v>
      </c>
      <c r="D204" s="63">
        <f t="shared" si="260"/>
        <v>521593.02159302158</v>
      </c>
      <c r="E204" s="63">
        <f t="shared" si="260"/>
        <v>514576.84687234648</v>
      </c>
      <c r="F204" s="63">
        <f t="shared" si="260"/>
        <v>514410.54189274891</v>
      </c>
      <c r="G204" s="63">
        <f t="shared" si="260"/>
        <v>497778.08637689211</v>
      </c>
      <c r="H204" s="63">
        <f t="shared" si="260"/>
        <v>484744.36503573391</v>
      </c>
      <c r="I204" s="63">
        <f t="shared" si="260"/>
        <v>473760.53031349264</v>
      </c>
      <c r="J204" s="63">
        <f t="shared" si="260"/>
        <v>468170.49543315807</v>
      </c>
      <c r="K204" s="63">
        <f t="shared" si="260"/>
        <v>466988.28394210892</v>
      </c>
      <c r="L204" s="63">
        <f t="shared" si="260"/>
        <v>472475.16556291393</v>
      </c>
      <c r="M204" s="63">
        <f t="shared" si="260"/>
        <v>477879.26359354932</v>
      </c>
      <c r="N204" s="63">
        <f t="shared" si="260"/>
        <v>481349.64775676676</v>
      </c>
      <c r="O204" s="63">
        <f t="shared" si="260"/>
        <v>489675.96081386588</v>
      </c>
      <c r="P204" s="63">
        <f t="shared" si="260"/>
        <v>493362.17183770885</v>
      </c>
      <c r="Q204" s="63">
        <f t="shared" si="260"/>
        <v>516625.56975267129</v>
      </c>
    </row>
    <row r="205" spans="1:17" ht="11.45" customHeight="1" x14ac:dyDescent="0.25">
      <c r="A205" s="62" t="s">
        <v>59</v>
      </c>
      <c r="B205" s="67">
        <f t="shared" ref="B205" si="261">IF(B14=0,"",B14*1000000/B95)</f>
        <v>289409.80773103051</v>
      </c>
      <c r="C205" s="67">
        <f t="shared" ref="C205:Q205" si="262">IF(C14=0,"",C14*1000000/C95)</f>
        <v>293544.85471599823</v>
      </c>
      <c r="D205" s="67">
        <f t="shared" si="262"/>
        <v>294401.02045709675</v>
      </c>
      <c r="E205" s="67">
        <f t="shared" si="262"/>
        <v>294507.43825993239</v>
      </c>
      <c r="F205" s="67">
        <f t="shared" si="262"/>
        <v>294804.56565606379</v>
      </c>
      <c r="G205" s="67">
        <f t="shared" si="262"/>
        <v>301113.65516997181</v>
      </c>
      <c r="H205" s="67">
        <f t="shared" si="262"/>
        <v>309437.15833866916</v>
      </c>
      <c r="I205" s="67">
        <f t="shared" si="262"/>
        <v>314770.1305958294</v>
      </c>
      <c r="J205" s="67">
        <f t="shared" si="262"/>
        <v>326197.02212480706</v>
      </c>
      <c r="K205" s="67">
        <f t="shared" si="262"/>
        <v>323442.70584625448</v>
      </c>
      <c r="L205" s="67">
        <f t="shared" si="262"/>
        <v>323266.7565807979</v>
      </c>
      <c r="M205" s="67">
        <f t="shared" si="262"/>
        <v>322742.4240059079</v>
      </c>
      <c r="N205" s="67">
        <f t="shared" si="262"/>
        <v>322322.96563205519</v>
      </c>
      <c r="O205" s="67">
        <f t="shared" si="262"/>
        <v>322460.51383538486</v>
      </c>
      <c r="P205" s="67">
        <f t="shared" si="262"/>
        <v>322827.58086304896</v>
      </c>
      <c r="Q205" s="67">
        <f t="shared" si="262"/>
        <v>323772.88060072262</v>
      </c>
    </row>
    <row r="206" spans="1:17" ht="11.45" customHeight="1" x14ac:dyDescent="0.25">
      <c r="A206" s="62" t="s">
        <v>58</v>
      </c>
      <c r="B206" s="67">
        <f t="shared" ref="B206" si="263">IF(B15=0,"",B15*1000000/B96)</f>
        <v>562091.2687224648</v>
      </c>
      <c r="C206" s="67">
        <f t="shared" ref="C206:Q206" si="264">IF(C15=0,"",C15*1000000/C96)</f>
        <v>555241.1828432089</v>
      </c>
      <c r="D206" s="67">
        <f t="shared" si="264"/>
        <v>550465.75797720673</v>
      </c>
      <c r="E206" s="67">
        <f t="shared" si="264"/>
        <v>531389.21771843161</v>
      </c>
      <c r="F206" s="67">
        <f t="shared" si="264"/>
        <v>527965.45214228239</v>
      </c>
      <c r="G206" s="67">
        <f t="shared" si="264"/>
        <v>507253.47600272775</v>
      </c>
      <c r="H206" s="67">
        <f t="shared" si="264"/>
        <v>491202.06548905646</v>
      </c>
      <c r="I206" s="67">
        <f t="shared" si="264"/>
        <v>478195.42470550357</v>
      </c>
      <c r="J206" s="67">
        <f t="shared" si="264"/>
        <v>471067.50410265697</v>
      </c>
      <c r="K206" s="67">
        <f t="shared" si="264"/>
        <v>469055.56505842222</v>
      </c>
      <c r="L206" s="67">
        <f t="shared" si="264"/>
        <v>473940.74450171419</v>
      </c>
      <c r="M206" s="67">
        <f t="shared" si="264"/>
        <v>478915.66371434892</v>
      </c>
      <c r="N206" s="67">
        <f t="shared" si="264"/>
        <v>482048.48391387664</v>
      </c>
      <c r="O206" s="67">
        <f t="shared" si="264"/>
        <v>490118.16260035976</v>
      </c>
      <c r="P206" s="67">
        <f t="shared" si="264"/>
        <v>493616.9292189079</v>
      </c>
      <c r="Q206" s="67">
        <f t="shared" si="264"/>
        <v>516174.01601020806</v>
      </c>
    </row>
    <row r="207" spans="1:17" ht="11.45" customHeight="1" x14ac:dyDescent="0.25">
      <c r="A207" s="62" t="s">
        <v>57</v>
      </c>
      <c r="B207" s="67" t="str">
        <f t="shared" ref="B207" si="265">IF(B16=0,"",B16*1000000/B97)</f>
        <v/>
      </c>
      <c r="C207" s="67" t="str">
        <f t="shared" ref="C207:Q207" si="266">IF(C16=0,"",C16*1000000/C97)</f>
        <v/>
      </c>
      <c r="D207" s="67" t="str">
        <f t="shared" si="266"/>
        <v/>
      </c>
      <c r="E207" s="67" t="str">
        <f t="shared" si="266"/>
        <v/>
      </c>
      <c r="F207" s="67" t="str">
        <f t="shared" si="266"/>
        <v/>
      </c>
      <c r="G207" s="67" t="str">
        <f t="shared" si="266"/>
        <v/>
      </c>
      <c r="H207" s="67" t="str">
        <f t="shared" si="266"/>
        <v/>
      </c>
      <c r="I207" s="67" t="str">
        <f t="shared" si="266"/>
        <v/>
      </c>
      <c r="J207" s="67" t="str">
        <f t="shared" si="266"/>
        <v/>
      </c>
      <c r="K207" s="67" t="str">
        <f t="shared" si="266"/>
        <v/>
      </c>
      <c r="L207" s="67" t="str">
        <f t="shared" si="266"/>
        <v/>
      </c>
      <c r="M207" s="67" t="str">
        <f t="shared" si="266"/>
        <v/>
      </c>
      <c r="N207" s="67" t="str">
        <f t="shared" si="266"/>
        <v/>
      </c>
      <c r="O207" s="67" t="str">
        <f t="shared" si="266"/>
        <v/>
      </c>
      <c r="P207" s="67" t="str">
        <f t="shared" si="266"/>
        <v/>
      </c>
      <c r="Q207" s="67" t="str">
        <f t="shared" si="266"/>
        <v/>
      </c>
    </row>
    <row r="208" spans="1:17" ht="11.45" customHeight="1" x14ac:dyDescent="0.25">
      <c r="A208" s="62" t="s">
        <v>56</v>
      </c>
      <c r="B208" s="67" t="str">
        <f t="shared" ref="B208" si="267">IF(B17=0,"",B17*1000000/B98)</f>
        <v/>
      </c>
      <c r="C208" s="67" t="str">
        <f t="shared" ref="C208:Q208" si="268">IF(C17=0,"",C17*1000000/C98)</f>
        <v/>
      </c>
      <c r="D208" s="67" t="str">
        <f t="shared" si="268"/>
        <v/>
      </c>
      <c r="E208" s="67" t="str">
        <f t="shared" si="268"/>
        <v/>
      </c>
      <c r="F208" s="67" t="str">
        <f t="shared" si="268"/>
        <v/>
      </c>
      <c r="G208" s="67" t="str">
        <f t="shared" si="268"/>
        <v/>
      </c>
      <c r="H208" s="67" t="str">
        <f t="shared" si="268"/>
        <v/>
      </c>
      <c r="I208" s="67" t="str">
        <f t="shared" si="268"/>
        <v/>
      </c>
      <c r="J208" s="67" t="str">
        <f t="shared" si="268"/>
        <v/>
      </c>
      <c r="K208" s="67" t="str">
        <f t="shared" si="268"/>
        <v/>
      </c>
      <c r="L208" s="67" t="str">
        <f t="shared" si="268"/>
        <v/>
      </c>
      <c r="M208" s="67" t="str">
        <f t="shared" si="268"/>
        <v/>
      </c>
      <c r="N208" s="67" t="str">
        <f t="shared" si="268"/>
        <v/>
      </c>
      <c r="O208" s="67" t="str">
        <f t="shared" si="268"/>
        <v/>
      </c>
      <c r="P208" s="67" t="str">
        <f t="shared" si="268"/>
        <v/>
      </c>
      <c r="Q208" s="67">
        <f t="shared" si="268"/>
        <v>656856.01988762326</v>
      </c>
    </row>
    <row r="209" spans="1:17" ht="11.45" customHeight="1" x14ac:dyDescent="0.25">
      <c r="A209" s="62" t="s">
        <v>55</v>
      </c>
      <c r="B209" s="67" t="str">
        <f t="shared" ref="B209:B210" si="269">IF(B18=0,"",B18*1000000/B99)</f>
        <v/>
      </c>
      <c r="C209" s="67" t="str">
        <f t="shared" ref="C209:Q209" si="270">IF(C18=0,"",C18*1000000/C99)</f>
        <v/>
      </c>
      <c r="D209" s="67" t="str">
        <f t="shared" si="270"/>
        <v/>
      </c>
      <c r="E209" s="67" t="str">
        <f t="shared" si="270"/>
        <v/>
      </c>
      <c r="F209" s="67" t="str">
        <f t="shared" si="270"/>
        <v/>
      </c>
      <c r="G209" s="67" t="str">
        <f t="shared" si="270"/>
        <v/>
      </c>
      <c r="H209" s="67" t="str">
        <f t="shared" si="270"/>
        <v/>
      </c>
      <c r="I209" s="67" t="str">
        <f t="shared" si="270"/>
        <v/>
      </c>
      <c r="J209" s="67" t="str">
        <f t="shared" si="270"/>
        <v/>
      </c>
      <c r="K209" s="67" t="str">
        <f t="shared" si="270"/>
        <v/>
      </c>
      <c r="L209" s="67" t="str">
        <f t="shared" si="270"/>
        <v/>
      </c>
      <c r="M209" s="67" t="str">
        <f t="shared" si="270"/>
        <v/>
      </c>
      <c r="N209" s="67" t="str">
        <f t="shared" si="270"/>
        <v/>
      </c>
      <c r="O209" s="67" t="str">
        <f t="shared" si="270"/>
        <v/>
      </c>
      <c r="P209" s="67" t="str">
        <f t="shared" si="270"/>
        <v/>
      </c>
      <c r="Q209" s="67" t="str">
        <f t="shared" si="270"/>
        <v/>
      </c>
    </row>
    <row r="210" spans="1:17" ht="11.45" customHeight="1" x14ac:dyDescent="0.25">
      <c r="A210" s="25" t="s">
        <v>62</v>
      </c>
      <c r="B210" s="66">
        <f t="shared" si="269"/>
        <v>42938.719942120224</v>
      </c>
      <c r="C210" s="66">
        <f t="shared" ref="C210:Q210" si="271">IF(C19=0,"",C19*1000000/C100)</f>
        <v>42482.346369713829</v>
      </c>
      <c r="D210" s="66">
        <f t="shared" si="271"/>
        <v>42592.98021779726</v>
      </c>
      <c r="E210" s="66">
        <f t="shared" si="271"/>
        <v>41707.385571360101</v>
      </c>
      <c r="F210" s="66">
        <f t="shared" si="271"/>
        <v>40296.886082909485</v>
      </c>
      <c r="G210" s="66">
        <f t="shared" si="271"/>
        <v>39091.567118817788</v>
      </c>
      <c r="H210" s="66">
        <f t="shared" si="271"/>
        <v>38035.258534304536</v>
      </c>
      <c r="I210" s="66">
        <f t="shared" si="271"/>
        <v>37571.293332064655</v>
      </c>
      <c r="J210" s="66">
        <f t="shared" si="271"/>
        <v>38695.340907458674</v>
      </c>
      <c r="K210" s="66">
        <f t="shared" si="271"/>
        <v>36340.59101155051</v>
      </c>
      <c r="L210" s="66">
        <f t="shared" si="271"/>
        <v>38475.914239354541</v>
      </c>
      <c r="M210" s="66">
        <f t="shared" si="271"/>
        <v>42045.467581766861</v>
      </c>
      <c r="N210" s="66">
        <f t="shared" si="271"/>
        <v>43017.056313273308</v>
      </c>
      <c r="O210" s="66">
        <f t="shared" si="271"/>
        <v>45827.228295465407</v>
      </c>
      <c r="P210" s="66">
        <f t="shared" si="271"/>
        <v>46730.714997727933</v>
      </c>
      <c r="Q210" s="66">
        <f t="shared" si="271"/>
        <v>46134.657100343742</v>
      </c>
    </row>
    <row r="211" spans="1:17" ht="11.45" customHeight="1" x14ac:dyDescent="0.25">
      <c r="A211" s="23" t="s">
        <v>27</v>
      </c>
      <c r="B211" s="65">
        <f t="shared" ref="B211" si="272">IF(B20=0,"",B20*1000000/B101)</f>
        <v>3010.1073381889992</v>
      </c>
      <c r="C211" s="65">
        <f t="shared" ref="C211:Q211" si="273">IF(C20=0,"",C20*1000000/C101)</f>
        <v>3050.6441253032694</v>
      </c>
      <c r="D211" s="65">
        <f t="shared" si="273"/>
        <v>3074.7825734285275</v>
      </c>
      <c r="E211" s="65">
        <f t="shared" si="273"/>
        <v>3197.0482110626922</v>
      </c>
      <c r="F211" s="65">
        <f t="shared" si="273"/>
        <v>3303.516185777888</v>
      </c>
      <c r="G211" s="65">
        <f t="shared" si="273"/>
        <v>3339.2273591313792</v>
      </c>
      <c r="H211" s="65">
        <f t="shared" si="273"/>
        <v>3419.7397750785672</v>
      </c>
      <c r="I211" s="65">
        <f t="shared" si="273"/>
        <v>3526.5911293047211</v>
      </c>
      <c r="J211" s="65">
        <f t="shared" si="273"/>
        <v>3423.1480153330663</v>
      </c>
      <c r="K211" s="65">
        <f t="shared" si="273"/>
        <v>3341.3511151547168</v>
      </c>
      <c r="L211" s="65">
        <f t="shared" si="273"/>
        <v>3384.9051826856557</v>
      </c>
      <c r="M211" s="65">
        <f t="shared" si="273"/>
        <v>3242.2039248609863</v>
      </c>
      <c r="N211" s="65">
        <f t="shared" si="273"/>
        <v>3111.12522945723</v>
      </c>
      <c r="O211" s="65">
        <f t="shared" si="273"/>
        <v>3032.9042117414319</v>
      </c>
      <c r="P211" s="65">
        <f t="shared" si="273"/>
        <v>2948.5012591767295</v>
      </c>
      <c r="Q211" s="65">
        <f t="shared" si="273"/>
        <v>2964.5531437006944</v>
      </c>
    </row>
    <row r="212" spans="1:17" ht="11.45" customHeight="1" x14ac:dyDescent="0.25">
      <c r="A212" s="62" t="s">
        <v>59</v>
      </c>
      <c r="B212" s="64">
        <f t="shared" ref="B212" si="274">IF(B21=0,"",B21*1000000/B102)</f>
        <v>1355.1277911300767</v>
      </c>
      <c r="C212" s="64">
        <f t="shared" ref="C212:Q212" si="275">IF(C21=0,"",C21*1000000/C102)</f>
        <v>1490.092416953863</v>
      </c>
      <c r="D212" s="64">
        <f t="shared" si="275"/>
        <v>1541.0475981298448</v>
      </c>
      <c r="E212" s="64">
        <f t="shared" si="275"/>
        <v>1591.9327544199937</v>
      </c>
      <c r="F212" s="64">
        <f t="shared" si="275"/>
        <v>1673.4077714694297</v>
      </c>
      <c r="G212" s="64">
        <f t="shared" si="275"/>
        <v>1719.7278630339138</v>
      </c>
      <c r="H212" s="64">
        <f t="shared" si="275"/>
        <v>1733.3554732856701</v>
      </c>
      <c r="I212" s="64">
        <f t="shared" si="275"/>
        <v>1692.7918433914178</v>
      </c>
      <c r="J212" s="64">
        <f t="shared" si="275"/>
        <v>1590.8308018245234</v>
      </c>
      <c r="K212" s="64">
        <f t="shared" si="275"/>
        <v>1556.1851597388625</v>
      </c>
      <c r="L212" s="64">
        <f t="shared" si="275"/>
        <v>1500.3434400391152</v>
      </c>
      <c r="M212" s="64">
        <f t="shared" si="275"/>
        <v>1353.8896362737726</v>
      </c>
      <c r="N212" s="64">
        <f t="shared" si="275"/>
        <v>1272.0444970880114</v>
      </c>
      <c r="O212" s="64">
        <f t="shared" si="275"/>
        <v>1188.2461278784947</v>
      </c>
      <c r="P212" s="64">
        <f t="shared" si="275"/>
        <v>1147.5806688159935</v>
      </c>
      <c r="Q212" s="64">
        <f t="shared" si="275"/>
        <v>1161.117014830676</v>
      </c>
    </row>
    <row r="213" spans="1:17" ht="11.45" customHeight="1" x14ac:dyDescent="0.25">
      <c r="A213" s="62" t="s">
        <v>58</v>
      </c>
      <c r="B213" s="64">
        <f t="shared" ref="B213" si="276">IF(B22=0,"",B22*1000000/B103)</f>
        <v>3448.3458659089192</v>
      </c>
      <c r="C213" s="64">
        <f t="shared" ref="C213:Q213" si="277">IF(C22=0,"",C22*1000000/C103)</f>
        <v>3454.0449344740027</v>
      </c>
      <c r="D213" s="64">
        <f t="shared" si="277"/>
        <v>3459.7944184989251</v>
      </c>
      <c r="E213" s="64">
        <f t="shared" si="277"/>
        <v>3585.5478299595266</v>
      </c>
      <c r="F213" s="64">
        <f t="shared" si="277"/>
        <v>3671.0750891674734</v>
      </c>
      <c r="G213" s="64">
        <f t="shared" si="277"/>
        <v>3675.2127899829716</v>
      </c>
      <c r="H213" s="64">
        <f t="shared" si="277"/>
        <v>3742.3510670760834</v>
      </c>
      <c r="I213" s="64">
        <f t="shared" si="277"/>
        <v>3822.5708638966867</v>
      </c>
      <c r="J213" s="64">
        <f t="shared" si="277"/>
        <v>3698.5839686333652</v>
      </c>
      <c r="K213" s="64">
        <f t="shared" si="277"/>
        <v>3598.4706603689797</v>
      </c>
      <c r="L213" s="64">
        <f t="shared" si="277"/>
        <v>3638.4536115133928</v>
      </c>
      <c r="M213" s="64">
        <f t="shared" si="277"/>
        <v>3488.3588973965875</v>
      </c>
      <c r="N213" s="64">
        <f t="shared" si="277"/>
        <v>3332.723274913601</v>
      </c>
      <c r="O213" s="64">
        <f t="shared" si="277"/>
        <v>3238.9280661127191</v>
      </c>
      <c r="P213" s="64">
        <f t="shared" si="277"/>
        <v>3128.2508492822808</v>
      </c>
      <c r="Q213" s="64">
        <f t="shared" si="277"/>
        <v>3123.5287313427771</v>
      </c>
    </row>
    <row r="214" spans="1:17" ht="11.45" customHeight="1" x14ac:dyDescent="0.25">
      <c r="A214" s="62" t="s">
        <v>57</v>
      </c>
      <c r="B214" s="64" t="str">
        <f t="shared" ref="B214" si="278">IF(B23=0,"",B23*1000000/B104)</f>
        <v/>
      </c>
      <c r="C214" s="64" t="str">
        <f t="shared" ref="C214:Q214" si="279">IF(C23=0,"",C23*1000000/C104)</f>
        <v/>
      </c>
      <c r="D214" s="64" t="str">
        <f t="shared" si="279"/>
        <v/>
      </c>
      <c r="E214" s="64" t="str">
        <f t="shared" si="279"/>
        <v/>
      </c>
      <c r="F214" s="64" t="str">
        <f t="shared" si="279"/>
        <v/>
      </c>
      <c r="G214" s="64" t="str">
        <f t="shared" si="279"/>
        <v/>
      </c>
      <c r="H214" s="64" t="str">
        <f t="shared" si="279"/>
        <v/>
      </c>
      <c r="I214" s="64" t="str">
        <f t="shared" si="279"/>
        <v/>
      </c>
      <c r="J214" s="64" t="str">
        <f t="shared" si="279"/>
        <v/>
      </c>
      <c r="K214" s="64" t="str">
        <f t="shared" si="279"/>
        <v/>
      </c>
      <c r="L214" s="64" t="str">
        <f t="shared" si="279"/>
        <v/>
      </c>
      <c r="M214" s="64" t="str">
        <f t="shared" si="279"/>
        <v/>
      </c>
      <c r="N214" s="64" t="str">
        <f t="shared" si="279"/>
        <v/>
      </c>
      <c r="O214" s="64" t="str">
        <f t="shared" si="279"/>
        <v/>
      </c>
      <c r="P214" s="64" t="str">
        <f t="shared" si="279"/>
        <v/>
      </c>
      <c r="Q214" s="64" t="str">
        <f t="shared" si="279"/>
        <v/>
      </c>
    </row>
    <row r="215" spans="1:17" ht="11.45" customHeight="1" x14ac:dyDescent="0.25">
      <c r="A215" s="62" t="s">
        <v>56</v>
      </c>
      <c r="B215" s="64" t="str">
        <f t="shared" ref="B215" si="280">IF(B24=0,"",B24*1000000/B105)</f>
        <v/>
      </c>
      <c r="C215" s="64" t="str">
        <f t="shared" ref="C215:Q215" si="281">IF(C24=0,"",C24*1000000/C105)</f>
        <v/>
      </c>
      <c r="D215" s="64" t="str">
        <f t="shared" si="281"/>
        <v/>
      </c>
      <c r="E215" s="64" t="str">
        <f t="shared" si="281"/>
        <v/>
      </c>
      <c r="F215" s="64" t="str">
        <f t="shared" si="281"/>
        <v/>
      </c>
      <c r="G215" s="64" t="str">
        <f t="shared" si="281"/>
        <v/>
      </c>
      <c r="H215" s="64" t="str">
        <f t="shared" si="281"/>
        <v/>
      </c>
      <c r="I215" s="64" t="str">
        <f t="shared" si="281"/>
        <v/>
      </c>
      <c r="J215" s="64" t="str">
        <f t="shared" si="281"/>
        <v/>
      </c>
      <c r="K215" s="64" t="str">
        <f t="shared" si="281"/>
        <v/>
      </c>
      <c r="L215" s="64" t="str">
        <f t="shared" si="281"/>
        <v/>
      </c>
      <c r="M215" s="64" t="str">
        <f t="shared" si="281"/>
        <v/>
      </c>
      <c r="N215" s="64" t="str">
        <f t="shared" si="281"/>
        <v/>
      </c>
      <c r="O215" s="64" t="str">
        <f t="shared" si="281"/>
        <v/>
      </c>
      <c r="P215" s="64" t="str">
        <f t="shared" si="281"/>
        <v/>
      </c>
      <c r="Q215" s="64">
        <f t="shared" si="281"/>
        <v>1089.9770295609776</v>
      </c>
    </row>
    <row r="216" spans="1:17" ht="11.45" customHeight="1" x14ac:dyDescent="0.25">
      <c r="A216" s="62" t="s">
        <v>55</v>
      </c>
      <c r="B216" s="64" t="str">
        <f t="shared" ref="B216" si="282">IF(B25=0,"",B25*1000000/B106)</f>
        <v/>
      </c>
      <c r="C216" s="64" t="str">
        <f t="shared" ref="C216:Q216" si="283">IF(C25=0,"",C25*1000000/C106)</f>
        <v/>
      </c>
      <c r="D216" s="64" t="str">
        <f t="shared" si="283"/>
        <v/>
      </c>
      <c r="E216" s="64" t="str">
        <f t="shared" si="283"/>
        <v/>
      </c>
      <c r="F216" s="64" t="str">
        <f t="shared" si="283"/>
        <v/>
      </c>
      <c r="G216" s="64" t="str">
        <f t="shared" si="283"/>
        <v/>
      </c>
      <c r="H216" s="64" t="str">
        <f t="shared" si="283"/>
        <v/>
      </c>
      <c r="I216" s="64" t="str">
        <f t="shared" si="283"/>
        <v/>
      </c>
      <c r="J216" s="64" t="str">
        <f t="shared" si="283"/>
        <v/>
      </c>
      <c r="K216" s="64" t="str">
        <f t="shared" si="283"/>
        <v/>
      </c>
      <c r="L216" s="64" t="str">
        <f t="shared" si="283"/>
        <v/>
      </c>
      <c r="M216" s="64" t="str">
        <f t="shared" si="283"/>
        <v/>
      </c>
      <c r="N216" s="64">
        <f t="shared" si="283"/>
        <v>2072.5170640932611</v>
      </c>
      <c r="O216" s="64">
        <f t="shared" si="283"/>
        <v>2075.5823669402175</v>
      </c>
      <c r="P216" s="64">
        <f t="shared" si="283"/>
        <v>2077.5597566765155</v>
      </c>
      <c r="Q216" s="64">
        <f t="shared" si="283"/>
        <v>2078.5652900908644</v>
      </c>
    </row>
    <row r="217" spans="1:17" ht="11.45" customHeight="1" x14ac:dyDescent="0.25">
      <c r="A217" s="19" t="s">
        <v>24</v>
      </c>
      <c r="B217" s="63">
        <f t="shared" ref="B217" si="284">IF(B26=0,"",B26*1000000/B107)</f>
        <v>381430.01265074796</v>
      </c>
      <c r="C217" s="63">
        <f t="shared" ref="C217:Q217" si="285">IF(C26=0,"",C26*1000000/C107)</f>
        <v>368937.80827550375</v>
      </c>
      <c r="D217" s="63">
        <f t="shared" si="285"/>
        <v>367254.7659675536</v>
      </c>
      <c r="E217" s="63">
        <f t="shared" si="285"/>
        <v>362509.38527586573</v>
      </c>
      <c r="F217" s="63">
        <f t="shared" si="285"/>
        <v>352287.36032180901</v>
      </c>
      <c r="G217" s="63">
        <f t="shared" si="285"/>
        <v>325835.70873773884</v>
      </c>
      <c r="H217" s="63">
        <f t="shared" si="285"/>
        <v>329082.29666991049</v>
      </c>
      <c r="I217" s="63">
        <f t="shared" si="285"/>
        <v>308349.3644398374</v>
      </c>
      <c r="J217" s="63">
        <f t="shared" si="285"/>
        <v>316458.30111544969</v>
      </c>
      <c r="K217" s="63">
        <f t="shared" si="285"/>
        <v>308051.42001800361</v>
      </c>
      <c r="L217" s="63">
        <f t="shared" si="285"/>
        <v>316819.65862003085</v>
      </c>
      <c r="M217" s="63">
        <f t="shared" si="285"/>
        <v>347042.24215900019</v>
      </c>
      <c r="N217" s="63">
        <f t="shared" si="285"/>
        <v>355749.46875060193</v>
      </c>
      <c r="O217" s="63">
        <f t="shared" si="285"/>
        <v>373750.35041974322</v>
      </c>
      <c r="P217" s="63">
        <f t="shared" si="285"/>
        <v>382459.8025305465</v>
      </c>
      <c r="Q217" s="63">
        <f t="shared" si="285"/>
        <v>429331.97500828537</v>
      </c>
    </row>
    <row r="218" spans="1:17" ht="11.45" customHeight="1" x14ac:dyDescent="0.25">
      <c r="A218" s="62" t="s">
        <v>23</v>
      </c>
      <c r="B218" s="61">
        <f t="shared" ref="B218" si="286">IF(B27=0,"",B27*1000000/B108)</f>
        <v>302738.4064951149</v>
      </c>
      <c r="C218" s="61">
        <f t="shared" ref="C218:Q218" si="287">IF(C27=0,"",C27*1000000/C108)</f>
        <v>287377.25688945199</v>
      </c>
      <c r="D218" s="61">
        <f t="shared" si="287"/>
        <v>283215.0815809021</v>
      </c>
      <c r="E218" s="61">
        <f t="shared" si="287"/>
        <v>278038.6810079281</v>
      </c>
      <c r="F218" s="61">
        <f t="shared" si="287"/>
        <v>257401.0747435271</v>
      </c>
      <c r="G218" s="61">
        <f t="shared" si="287"/>
        <v>237077.37495444118</v>
      </c>
      <c r="H218" s="61">
        <f t="shared" si="287"/>
        <v>236854.03445149591</v>
      </c>
      <c r="I218" s="61">
        <f t="shared" si="287"/>
        <v>218187.19721903777</v>
      </c>
      <c r="J218" s="61">
        <f t="shared" si="287"/>
        <v>203088.58360966368</v>
      </c>
      <c r="K218" s="61">
        <f t="shared" si="287"/>
        <v>204372.70126685739</v>
      </c>
      <c r="L218" s="61">
        <f t="shared" si="287"/>
        <v>216451.36855896984</v>
      </c>
      <c r="M218" s="61">
        <f t="shared" si="287"/>
        <v>251853.55841327022</v>
      </c>
      <c r="N218" s="61">
        <f t="shared" si="287"/>
        <v>262011.33989853776</v>
      </c>
      <c r="O218" s="61">
        <f t="shared" si="287"/>
        <v>267470.88186356076</v>
      </c>
      <c r="P218" s="61">
        <f t="shared" si="287"/>
        <v>284380.28695098101</v>
      </c>
      <c r="Q218" s="61">
        <f t="shared" si="287"/>
        <v>321514.70060033863</v>
      </c>
    </row>
    <row r="219" spans="1:17" ht="11.45" customHeight="1" x14ac:dyDescent="0.25">
      <c r="A219" s="15" t="s">
        <v>22</v>
      </c>
      <c r="B219" s="60">
        <f t="shared" ref="B219" si="288">IF(B28=0,"",B28*1000000/B109)</f>
        <v>1182663.8834929115</v>
      </c>
      <c r="C219" s="60">
        <f t="shared" ref="C219:Q219" si="289">IF(C28=0,"",C28*1000000/C109)</f>
        <v>1183121.3214902971</v>
      </c>
      <c r="D219" s="60">
        <f t="shared" si="289"/>
        <v>1192080.560545628</v>
      </c>
      <c r="E219" s="60">
        <f t="shared" si="289"/>
        <v>1187587.7818991619</v>
      </c>
      <c r="F219" s="60">
        <f t="shared" si="289"/>
        <v>1174275.1403056125</v>
      </c>
      <c r="G219" s="60">
        <f t="shared" si="289"/>
        <v>1174998.872953837</v>
      </c>
      <c r="H219" s="60">
        <f t="shared" si="289"/>
        <v>1184850.4782423512</v>
      </c>
      <c r="I219" s="60">
        <f t="shared" si="289"/>
        <v>1186881.2497044078</v>
      </c>
      <c r="J219" s="60">
        <f t="shared" si="289"/>
        <v>1171909.7875773059</v>
      </c>
      <c r="K219" s="60">
        <f t="shared" si="289"/>
        <v>1157675.9056466029</v>
      </c>
      <c r="L219" s="60">
        <f t="shared" si="289"/>
        <v>1195335.6886198663</v>
      </c>
      <c r="M219" s="60">
        <f t="shared" si="289"/>
        <v>1191169.202678028</v>
      </c>
      <c r="N219" s="60">
        <f t="shared" si="289"/>
        <v>1187283.9042589273</v>
      </c>
      <c r="O219" s="60">
        <f t="shared" si="289"/>
        <v>1189122.9021907246</v>
      </c>
      <c r="P219" s="60">
        <f t="shared" si="289"/>
        <v>1191466.4871402816</v>
      </c>
      <c r="Q219" s="60">
        <f t="shared" si="289"/>
        <v>1182193.50704827</v>
      </c>
    </row>
    <row r="220" spans="1:17" ht="11.45" customHeight="1" x14ac:dyDescent="0.25">
      <c r="A220" s="59"/>
      <c r="B220" s="58"/>
      <c r="C220" s="58"/>
      <c r="D220" s="58"/>
      <c r="E220" s="58"/>
      <c r="F220" s="58"/>
      <c r="G220" s="58"/>
      <c r="H220" s="58"/>
      <c r="I220" s="58"/>
      <c r="J220" s="58"/>
      <c r="K220" s="58"/>
      <c r="L220" s="58"/>
      <c r="M220" s="58"/>
      <c r="N220" s="58"/>
      <c r="O220" s="58"/>
      <c r="P220" s="58"/>
      <c r="Q220" s="58"/>
    </row>
    <row r="221" spans="1:17" ht="11.45" customHeight="1" x14ac:dyDescent="0.25">
      <c r="A221" s="27" t="s">
        <v>44</v>
      </c>
      <c r="B221" s="57"/>
      <c r="C221" s="57"/>
      <c r="D221" s="57"/>
      <c r="E221" s="57"/>
      <c r="F221" s="57"/>
      <c r="G221" s="57"/>
      <c r="H221" s="57"/>
      <c r="I221" s="57"/>
      <c r="J221" s="57"/>
      <c r="K221" s="57"/>
      <c r="L221" s="57"/>
      <c r="M221" s="57"/>
      <c r="N221" s="57"/>
      <c r="O221" s="57"/>
      <c r="P221" s="57"/>
      <c r="Q221" s="57"/>
    </row>
    <row r="222" spans="1:17" ht="11.45" customHeight="1" x14ac:dyDescent="0.25">
      <c r="A222" s="25" t="s">
        <v>43</v>
      </c>
      <c r="B222" s="56">
        <f t="shared" ref="B222:Q222" si="290">IF(B4=0,0,B4/B$4)</f>
        <v>1</v>
      </c>
      <c r="C222" s="56">
        <f t="shared" si="290"/>
        <v>1</v>
      </c>
      <c r="D222" s="56">
        <f t="shared" si="290"/>
        <v>1</v>
      </c>
      <c r="E222" s="56">
        <f t="shared" si="290"/>
        <v>1</v>
      </c>
      <c r="F222" s="56">
        <f t="shared" si="290"/>
        <v>1</v>
      </c>
      <c r="G222" s="56">
        <f t="shared" si="290"/>
        <v>1</v>
      </c>
      <c r="H222" s="56">
        <f t="shared" si="290"/>
        <v>1</v>
      </c>
      <c r="I222" s="56">
        <f t="shared" si="290"/>
        <v>1</v>
      </c>
      <c r="J222" s="56">
        <f t="shared" si="290"/>
        <v>1</v>
      </c>
      <c r="K222" s="56">
        <f t="shared" si="290"/>
        <v>1</v>
      </c>
      <c r="L222" s="56">
        <f t="shared" si="290"/>
        <v>1</v>
      </c>
      <c r="M222" s="56">
        <f t="shared" si="290"/>
        <v>1</v>
      </c>
      <c r="N222" s="56">
        <f t="shared" si="290"/>
        <v>1</v>
      </c>
      <c r="O222" s="56">
        <f t="shared" si="290"/>
        <v>1</v>
      </c>
      <c r="P222" s="56">
        <f t="shared" si="290"/>
        <v>1</v>
      </c>
      <c r="Q222" s="56">
        <f t="shared" si="290"/>
        <v>1</v>
      </c>
    </row>
    <row r="223" spans="1:17" ht="11.45" customHeight="1" x14ac:dyDescent="0.25">
      <c r="A223" s="55" t="s">
        <v>30</v>
      </c>
      <c r="B223" s="54">
        <f t="shared" ref="B223:Q223" si="291">IF(B5=0,0,B5/B$4)</f>
        <v>1.0537962622059048E-2</v>
      </c>
      <c r="C223" s="54">
        <f t="shared" si="291"/>
        <v>1.0196167179488187E-2</v>
      </c>
      <c r="D223" s="54">
        <f t="shared" si="291"/>
        <v>1.063267720976426E-2</v>
      </c>
      <c r="E223" s="54">
        <f t="shared" si="291"/>
        <v>1.0701320708362289E-2</v>
      </c>
      <c r="F223" s="54">
        <f t="shared" si="291"/>
        <v>1.0528791511089946E-2</v>
      </c>
      <c r="G223" s="54">
        <f t="shared" si="291"/>
        <v>1.0977452099291286E-2</v>
      </c>
      <c r="H223" s="54">
        <f t="shared" si="291"/>
        <v>1.1604853377242217E-2</v>
      </c>
      <c r="I223" s="54">
        <f t="shared" si="291"/>
        <v>1.2207727206393851E-2</v>
      </c>
      <c r="J223" s="54">
        <f t="shared" si="291"/>
        <v>1.2083976561638628E-2</v>
      </c>
      <c r="K223" s="54">
        <f t="shared" si="291"/>
        <v>1.1561528129084708E-2</v>
      </c>
      <c r="L223" s="54">
        <f t="shared" si="291"/>
        <v>1.1592191721784266E-2</v>
      </c>
      <c r="M223" s="54">
        <f t="shared" si="291"/>
        <v>1.1292521416412645E-2</v>
      </c>
      <c r="N223" s="54">
        <f t="shared" si="291"/>
        <v>1.1458898154238541E-2</v>
      </c>
      <c r="O223" s="54">
        <f t="shared" si="291"/>
        <v>1.1594775195343483E-2</v>
      </c>
      <c r="P223" s="54">
        <f t="shared" si="291"/>
        <v>1.1513737256349809E-2</v>
      </c>
      <c r="Q223" s="54">
        <f t="shared" si="291"/>
        <v>1.1136470534827683E-2</v>
      </c>
    </row>
    <row r="224" spans="1:17" ht="11.45" customHeight="1" x14ac:dyDescent="0.25">
      <c r="A224" s="51" t="s">
        <v>29</v>
      </c>
      <c r="B224" s="50">
        <f t="shared" ref="B224:Q224" si="292">IF(B6=0,0,B6/B$4)</f>
        <v>0.86298521568563535</v>
      </c>
      <c r="C224" s="50">
        <f t="shared" si="292"/>
        <v>0.8623764957254143</v>
      </c>
      <c r="D224" s="50">
        <f t="shared" si="292"/>
        <v>0.86218561703762742</v>
      </c>
      <c r="E224" s="50">
        <f t="shared" si="292"/>
        <v>0.86301188174553578</v>
      </c>
      <c r="F224" s="50">
        <f t="shared" si="292"/>
        <v>0.86462650824574072</v>
      </c>
      <c r="G224" s="50">
        <f t="shared" si="292"/>
        <v>0.86447176099993783</v>
      </c>
      <c r="H224" s="50">
        <f t="shared" si="292"/>
        <v>0.86543406298766667</v>
      </c>
      <c r="I224" s="50">
        <f t="shared" si="292"/>
        <v>0.87017060661340639</v>
      </c>
      <c r="J224" s="50">
        <f t="shared" si="292"/>
        <v>0.87315921511202776</v>
      </c>
      <c r="K224" s="50">
        <f t="shared" si="292"/>
        <v>0.87430171405497281</v>
      </c>
      <c r="L224" s="50">
        <f t="shared" si="292"/>
        <v>0.87280860268238403</v>
      </c>
      <c r="M224" s="50">
        <f t="shared" si="292"/>
        <v>0.87776509994856089</v>
      </c>
      <c r="N224" s="50">
        <f t="shared" si="292"/>
        <v>0.88010462143070012</v>
      </c>
      <c r="O224" s="50">
        <f t="shared" si="292"/>
        <v>0.87997483716971214</v>
      </c>
      <c r="P224" s="50">
        <f t="shared" si="292"/>
        <v>0.88097143772393161</v>
      </c>
      <c r="Q224" s="50">
        <f t="shared" si="292"/>
        <v>0.88108727203303971</v>
      </c>
    </row>
    <row r="225" spans="1:17" ht="11.45" customHeight="1" x14ac:dyDescent="0.25">
      <c r="A225" s="53" t="s">
        <v>59</v>
      </c>
      <c r="B225" s="52">
        <f t="shared" ref="B225:Q225" si="293">IF(B7=0,0,B7/B$4)</f>
        <v>0.77570941003426908</v>
      </c>
      <c r="C225" s="52">
        <f t="shared" si="293"/>
        <v>0.7631264038324872</v>
      </c>
      <c r="D225" s="52">
        <f t="shared" si="293"/>
        <v>0.75303335021143458</v>
      </c>
      <c r="E225" s="52">
        <f t="shared" si="293"/>
        <v>0.74745147467774153</v>
      </c>
      <c r="F225" s="52">
        <f t="shared" si="293"/>
        <v>0.73375541278572887</v>
      </c>
      <c r="G225" s="52">
        <f t="shared" si="293"/>
        <v>0.70508573790105389</v>
      </c>
      <c r="H225" s="52">
        <f t="shared" si="293"/>
        <v>0.68297773547237894</v>
      </c>
      <c r="I225" s="52">
        <f t="shared" si="293"/>
        <v>0.63886157039582103</v>
      </c>
      <c r="J225" s="52">
        <f t="shared" si="293"/>
        <v>0.60574266907358865</v>
      </c>
      <c r="K225" s="52">
        <f t="shared" si="293"/>
        <v>0.58353211409818051</v>
      </c>
      <c r="L225" s="52">
        <f t="shared" si="293"/>
        <v>0.54764213443495957</v>
      </c>
      <c r="M225" s="52">
        <f t="shared" si="293"/>
        <v>0.53513343658000734</v>
      </c>
      <c r="N225" s="52">
        <f t="shared" si="293"/>
        <v>0.5094938151994225</v>
      </c>
      <c r="O225" s="52">
        <f t="shared" si="293"/>
        <v>0.4851678105861244</v>
      </c>
      <c r="P225" s="52">
        <f t="shared" si="293"/>
        <v>0.47183505614437876</v>
      </c>
      <c r="Q225" s="52">
        <f t="shared" si="293"/>
        <v>0.46968904624916086</v>
      </c>
    </row>
    <row r="226" spans="1:17" ht="11.45" customHeight="1" x14ac:dyDescent="0.25">
      <c r="A226" s="53" t="s">
        <v>58</v>
      </c>
      <c r="B226" s="52">
        <f t="shared" ref="B226:Q226" si="294">IF(B8=0,0,B8/B$4)</f>
        <v>8.3227251700158975E-2</v>
      </c>
      <c r="C226" s="52">
        <f t="shared" si="294"/>
        <v>9.5016541845724445E-2</v>
      </c>
      <c r="D226" s="52">
        <f t="shared" si="294"/>
        <v>0.10533271017156279</v>
      </c>
      <c r="E226" s="52">
        <f t="shared" si="294"/>
        <v>0.11232896696074085</v>
      </c>
      <c r="F226" s="52">
        <f t="shared" si="294"/>
        <v>0.12801784140127137</v>
      </c>
      <c r="G226" s="52">
        <f t="shared" si="294"/>
        <v>0.15701158927502051</v>
      </c>
      <c r="H226" s="52">
        <f t="shared" si="294"/>
        <v>0.18046397767736203</v>
      </c>
      <c r="I226" s="52">
        <f t="shared" si="294"/>
        <v>0.22965136618426385</v>
      </c>
      <c r="J226" s="52">
        <f t="shared" si="294"/>
        <v>0.26609616071586828</v>
      </c>
      <c r="K226" s="52">
        <f t="shared" si="294"/>
        <v>0.28983493712977831</v>
      </c>
      <c r="L226" s="52">
        <f t="shared" si="294"/>
        <v>0.32516646824742451</v>
      </c>
      <c r="M226" s="52">
        <f t="shared" si="294"/>
        <v>0.34252868261617231</v>
      </c>
      <c r="N226" s="52">
        <f t="shared" si="294"/>
        <v>0.37036258460151533</v>
      </c>
      <c r="O226" s="52">
        <f t="shared" si="294"/>
        <v>0.3944735072373261</v>
      </c>
      <c r="P226" s="52">
        <f t="shared" si="294"/>
        <v>0.4085295701645566</v>
      </c>
      <c r="Q226" s="52">
        <f t="shared" si="294"/>
        <v>0.40782974729546068</v>
      </c>
    </row>
    <row r="227" spans="1:17" ht="11.45" customHeight="1" x14ac:dyDescent="0.25">
      <c r="A227" s="53" t="s">
        <v>57</v>
      </c>
      <c r="B227" s="52">
        <f t="shared" ref="B227:Q227" si="295">IF(B9=0,0,B9/B$4)</f>
        <v>4.0485539512073948E-3</v>
      </c>
      <c r="C227" s="52">
        <f t="shared" si="295"/>
        <v>4.2335500472027512E-3</v>
      </c>
      <c r="D227" s="52">
        <f t="shared" si="295"/>
        <v>3.8195566546301483E-3</v>
      </c>
      <c r="E227" s="52">
        <f t="shared" si="295"/>
        <v>3.2314401070533713E-3</v>
      </c>
      <c r="F227" s="52">
        <f t="shared" si="295"/>
        <v>2.8532540587404716E-3</v>
      </c>
      <c r="G227" s="52">
        <f t="shared" si="295"/>
        <v>2.3744338238635082E-3</v>
      </c>
      <c r="H227" s="52">
        <f t="shared" si="295"/>
        <v>1.9923498379256842E-3</v>
      </c>
      <c r="I227" s="52">
        <f t="shared" si="295"/>
        <v>1.6576700333214732E-3</v>
      </c>
      <c r="J227" s="52">
        <f t="shared" si="295"/>
        <v>1.3203853225707801E-3</v>
      </c>
      <c r="K227" s="52">
        <f t="shared" si="295"/>
        <v>9.3466282701404866E-4</v>
      </c>
      <c r="L227" s="52">
        <f t="shared" si="295"/>
        <v>0</v>
      </c>
      <c r="M227" s="52">
        <f t="shared" si="295"/>
        <v>0</v>
      </c>
      <c r="N227" s="52">
        <f t="shared" si="295"/>
        <v>0</v>
      </c>
      <c r="O227" s="52">
        <f t="shared" si="295"/>
        <v>0</v>
      </c>
      <c r="P227" s="52">
        <f t="shared" si="295"/>
        <v>0</v>
      </c>
      <c r="Q227" s="52">
        <f t="shared" si="295"/>
        <v>0</v>
      </c>
    </row>
    <row r="228" spans="1:17" ht="11.45" customHeight="1" x14ac:dyDescent="0.25">
      <c r="A228" s="53" t="s">
        <v>56</v>
      </c>
      <c r="B228" s="52">
        <f t="shared" ref="B228:Q228" si="296">IF(B10=0,0,B10/B$4)</f>
        <v>0</v>
      </c>
      <c r="C228" s="52">
        <f t="shared" si="296"/>
        <v>0</v>
      </c>
      <c r="D228" s="52">
        <f t="shared" si="296"/>
        <v>0</v>
      </c>
      <c r="E228" s="52">
        <f t="shared" si="296"/>
        <v>0</v>
      </c>
      <c r="F228" s="52">
        <f t="shared" si="296"/>
        <v>0</v>
      </c>
      <c r="G228" s="52">
        <f t="shared" si="296"/>
        <v>0</v>
      </c>
      <c r="H228" s="52">
        <f t="shared" si="296"/>
        <v>0</v>
      </c>
      <c r="I228" s="52">
        <f t="shared" si="296"/>
        <v>0</v>
      </c>
      <c r="J228" s="52">
        <f t="shared" si="296"/>
        <v>0</v>
      </c>
      <c r="K228" s="52">
        <f t="shared" si="296"/>
        <v>0</v>
      </c>
      <c r="L228" s="52">
        <f t="shared" si="296"/>
        <v>0</v>
      </c>
      <c r="M228" s="52">
        <f t="shared" si="296"/>
        <v>0</v>
      </c>
      <c r="N228" s="52">
        <f t="shared" si="296"/>
        <v>0</v>
      </c>
      <c r="O228" s="52">
        <f t="shared" si="296"/>
        <v>0</v>
      </c>
      <c r="P228" s="52">
        <f t="shared" si="296"/>
        <v>0</v>
      </c>
      <c r="Q228" s="52">
        <f t="shared" si="296"/>
        <v>1.0163364856129995E-6</v>
      </c>
    </row>
    <row r="229" spans="1:17" ht="11.45" customHeight="1" x14ac:dyDescent="0.25">
      <c r="A229" s="53" t="s">
        <v>60</v>
      </c>
      <c r="B229" s="52">
        <f t="shared" ref="B229:Q229" si="297">IF(B11=0,0,B11/B$4)</f>
        <v>0</v>
      </c>
      <c r="C229" s="52">
        <f t="shared" si="297"/>
        <v>0</v>
      </c>
      <c r="D229" s="52">
        <f t="shared" si="297"/>
        <v>0</v>
      </c>
      <c r="E229" s="52">
        <f t="shared" si="297"/>
        <v>0</v>
      </c>
      <c r="F229" s="52">
        <f t="shared" si="297"/>
        <v>0</v>
      </c>
      <c r="G229" s="52">
        <f t="shared" si="297"/>
        <v>0</v>
      </c>
      <c r="H229" s="52">
        <f t="shared" si="297"/>
        <v>0</v>
      </c>
      <c r="I229" s="52">
        <f t="shared" si="297"/>
        <v>0</v>
      </c>
      <c r="J229" s="52">
        <f t="shared" si="297"/>
        <v>0</v>
      </c>
      <c r="K229" s="52">
        <f t="shared" si="297"/>
        <v>0</v>
      </c>
      <c r="L229" s="52">
        <f t="shared" si="297"/>
        <v>0</v>
      </c>
      <c r="M229" s="52">
        <f t="shared" si="297"/>
        <v>0</v>
      </c>
      <c r="N229" s="52">
        <f t="shared" si="297"/>
        <v>0</v>
      </c>
      <c r="O229" s="52">
        <f t="shared" si="297"/>
        <v>0</v>
      </c>
      <c r="P229" s="52">
        <f t="shared" si="297"/>
        <v>2.3773593598842647E-5</v>
      </c>
      <c r="Q229" s="52">
        <f t="shared" si="297"/>
        <v>2.3618878526710488E-3</v>
      </c>
    </row>
    <row r="230" spans="1:17" ht="11.45" customHeight="1" x14ac:dyDescent="0.25">
      <c r="A230" s="53" t="s">
        <v>55</v>
      </c>
      <c r="B230" s="52">
        <f t="shared" ref="B230:Q230" si="298">IF(B12=0,0,B12/B$4)</f>
        <v>0</v>
      </c>
      <c r="C230" s="52">
        <f t="shared" si="298"/>
        <v>0</v>
      </c>
      <c r="D230" s="52">
        <f t="shared" si="298"/>
        <v>0</v>
      </c>
      <c r="E230" s="52">
        <f t="shared" si="298"/>
        <v>0</v>
      </c>
      <c r="F230" s="52">
        <f t="shared" si="298"/>
        <v>0</v>
      </c>
      <c r="G230" s="52">
        <f t="shared" si="298"/>
        <v>0</v>
      </c>
      <c r="H230" s="52">
        <f t="shared" si="298"/>
        <v>0</v>
      </c>
      <c r="I230" s="52">
        <f t="shared" si="298"/>
        <v>0</v>
      </c>
      <c r="J230" s="52">
        <f t="shared" si="298"/>
        <v>0</v>
      </c>
      <c r="K230" s="52">
        <f t="shared" si="298"/>
        <v>0</v>
      </c>
      <c r="L230" s="52">
        <f t="shared" si="298"/>
        <v>0</v>
      </c>
      <c r="M230" s="52">
        <f t="shared" si="298"/>
        <v>1.0298075238128825E-4</v>
      </c>
      <c r="N230" s="52">
        <f t="shared" si="298"/>
        <v>2.482216297623142E-4</v>
      </c>
      <c r="O230" s="52">
        <f t="shared" si="298"/>
        <v>3.3351934626178108E-4</v>
      </c>
      <c r="P230" s="52">
        <f t="shared" si="298"/>
        <v>5.8303782139740789E-4</v>
      </c>
      <c r="Q230" s="52">
        <f t="shared" si="298"/>
        <v>1.2055742992613911E-3</v>
      </c>
    </row>
    <row r="231" spans="1:17" ht="11.45" customHeight="1" x14ac:dyDescent="0.25">
      <c r="A231" s="51" t="s">
        <v>28</v>
      </c>
      <c r="B231" s="50">
        <f t="shared" ref="B231:Q231" si="299">IF(B13=0,0,B13/B$4)</f>
        <v>0.12647682169230551</v>
      </c>
      <c r="C231" s="50">
        <f t="shared" si="299"/>
        <v>0.12742733709509749</v>
      </c>
      <c r="D231" s="50">
        <f t="shared" si="299"/>
        <v>0.12718170575260834</v>
      </c>
      <c r="E231" s="50">
        <f t="shared" si="299"/>
        <v>0.12628679754610195</v>
      </c>
      <c r="F231" s="50">
        <f t="shared" si="299"/>
        <v>0.12484470024316925</v>
      </c>
      <c r="G231" s="50">
        <f t="shared" si="299"/>
        <v>0.12455078690077083</v>
      </c>
      <c r="H231" s="50">
        <f t="shared" si="299"/>
        <v>0.12296108363509106</v>
      </c>
      <c r="I231" s="50">
        <f t="shared" si="299"/>
        <v>0.1176216661801998</v>
      </c>
      <c r="J231" s="50">
        <f t="shared" si="299"/>
        <v>0.1147568083263336</v>
      </c>
      <c r="K231" s="50">
        <f t="shared" si="299"/>
        <v>0.11413675781594251</v>
      </c>
      <c r="L231" s="50">
        <f t="shared" si="299"/>
        <v>0.11559920559583169</v>
      </c>
      <c r="M231" s="50">
        <f t="shared" si="299"/>
        <v>0.11094237863502647</v>
      </c>
      <c r="N231" s="50">
        <f t="shared" si="299"/>
        <v>0.10843648041506131</v>
      </c>
      <c r="O231" s="50">
        <f t="shared" si="299"/>
        <v>0.10843038763494435</v>
      </c>
      <c r="P231" s="50">
        <f t="shared" si="299"/>
        <v>0.10751482501971861</v>
      </c>
      <c r="Q231" s="50">
        <f t="shared" si="299"/>
        <v>0.10777625743213268</v>
      </c>
    </row>
    <row r="232" spans="1:17" ht="11.45" customHeight="1" x14ac:dyDescent="0.25">
      <c r="A232" s="53" t="s">
        <v>59</v>
      </c>
      <c r="B232" s="52">
        <f t="shared" ref="B232:Q232" si="300">IF(B14=0,0,B14/B$4)</f>
        <v>7.8408158908480352E-3</v>
      </c>
      <c r="C232" s="52">
        <f t="shared" si="300"/>
        <v>8.1065958287485536E-3</v>
      </c>
      <c r="D232" s="52">
        <f t="shared" si="300"/>
        <v>8.09413332148806E-3</v>
      </c>
      <c r="E232" s="52">
        <f t="shared" si="300"/>
        <v>5.1298100158205795E-3</v>
      </c>
      <c r="F232" s="52">
        <f t="shared" si="300"/>
        <v>4.1594451773233447E-3</v>
      </c>
      <c r="G232" s="52">
        <f t="shared" si="300"/>
        <v>3.4631901333613646E-3</v>
      </c>
      <c r="H232" s="52">
        <f t="shared" si="300"/>
        <v>2.7886578585695878E-3</v>
      </c>
      <c r="I232" s="52">
        <f t="shared" si="300"/>
        <v>2.1207328930484088E-3</v>
      </c>
      <c r="J232" s="52">
        <f t="shared" si="300"/>
        <v>1.598911043864708E-3</v>
      </c>
      <c r="K232" s="52">
        <f t="shared" si="300"/>
        <v>1.1223200365419804E-3</v>
      </c>
      <c r="L232" s="52">
        <f t="shared" si="300"/>
        <v>7.693214507425416E-4</v>
      </c>
      <c r="M232" s="52">
        <f t="shared" si="300"/>
        <v>4.9722868973053923E-4</v>
      </c>
      <c r="N232" s="52">
        <f t="shared" si="300"/>
        <v>3.1769257572870208E-4</v>
      </c>
      <c r="O232" s="52">
        <f t="shared" si="300"/>
        <v>1.8832843150580085E-4</v>
      </c>
      <c r="P232" s="52">
        <f t="shared" si="300"/>
        <v>1.0493953399253143E-4</v>
      </c>
      <c r="Q232" s="52">
        <f t="shared" si="300"/>
        <v>5.5517113482909034E-5</v>
      </c>
    </row>
    <row r="233" spans="1:17" ht="11.45" customHeight="1" x14ac:dyDescent="0.25">
      <c r="A233" s="53" t="s">
        <v>58</v>
      </c>
      <c r="B233" s="52">
        <f t="shared" ref="B233:Q233" si="301">IF(B15=0,0,B15/B$4)</f>
        <v>0.11863600580145747</v>
      </c>
      <c r="C233" s="52">
        <f t="shared" si="301"/>
        <v>0.11932074126634895</v>
      </c>
      <c r="D233" s="52">
        <f t="shared" si="301"/>
        <v>0.11908757243112027</v>
      </c>
      <c r="E233" s="52">
        <f t="shared" si="301"/>
        <v>0.12115698753028137</v>
      </c>
      <c r="F233" s="52">
        <f t="shared" si="301"/>
        <v>0.12068525506584589</v>
      </c>
      <c r="G233" s="52">
        <f t="shared" si="301"/>
        <v>0.12108759676740946</v>
      </c>
      <c r="H233" s="52">
        <f t="shared" si="301"/>
        <v>0.12017242577652146</v>
      </c>
      <c r="I233" s="52">
        <f t="shared" si="301"/>
        <v>0.11550093328715139</v>
      </c>
      <c r="J233" s="52">
        <f t="shared" si="301"/>
        <v>0.11315789728246888</v>
      </c>
      <c r="K233" s="52">
        <f t="shared" si="301"/>
        <v>0.11301443777940053</v>
      </c>
      <c r="L233" s="52">
        <f t="shared" si="301"/>
        <v>0.11482988414508914</v>
      </c>
      <c r="M233" s="52">
        <f t="shared" si="301"/>
        <v>0.11044514994529595</v>
      </c>
      <c r="N233" s="52">
        <f t="shared" si="301"/>
        <v>0.1081187878393326</v>
      </c>
      <c r="O233" s="52">
        <f t="shared" si="301"/>
        <v>0.10824205920343855</v>
      </c>
      <c r="P233" s="52">
        <f t="shared" si="301"/>
        <v>0.10740988548572608</v>
      </c>
      <c r="Q233" s="52">
        <f t="shared" si="301"/>
        <v>0.10712686961533407</v>
      </c>
    </row>
    <row r="234" spans="1:17" ht="11.45" customHeight="1" x14ac:dyDescent="0.25">
      <c r="A234" s="53" t="s">
        <v>57</v>
      </c>
      <c r="B234" s="52">
        <f t="shared" ref="B234:Q234" si="302">IF(B16=0,0,B16/B$4)</f>
        <v>0</v>
      </c>
      <c r="C234" s="52">
        <f t="shared" si="302"/>
        <v>0</v>
      </c>
      <c r="D234" s="52">
        <f t="shared" si="302"/>
        <v>0</v>
      </c>
      <c r="E234" s="52">
        <f t="shared" si="302"/>
        <v>0</v>
      </c>
      <c r="F234" s="52">
        <f t="shared" si="302"/>
        <v>0</v>
      </c>
      <c r="G234" s="52">
        <f t="shared" si="302"/>
        <v>0</v>
      </c>
      <c r="H234" s="52">
        <f t="shared" si="302"/>
        <v>0</v>
      </c>
      <c r="I234" s="52">
        <f t="shared" si="302"/>
        <v>0</v>
      </c>
      <c r="J234" s="52">
        <f t="shared" si="302"/>
        <v>0</v>
      </c>
      <c r="K234" s="52">
        <f t="shared" si="302"/>
        <v>0</v>
      </c>
      <c r="L234" s="52">
        <f t="shared" si="302"/>
        <v>0</v>
      </c>
      <c r="M234" s="52">
        <f t="shared" si="302"/>
        <v>0</v>
      </c>
      <c r="N234" s="52">
        <f t="shared" si="302"/>
        <v>0</v>
      </c>
      <c r="O234" s="52">
        <f t="shared" si="302"/>
        <v>0</v>
      </c>
      <c r="P234" s="52">
        <f t="shared" si="302"/>
        <v>0</v>
      </c>
      <c r="Q234" s="52">
        <f t="shared" si="302"/>
        <v>0</v>
      </c>
    </row>
    <row r="235" spans="1:17" ht="11.45" customHeight="1" x14ac:dyDescent="0.25">
      <c r="A235" s="53" t="s">
        <v>56</v>
      </c>
      <c r="B235" s="52">
        <f t="shared" ref="B235:Q235" si="303">IF(B17=0,0,B17/B$4)</f>
        <v>0</v>
      </c>
      <c r="C235" s="52">
        <f t="shared" si="303"/>
        <v>0</v>
      </c>
      <c r="D235" s="52">
        <f t="shared" si="303"/>
        <v>0</v>
      </c>
      <c r="E235" s="52">
        <f t="shared" si="303"/>
        <v>0</v>
      </c>
      <c r="F235" s="52">
        <f t="shared" si="303"/>
        <v>0</v>
      </c>
      <c r="G235" s="52">
        <f t="shared" si="303"/>
        <v>0</v>
      </c>
      <c r="H235" s="52">
        <f t="shared" si="303"/>
        <v>0</v>
      </c>
      <c r="I235" s="52">
        <f t="shared" si="303"/>
        <v>0</v>
      </c>
      <c r="J235" s="52">
        <f t="shared" si="303"/>
        <v>0</v>
      </c>
      <c r="K235" s="52">
        <f t="shared" si="303"/>
        <v>0</v>
      </c>
      <c r="L235" s="52">
        <f t="shared" si="303"/>
        <v>0</v>
      </c>
      <c r="M235" s="52">
        <f t="shared" si="303"/>
        <v>0</v>
      </c>
      <c r="N235" s="52">
        <f t="shared" si="303"/>
        <v>0</v>
      </c>
      <c r="O235" s="52">
        <f t="shared" si="303"/>
        <v>0</v>
      </c>
      <c r="P235" s="52">
        <f t="shared" si="303"/>
        <v>0</v>
      </c>
      <c r="Q235" s="52">
        <f t="shared" si="303"/>
        <v>5.9387070331570193E-4</v>
      </c>
    </row>
    <row r="236" spans="1:17" ht="11.45" customHeight="1" x14ac:dyDescent="0.25">
      <c r="A236" s="53" t="s">
        <v>55</v>
      </c>
      <c r="B236" s="52">
        <f t="shared" ref="B236:Q236" si="304">IF(B18=0,0,B18/B$4)</f>
        <v>0</v>
      </c>
      <c r="C236" s="52">
        <f t="shared" si="304"/>
        <v>0</v>
      </c>
      <c r="D236" s="52">
        <f t="shared" si="304"/>
        <v>0</v>
      </c>
      <c r="E236" s="52">
        <f t="shared" si="304"/>
        <v>0</v>
      </c>
      <c r="F236" s="52">
        <f t="shared" si="304"/>
        <v>0</v>
      </c>
      <c r="G236" s="52">
        <f t="shared" si="304"/>
        <v>0</v>
      </c>
      <c r="H236" s="52">
        <f t="shared" si="304"/>
        <v>0</v>
      </c>
      <c r="I236" s="52">
        <f t="shared" si="304"/>
        <v>0</v>
      </c>
      <c r="J236" s="52">
        <f t="shared" si="304"/>
        <v>0</v>
      </c>
      <c r="K236" s="52">
        <f t="shared" si="304"/>
        <v>0</v>
      </c>
      <c r="L236" s="52">
        <f t="shared" si="304"/>
        <v>0</v>
      </c>
      <c r="M236" s="52">
        <f t="shared" si="304"/>
        <v>0</v>
      </c>
      <c r="N236" s="52">
        <f t="shared" si="304"/>
        <v>0</v>
      </c>
      <c r="O236" s="52">
        <f t="shared" si="304"/>
        <v>0</v>
      </c>
      <c r="P236" s="52">
        <f t="shared" si="304"/>
        <v>0</v>
      </c>
      <c r="Q236" s="52">
        <f t="shared" si="304"/>
        <v>0</v>
      </c>
    </row>
    <row r="237" spans="1:17" ht="11.45" customHeight="1" x14ac:dyDescent="0.25">
      <c r="A237" s="25" t="s">
        <v>42</v>
      </c>
      <c r="B237" s="56">
        <f t="shared" ref="B237:Q237" si="305">IF(B19=0,0,B19/B$19)</f>
        <v>1</v>
      </c>
      <c r="C237" s="56">
        <f t="shared" si="305"/>
        <v>1</v>
      </c>
      <c r="D237" s="56">
        <f t="shared" si="305"/>
        <v>1</v>
      </c>
      <c r="E237" s="56">
        <f t="shared" si="305"/>
        <v>1</v>
      </c>
      <c r="F237" s="56">
        <f t="shared" si="305"/>
        <v>1</v>
      </c>
      <c r="G237" s="56">
        <f t="shared" si="305"/>
        <v>1</v>
      </c>
      <c r="H237" s="56">
        <f t="shared" si="305"/>
        <v>1</v>
      </c>
      <c r="I237" s="56">
        <f t="shared" si="305"/>
        <v>1</v>
      </c>
      <c r="J237" s="56">
        <f t="shared" si="305"/>
        <v>1</v>
      </c>
      <c r="K237" s="56">
        <f t="shared" si="305"/>
        <v>1</v>
      </c>
      <c r="L237" s="56">
        <f t="shared" si="305"/>
        <v>1</v>
      </c>
      <c r="M237" s="56">
        <f t="shared" si="305"/>
        <v>1</v>
      </c>
      <c r="N237" s="56">
        <f t="shared" si="305"/>
        <v>1</v>
      </c>
      <c r="O237" s="56">
        <f t="shared" si="305"/>
        <v>1</v>
      </c>
      <c r="P237" s="56">
        <f t="shared" si="305"/>
        <v>1</v>
      </c>
      <c r="Q237" s="56">
        <f t="shared" si="305"/>
        <v>1</v>
      </c>
    </row>
    <row r="238" spans="1:17" ht="11.45" customHeight="1" x14ac:dyDescent="0.25">
      <c r="A238" s="55" t="s">
        <v>27</v>
      </c>
      <c r="B238" s="54">
        <f t="shared" ref="B238:Q238" si="306">IF(B20=0,0,B20/B$19)</f>
        <v>6.2705613001256072E-2</v>
      </c>
      <c r="C238" s="54">
        <f t="shared" si="306"/>
        <v>6.4070751397478073E-2</v>
      </c>
      <c r="D238" s="54">
        <f t="shared" si="306"/>
        <v>6.4356361680274948E-2</v>
      </c>
      <c r="E238" s="54">
        <f t="shared" si="306"/>
        <v>6.8438606193737525E-2</v>
      </c>
      <c r="F238" s="54">
        <f t="shared" si="306"/>
        <v>7.328936577691382E-2</v>
      </c>
      <c r="G238" s="54">
        <f t="shared" si="306"/>
        <v>7.5950822645600671E-2</v>
      </c>
      <c r="H238" s="54">
        <f t="shared" si="306"/>
        <v>8.0352990166536895E-2</v>
      </c>
      <c r="I238" s="54">
        <f t="shared" si="306"/>
        <v>8.3380605718654147E-2</v>
      </c>
      <c r="J238" s="54">
        <f t="shared" si="306"/>
        <v>7.8496125790991009E-2</v>
      </c>
      <c r="K238" s="54">
        <f t="shared" si="306"/>
        <v>8.1987995878212913E-2</v>
      </c>
      <c r="L238" s="54">
        <f t="shared" si="306"/>
        <v>7.812533199782086E-2</v>
      </c>
      <c r="M238" s="54">
        <f t="shared" si="306"/>
        <v>6.8408562824810948E-2</v>
      </c>
      <c r="N238" s="54">
        <f t="shared" si="306"/>
        <v>6.4138702043838494E-2</v>
      </c>
      <c r="O238" s="54">
        <f t="shared" si="306"/>
        <v>5.8541536717890072E-2</v>
      </c>
      <c r="P238" s="54">
        <f t="shared" si="306"/>
        <v>5.5816570471511985E-2</v>
      </c>
      <c r="Q238" s="54">
        <f t="shared" si="306"/>
        <v>5.7752447006461441E-2</v>
      </c>
    </row>
    <row r="239" spans="1:17" ht="11.45" customHeight="1" x14ac:dyDescent="0.25">
      <c r="A239" s="53" t="s">
        <v>59</v>
      </c>
      <c r="B239" s="52">
        <f t="shared" ref="B239:Q239" si="307">IF(B21=0,0,B21/B$19)</f>
        <v>5.8826856600564942E-3</v>
      </c>
      <c r="C239" s="52">
        <f t="shared" si="307"/>
        <v>6.3933957936570182E-3</v>
      </c>
      <c r="D239" s="52">
        <f t="shared" si="307"/>
        <v>6.4334920360463854E-3</v>
      </c>
      <c r="E239" s="52">
        <f t="shared" si="307"/>
        <v>6.6051600353462031E-3</v>
      </c>
      <c r="F239" s="52">
        <f t="shared" si="307"/>
        <v>6.7969421727329732E-3</v>
      </c>
      <c r="G239" s="52">
        <f t="shared" si="307"/>
        <v>6.6902399990107315E-3</v>
      </c>
      <c r="H239" s="52">
        <f t="shared" si="307"/>
        <v>6.5147814976038252E-3</v>
      </c>
      <c r="I239" s="52">
        <f t="shared" si="307"/>
        <v>5.5424379214389476E-3</v>
      </c>
      <c r="J239" s="52">
        <f t="shared" si="307"/>
        <v>4.7527446665203438E-3</v>
      </c>
      <c r="K239" s="52">
        <f t="shared" si="307"/>
        <v>4.7950248041683154E-3</v>
      </c>
      <c r="L239" s="52">
        <f t="shared" si="307"/>
        <v>4.1064533730601378E-3</v>
      </c>
      <c r="M239" s="52">
        <f t="shared" si="307"/>
        <v>3.2943680069492543E-3</v>
      </c>
      <c r="N239" s="52">
        <f t="shared" si="307"/>
        <v>2.815527211478765E-3</v>
      </c>
      <c r="O239" s="52">
        <f t="shared" si="307"/>
        <v>2.3006070583870409E-3</v>
      </c>
      <c r="P239" s="52">
        <f t="shared" si="307"/>
        <v>1.967836999270028E-3</v>
      </c>
      <c r="Q239" s="52">
        <f t="shared" si="307"/>
        <v>1.7958636471368057E-3</v>
      </c>
    </row>
    <row r="240" spans="1:17" ht="11.45" customHeight="1" x14ac:dyDescent="0.25">
      <c r="A240" s="53" t="s">
        <v>58</v>
      </c>
      <c r="B240" s="52">
        <f t="shared" ref="B240:Q240" si="308">IF(B22=0,0,B22/B$19)</f>
        <v>5.6822927341199571E-2</v>
      </c>
      <c r="C240" s="52">
        <f t="shared" si="308"/>
        <v>5.7677355603821041E-2</v>
      </c>
      <c r="D240" s="52">
        <f t="shared" si="308"/>
        <v>5.7922869644228561E-2</v>
      </c>
      <c r="E240" s="52">
        <f t="shared" si="308"/>
        <v>6.1833446158391328E-2</v>
      </c>
      <c r="F240" s="52">
        <f t="shared" si="308"/>
        <v>6.6492423604180853E-2</v>
      </c>
      <c r="G240" s="52">
        <f t="shared" si="308"/>
        <v>6.9260582646589935E-2</v>
      </c>
      <c r="H240" s="52">
        <f t="shared" si="308"/>
        <v>7.3838208668933078E-2</v>
      </c>
      <c r="I240" s="52">
        <f t="shared" si="308"/>
        <v>7.7838167797215196E-2</v>
      </c>
      <c r="J240" s="52">
        <f t="shared" si="308"/>
        <v>7.3743381124470667E-2</v>
      </c>
      <c r="K240" s="52">
        <f t="shared" si="308"/>
        <v>7.7192971074044589E-2</v>
      </c>
      <c r="L240" s="52">
        <f t="shared" si="308"/>
        <v>7.4018878624760712E-2</v>
      </c>
      <c r="M240" s="52">
        <f t="shared" si="308"/>
        <v>6.5114194817861695E-2</v>
      </c>
      <c r="N240" s="52">
        <f t="shared" si="308"/>
        <v>6.1311059609088385E-2</v>
      </c>
      <c r="O240" s="52">
        <f t="shared" si="308"/>
        <v>5.6229689213324184E-2</v>
      </c>
      <c r="P240" s="52">
        <f t="shared" si="308"/>
        <v>5.3836170216453573E-2</v>
      </c>
      <c r="Q240" s="52">
        <f t="shared" si="308"/>
        <v>5.589623515229504E-2</v>
      </c>
    </row>
    <row r="241" spans="1:17" ht="11.45" customHeight="1" x14ac:dyDescent="0.25">
      <c r="A241" s="53" t="s">
        <v>57</v>
      </c>
      <c r="B241" s="52">
        <f t="shared" ref="B241:Q241" si="309">IF(B23=0,0,B23/B$19)</f>
        <v>0</v>
      </c>
      <c r="C241" s="52">
        <f t="shared" si="309"/>
        <v>0</v>
      </c>
      <c r="D241" s="52">
        <f t="shared" si="309"/>
        <v>0</v>
      </c>
      <c r="E241" s="52">
        <f t="shared" si="309"/>
        <v>0</v>
      </c>
      <c r="F241" s="52">
        <f t="shared" si="309"/>
        <v>0</v>
      </c>
      <c r="G241" s="52">
        <f t="shared" si="309"/>
        <v>0</v>
      </c>
      <c r="H241" s="52">
        <f t="shared" si="309"/>
        <v>0</v>
      </c>
      <c r="I241" s="52">
        <f t="shared" si="309"/>
        <v>0</v>
      </c>
      <c r="J241" s="52">
        <f t="shared" si="309"/>
        <v>0</v>
      </c>
      <c r="K241" s="52">
        <f t="shared" si="309"/>
        <v>0</v>
      </c>
      <c r="L241" s="52">
        <f t="shared" si="309"/>
        <v>0</v>
      </c>
      <c r="M241" s="52">
        <f t="shared" si="309"/>
        <v>0</v>
      </c>
      <c r="N241" s="52">
        <f t="shared" si="309"/>
        <v>0</v>
      </c>
      <c r="O241" s="52">
        <f t="shared" si="309"/>
        <v>0</v>
      </c>
      <c r="P241" s="52">
        <f t="shared" si="309"/>
        <v>0</v>
      </c>
      <c r="Q241" s="52">
        <f t="shared" si="309"/>
        <v>0</v>
      </c>
    </row>
    <row r="242" spans="1:17" ht="11.45" customHeight="1" x14ac:dyDescent="0.25">
      <c r="A242" s="53" t="s">
        <v>56</v>
      </c>
      <c r="B242" s="52">
        <f t="shared" ref="B242:Q242" si="310">IF(B24=0,0,B24/B$19)</f>
        <v>0</v>
      </c>
      <c r="C242" s="52">
        <f t="shared" si="310"/>
        <v>0</v>
      </c>
      <c r="D242" s="52">
        <f t="shared" si="310"/>
        <v>0</v>
      </c>
      <c r="E242" s="52">
        <f t="shared" si="310"/>
        <v>0</v>
      </c>
      <c r="F242" s="52">
        <f t="shared" si="310"/>
        <v>0</v>
      </c>
      <c r="G242" s="52">
        <f t="shared" si="310"/>
        <v>0</v>
      </c>
      <c r="H242" s="52">
        <f t="shared" si="310"/>
        <v>0</v>
      </c>
      <c r="I242" s="52">
        <f t="shared" si="310"/>
        <v>0</v>
      </c>
      <c r="J242" s="52">
        <f t="shared" si="310"/>
        <v>0</v>
      </c>
      <c r="K242" s="52">
        <f t="shared" si="310"/>
        <v>0</v>
      </c>
      <c r="L242" s="52">
        <f t="shared" si="310"/>
        <v>0</v>
      </c>
      <c r="M242" s="52">
        <f t="shared" si="310"/>
        <v>0</v>
      </c>
      <c r="N242" s="52">
        <f t="shared" si="310"/>
        <v>0</v>
      </c>
      <c r="O242" s="52">
        <f t="shared" si="310"/>
        <v>0</v>
      </c>
      <c r="P242" s="52">
        <f t="shared" si="310"/>
        <v>0</v>
      </c>
      <c r="Q242" s="52">
        <f t="shared" si="310"/>
        <v>2.3084051371180443E-5</v>
      </c>
    </row>
    <row r="243" spans="1:17" ht="11.45" customHeight="1" x14ac:dyDescent="0.25">
      <c r="A243" s="53" t="s">
        <v>55</v>
      </c>
      <c r="B243" s="52">
        <f t="shared" ref="B243:Q243" si="311">IF(B25=0,0,B25/B$4)</f>
        <v>0</v>
      </c>
      <c r="C243" s="52">
        <f t="shared" si="311"/>
        <v>0</v>
      </c>
      <c r="D243" s="52">
        <f t="shared" si="311"/>
        <v>0</v>
      </c>
      <c r="E243" s="52">
        <f t="shared" si="311"/>
        <v>0</v>
      </c>
      <c r="F243" s="52">
        <f t="shared" si="311"/>
        <v>0</v>
      </c>
      <c r="G243" s="52">
        <f t="shared" si="311"/>
        <v>0</v>
      </c>
      <c r="H243" s="52">
        <f t="shared" si="311"/>
        <v>0</v>
      </c>
      <c r="I243" s="52">
        <f t="shared" si="311"/>
        <v>0</v>
      </c>
      <c r="J243" s="52">
        <f t="shared" si="311"/>
        <v>0</v>
      </c>
      <c r="K243" s="52">
        <f t="shared" si="311"/>
        <v>0</v>
      </c>
      <c r="L243" s="52">
        <f t="shared" si="311"/>
        <v>0</v>
      </c>
      <c r="M243" s="52">
        <f t="shared" si="311"/>
        <v>0</v>
      </c>
      <c r="N243" s="52">
        <f t="shared" si="311"/>
        <v>4.0162423200631327E-6</v>
      </c>
      <c r="O243" s="52">
        <f t="shared" si="311"/>
        <v>3.8444503336918628E-6</v>
      </c>
      <c r="P243" s="52">
        <f t="shared" si="311"/>
        <v>4.2208706293855776E-6</v>
      </c>
      <c r="Q243" s="52">
        <f t="shared" si="311"/>
        <v>1.1793936296953367E-5</v>
      </c>
    </row>
    <row r="244" spans="1:17" ht="11.45" customHeight="1" x14ac:dyDescent="0.25">
      <c r="A244" s="51" t="s">
        <v>24</v>
      </c>
      <c r="B244" s="50">
        <f t="shared" ref="B244:Q244" si="312">IF(B26=0,0,B26/B$19)</f>
        <v>0.9372943869987439</v>
      </c>
      <c r="C244" s="50">
        <f t="shared" si="312"/>
        <v>0.93592924860252191</v>
      </c>
      <c r="D244" s="50">
        <f t="shared" si="312"/>
        <v>0.93564363831972508</v>
      </c>
      <c r="E244" s="50">
        <f t="shared" si="312"/>
        <v>0.93156139380626246</v>
      </c>
      <c r="F244" s="50">
        <f t="shared" si="312"/>
        <v>0.92671063422308619</v>
      </c>
      <c r="G244" s="50">
        <f t="shared" si="312"/>
        <v>0.9240491773543994</v>
      </c>
      <c r="H244" s="50">
        <f t="shared" si="312"/>
        <v>0.91964700983346315</v>
      </c>
      <c r="I244" s="50">
        <f t="shared" si="312"/>
        <v>0.91661939428134587</v>
      </c>
      <c r="J244" s="50">
        <f t="shared" si="312"/>
        <v>0.92150387420900903</v>
      </c>
      <c r="K244" s="50">
        <f t="shared" si="312"/>
        <v>0.91801200412178718</v>
      </c>
      <c r="L244" s="50">
        <f t="shared" si="312"/>
        <v>0.92187466800217921</v>
      </c>
      <c r="M244" s="50">
        <f t="shared" si="312"/>
        <v>0.931591437175189</v>
      </c>
      <c r="N244" s="50">
        <f t="shared" si="312"/>
        <v>0.93586129795616146</v>
      </c>
      <c r="O244" s="50">
        <f t="shared" si="312"/>
        <v>0.94145846328210991</v>
      </c>
      <c r="P244" s="50">
        <f t="shared" si="312"/>
        <v>0.94418342952848799</v>
      </c>
      <c r="Q244" s="50">
        <f t="shared" si="312"/>
        <v>0.94224755299353868</v>
      </c>
    </row>
    <row r="245" spans="1:17" ht="11.45" customHeight="1" x14ac:dyDescent="0.25">
      <c r="A245" s="53" t="s">
        <v>23</v>
      </c>
      <c r="B245" s="52">
        <f t="shared" ref="B245:Q245" si="313">IF(B27=0,0,B27/B$19)</f>
        <v>0.67739514925657773</v>
      </c>
      <c r="C245" s="52">
        <f t="shared" si="313"/>
        <v>0.66264452782749328</v>
      </c>
      <c r="D245" s="52">
        <f t="shared" si="313"/>
        <v>0.6548201439291178</v>
      </c>
      <c r="E245" s="52">
        <f t="shared" si="313"/>
        <v>0.64813655113063751</v>
      </c>
      <c r="F245" s="52">
        <f t="shared" si="313"/>
        <v>0.60703413576925092</v>
      </c>
      <c r="G245" s="52">
        <f t="shared" si="313"/>
        <v>0.60871103290376538</v>
      </c>
      <c r="H245" s="52">
        <f t="shared" si="313"/>
        <v>0.59751230975519243</v>
      </c>
      <c r="I245" s="52">
        <f t="shared" si="313"/>
        <v>0.58822860892937223</v>
      </c>
      <c r="J245" s="52">
        <f t="shared" si="313"/>
        <v>0.52217723445320918</v>
      </c>
      <c r="K245" s="52">
        <f t="shared" si="313"/>
        <v>0.54280519743372513</v>
      </c>
      <c r="L245" s="52">
        <f t="shared" si="313"/>
        <v>0.56524719261609346</v>
      </c>
      <c r="M245" s="52">
        <f t="shared" si="313"/>
        <v>0.60755759548585142</v>
      </c>
      <c r="N245" s="52">
        <f t="shared" si="313"/>
        <v>0.6194380363302272</v>
      </c>
      <c r="O245" s="52">
        <f t="shared" si="313"/>
        <v>0.59605340474277679</v>
      </c>
      <c r="P245" s="52">
        <f t="shared" si="313"/>
        <v>0.62614312448601195</v>
      </c>
      <c r="Q245" s="52">
        <f t="shared" si="313"/>
        <v>0.61722941825654087</v>
      </c>
    </row>
    <row r="246" spans="1:17" ht="11.45" customHeight="1" x14ac:dyDescent="0.25">
      <c r="A246" s="47" t="s">
        <v>22</v>
      </c>
      <c r="B246" s="46">
        <f t="shared" ref="B246:Q246" si="314">IF(B28=0,0,B28/B$19)</f>
        <v>0.25989923774216617</v>
      </c>
      <c r="C246" s="46">
        <f t="shared" si="314"/>
        <v>0.27328472077502874</v>
      </c>
      <c r="D246" s="46">
        <f t="shared" si="314"/>
        <v>0.28082349439060728</v>
      </c>
      <c r="E246" s="46">
        <f t="shared" si="314"/>
        <v>0.28342484267562496</v>
      </c>
      <c r="F246" s="46">
        <f t="shared" si="314"/>
        <v>0.31967649845383528</v>
      </c>
      <c r="G246" s="46">
        <f t="shared" si="314"/>
        <v>0.31533814445063396</v>
      </c>
      <c r="H246" s="46">
        <f t="shared" si="314"/>
        <v>0.32213470007827061</v>
      </c>
      <c r="I246" s="46">
        <f t="shared" si="314"/>
        <v>0.32839078535197364</v>
      </c>
      <c r="J246" s="46">
        <f t="shared" si="314"/>
        <v>0.39932663975579985</v>
      </c>
      <c r="K246" s="46">
        <f t="shared" si="314"/>
        <v>0.375206806688062</v>
      </c>
      <c r="L246" s="46">
        <f t="shared" si="314"/>
        <v>0.35662747538608569</v>
      </c>
      <c r="M246" s="46">
        <f t="shared" si="314"/>
        <v>0.32403384168933758</v>
      </c>
      <c r="N246" s="46">
        <f t="shared" si="314"/>
        <v>0.3164232616259342</v>
      </c>
      <c r="O246" s="46">
        <f t="shared" si="314"/>
        <v>0.34540505853933312</v>
      </c>
      <c r="P246" s="46">
        <f t="shared" si="314"/>
        <v>0.3180403050424761</v>
      </c>
      <c r="Q246" s="46">
        <f t="shared" si="314"/>
        <v>0.32501813473699781</v>
      </c>
    </row>
    <row r="247" spans="1:17" ht="11.45" customHeight="1" x14ac:dyDescent="0.25">
      <c r="A247" s="59"/>
      <c r="B247" s="58"/>
      <c r="C247" s="58"/>
      <c r="D247" s="58"/>
      <c r="E247" s="58"/>
      <c r="F247" s="58"/>
      <c r="G247" s="58"/>
      <c r="H247" s="58"/>
      <c r="I247" s="58"/>
      <c r="J247" s="58"/>
      <c r="K247" s="58"/>
      <c r="L247" s="58"/>
      <c r="M247" s="58"/>
      <c r="N247" s="58"/>
      <c r="O247" s="58"/>
      <c r="P247" s="58"/>
      <c r="Q247" s="58"/>
    </row>
    <row r="248" spans="1:17" ht="11.45" customHeight="1" x14ac:dyDescent="0.25">
      <c r="A248" s="27" t="s">
        <v>61</v>
      </c>
      <c r="B248" s="57"/>
      <c r="C248" s="57"/>
      <c r="D248" s="57"/>
      <c r="E248" s="57"/>
      <c r="F248" s="57"/>
      <c r="G248" s="57"/>
      <c r="H248" s="57"/>
      <c r="I248" s="57"/>
      <c r="J248" s="57"/>
      <c r="K248" s="57"/>
      <c r="L248" s="57"/>
      <c r="M248" s="57"/>
      <c r="N248" s="57"/>
      <c r="O248" s="57"/>
      <c r="P248" s="57"/>
      <c r="Q248" s="57"/>
    </row>
    <row r="249" spans="1:17" ht="11.45" customHeight="1" x14ac:dyDescent="0.25">
      <c r="A249" s="25" t="s">
        <v>39</v>
      </c>
      <c r="B249" s="56">
        <f t="shared" ref="B249:Q249" si="315">IF(B31=0,0,B31/B$31)</f>
        <v>1</v>
      </c>
      <c r="C249" s="56">
        <f t="shared" si="315"/>
        <v>1</v>
      </c>
      <c r="D249" s="56">
        <f t="shared" si="315"/>
        <v>1</v>
      </c>
      <c r="E249" s="56">
        <f t="shared" si="315"/>
        <v>1</v>
      </c>
      <c r="F249" s="56">
        <f t="shared" si="315"/>
        <v>1</v>
      </c>
      <c r="G249" s="56">
        <f t="shared" si="315"/>
        <v>1</v>
      </c>
      <c r="H249" s="56">
        <f t="shared" si="315"/>
        <v>1</v>
      </c>
      <c r="I249" s="56">
        <f t="shared" si="315"/>
        <v>1</v>
      </c>
      <c r="J249" s="56">
        <f t="shared" si="315"/>
        <v>1</v>
      </c>
      <c r="K249" s="56">
        <f t="shared" si="315"/>
        <v>1</v>
      </c>
      <c r="L249" s="56">
        <f t="shared" si="315"/>
        <v>1</v>
      </c>
      <c r="M249" s="56">
        <f t="shared" si="315"/>
        <v>1</v>
      </c>
      <c r="N249" s="56">
        <f t="shared" si="315"/>
        <v>1</v>
      </c>
      <c r="O249" s="56">
        <f t="shared" si="315"/>
        <v>1</v>
      </c>
      <c r="P249" s="56">
        <f t="shared" si="315"/>
        <v>1</v>
      </c>
      <c r="Q249" s="56">
        <f t="shared" si="315"/>
        <v>1</v>
      </c>
    </row>
    <row r="250" spans="1:17" ht="11.45" customHeight="1" x14ac:dyDescent="0.25">
      <c r="A250" s="55" t="s">
        <v>30</v>
      </c>
      <c r="B250" s="54">
        <f t="shared" ref="B250:Q250" si="316">IF(B32=0,0,B32/B$31)</f>
        <v>1.9290528463419786E-2</v>
      </c>
      <c r="C250" s="54">
        <f t="shared" si="316"/>
        <v>1.8339549165631096E-2</v>
      </c>
      <c r="D250" s="54">
        <f t="shared" si="316"/>
        <v>1.8715572757136797E-2</v>
      </c>
      <c r="E250" s="54">
        <f t="shared" si="316"/>
        <v>1.8628309883256436E-2</v>
      </c>
      <c r="F250" s="54">
        <f t="shared" si="316"/>
        <v>1.842676153841525E-2</v>
      </c>
      <c r="G250" s="54">
        <f t="shared" si="316"/>
        <v>1.8693079079796681E-2</v>
      </c>
      <c r="H250" s="54">
        <f t="shared" si="316"/>
        <v>1.9293523156222757E-2</v>
      </c>
      <c r="I250" s="54">
        <f t="shared" si="316"/>
        <v>1.9085287666991888E-2</v>
      </c>
      <c r="J250" s="54">
        <f t="shared" si="316"/>
        <v>1.8710857344817061E-2</v>
      </c>
      <c r="K250" s="54">
        <f t="shared" si="316"/>
        <v>1.8035024674299696E-2</v>
      </c>
      <c r="L250" s="54">
        <f t="shared" si="316"/>
        <v>1.7760745617307006E-2</v>
      </c>
      <c r="M250" s="54">
        <f t="shared" si="316"/>
        <v>1.6924030625554927E-2</v>
      </c>
      <c r="N250" s="54">
        <f t="shared" si="316"/>
        <v>1.82334261702796E-2</v>
      </c>
      <c r="O250" s="54">
        <f t="shared" si="316"/>
        <v>1.7735017953269937E-2</v>
      </c>
      <c r="P250" s="54">
        <f t="shared" si="316"/>
        <v>1.7244506977420859E-2</v>
      </c>
      <c r="Q250" s="54">
        <f t="shared" si="316"/>
        <v>1.6844323602450886E-2</v>
      </c>
    </row>
    <row r="251" spans="1:17" ht="11.45" customHeight="1" x14ac:dyDescent="0.25">
      <c r="A251" s="51" t="s">
        <v>29</v>
      </c>
      <c r="B251" s="50">
        <f t="shared" ref="B251:Q251" si="317">IF(B33=0,0,B33/B$31)</f>
        <v>0.95902148513491303</v>
      </c>
      <c r="C251" s="50">
        <f t="shared" si="317"/>
        <v>0.96007701665373735</v>
      </c>
      <c r="D251" s="50">
        <f t="shared" si="317"/>
        <v>0.96041202634843048</v>
      </c>
      <c r="E251" s="50">
        <f t="shared" si="317"/>
        <v>0.96098388327321282</v>
      </c>
      <c r="F251" s="50">
        <f t="shared" si="317"/>
        <v>0.96169371723557129</v>
      </c>
      <c r="G251" s="50">
        <f t="shared" si="317"/>
        <v>0.96131572042246538</v>
      </c>
      <c r="H251" s="50">
        <f t="shared" si="317"/>
        <v>0.96073408438623309</v>
      </c>
      <c r="I251" s="50">
        <f t="shared" si="317"/>
        <v>0.96253268543694304</v>
      </c>
      <c r="J251" s="50">
        <f t="shared" si="317"/>
        <v>0.96300614807696583</v>
      </c>
      <c r="K251" s="50">
        <f t="shared" si="317"/>
        <v>0.96337505007874669</v>
      </c>
      <c r="L251" s="50">
        <f t="shared" si="317"/>
        <v>0.96364696206612022</v>
      </c>
      <c r="M251" s="50">
        <f t="shared" si="317"/>
        <v>0.9655267812736088</v>
      </c>
      <c r="N251" s="50">
        <f t="shared" si="317"/>
        <v>0.96338669631244467</v>
      </c>
      <c r="O251" s="50">
        <f t="shared" si="317"/>
        <v>0.96456702594464816</v>
      </c>
      <c r="P251" s="50">
        <f t="shared" si="317"/>
        <v>0.96533721563166064</v>
      </c>
      <c r="Q251" s="50">
        <f t="shared" si="317"/>
        <v>0.96597405398431568</v>
      </c>
    </row>
    <row r="252" spans="1:17" ht="11.45" customHeight="1" x14ac:dyDescent="0.25">
      <c r="A252" s="53" t="s">
        <v>59</v>
      </c>
      <c r="B252" s="52">
        <f t="shared" ref="B252:Q252" si="318">IF(B34=0,0,B34/B$31)</f>
        <v>0.86753699881664026</v>
      </c>
      <c r="C252" s="52">
        <f t="shared" si="318"/>
        <v>0.85578876045964558</v>
      </c>
      <c r="D252" s="52">
        <f t="shared" si="318"/>
        <v>0.84562549980996915</v>
      </c>
      <c r="E252" s="52">
        <f t="shared" si="318"/>
        <v>0.83949765713106805</v>
      </c>
      <c r="F252" s="52">
        <f t="shared" si="318"/>
        <v>0.82416401981412502</v>
      </c>
      <c r="G252" s="52">
        <f t="shared" si="318"/>
        <v>0.79356357056375504</v>
      </c>
      <c r="H252" s="52">
        <f t="shared" si="318"/>
        <v>0.76873871150028483</v>
      </c>
      <c r="I252" s="52">
        <f t="shared" si="318"/>
        <v>0.7191655321367203</v>
      </c>
      <c r="J252" s="52">
        <f t="shared" si="318"/>
        <v>0.68174605633519036</v>
      </c>
      <c r="K252" s="52">
        <f t="shared" si="318"/>
        <v>0.65731838161194156</v>
      </c>
      <c r="L252" s="52">
        <f t="shared" si="318"/>
        <v>0.61981862187000158</v>
      </c>
      <c r="M252" s="52">
        <f t="shared" si="318"/>
        <v>0.60412007863898665</v>
      </c>
      <c r="N252" s="52">
        <f t="shared" si="318"/>
        <v>0.57353778961446178</v>
      </c>
      <c r="O252" s="52">
        <f t="shared" si="318"/>
        <v>0.54790979364096881</v>
      </c>
      <c r="P252" s="52">
        <f t="shared" si="318"/>
        <v>0.53320020180102357</v>
      </c>
      <c r="Q252" s="52">
        <f t="shared" si="318"/>
        <v>0.53091128805591226</v>
      </c>
    </row>
    <row r="253" spans="1:17" ht="11.45" customHeight="1" x14ac:dyDescent="0.25">
      <c r="A253" s="53" t="s">
        <v>58</v>
      </c>
      <c r="B253" s="52">
        <f t="shared" ref="B253:Q253" si="319">IF(B35=0,0,B35/B$31)</f>
        <v>8.6960624656794383E-2</v>
      </c>
      <c r="C253" s="52">
        <f t="shared" si="319"/>
        <v>9.9549130104656242E-2</v>
      </c>
      <c r="D253" s="52">
        <f t="shared" si="319"/>
        <v>0.11050839458464763</v>
      </c>
      <c r="E253" s="52">
        <f t="shared" si="319"/>
        <v>0.11786813216123403</v>
      </c>
      <c r="F253" s="52">
        <f t="shared" si="319"/>
        <v>0.13433865131091571</v>
      </c>
      <c r="G253" s="52">
        <f t="shared" si="319"/>
        <v>0.16509717931522228</v>
      </c>
      <c r="H253" s="52">
        <f t="shared" si="319"/>
        <v>0.18977145260087352</v>
      </c>
      <c r="I253" s="52">
        <f t="shared" si="319"/>
        <v>0.24152343924297412</v>
      </c>
      <c r="J253" s="52">
        <f t="shared" si="319"/>
        <v>0.27979582327608632</v>
      </c>
      <c r="K253" s="52">
        <f t="shared" si="319"/>
        <v>0.3050211128258003</v>
      </c>
      <c r="L253" s="52">
        <f t="shared" si="319"/>
        <v>0.34382834019611863</v>
      </c>
      <c r="M253" s="52">
        <f t="shared" si="319"/>
        <v>0.36126532401640038</v>
      </c>
      <c r="N253" s="52">
        <f t="shared" si="319"/>
        <v>0.38950979121172929</v>
      </c>
      <c r="O253" s="52">
        <f t="shared" si="319"/>
        <v>0.416200959224514</v>
      </c>
      <c r="P253" s="52">
        <f t="shared" si="319"/>
        <v>0.43131220586853769</v>
      </c>
      <c r="Q253" s="52">
        <f t="shared" si="319"/>
        <v>0.43068384201334198</v>
      </c>
    </row>
    <row r="254" spans="1:17" ht="11.45" customHeight="1" x14ac:dyDescent="0.25">
      <c r="A254" s="53" t="s">
        <v>57</v>
      </c>
      <c r="B254" s="52">
        <f t="shared" ref="B254:Q254" si="320">IF(B36=0,0,B36/B$31)</f>
        <v>4.52386166147837E-3</v>
      </c>
      <c r="C254" s="52">
        <f t="shared" si="320"/>
        <v>4.7391260894354675E-3</v>
      </c>
      <c r="D254" s="52">
        <f t="shared" si="320"/>
        <v>4.2781319538137E-3</v>
      </c>
      <c r="E254" s="52">
        <f t="shared" si="320"/>
        <v>3.6180939809107504E-3</v>
      </c>
      <c r="F254" s="52">
        <f t="shared" si="320"/>
        <v>3.1910461105304649E-3</v>
      </c>
      <c r="G254" s="52">
        <f t="shared" si="320"/>
        <v>2.6549705434879604E-3</v>
      </c>
      <c r="H254" s="52">
        <f t="shared" si="320"/>
        <v>2.2239202850748256E-3</v>
      </c>
      <c r="I254" s="52">
        <f t="shared" si="320"/>
        <v>1.8437140572486672E-3</v>
      </c>
      <c r="J254" s="52">
        <f t="shared" si="320"/>
        <v>1.4642684656890163E-3</v>
      </c>
      <c r="K254" s="52">
        <f t="shared" si="320"/>
        <v>1.035555641004817E-3</v>
      </c>
      <c r="L254" s="52">
        <f t="shared" si="320"/>
        <v>0</v>
      </c>
      <c r="M254" s="52">
        <f t="shared" si="320"/>
        <v>0</v>
      </c>
      <c r="N254" s="52">
        <f t="shared" si="320"/>
        <v>0</v>
      </c>
      <c r="O254" s="52">
        <f t="shared" si="320"/>
        <v>0</v>
      </c>
      <c r="P254" s="52">
        <f t="shared" si="320"/>
        <v>0</v>
      </c>
      <c r="Q254" s="52">
        <f t="shared" si="320"/>
        <v>0</v>
      </c>
    </row>
    <row r="255" spans="1:17" ht="11.45" customHeight="1" x14ac:dyDescent="0.25">
      <c r="A255" s="53" t="s">
        <v>56</v>
      </c>
      <c r="B255" s="52">
        <f t="shared" ref="B255:Q255" si="321">IF(B37=0,0,B37/B$31)</f>
        <v>0</v>
      </c>
      <c r="C255" s="52">
        <f t="shared" si="321"/>
        <v>0</v>
      </c>
      <c r="D255" s="52">
        <f t="shared" si="321"/>
        <v>0</v>
      </c>
      <c r="E255" s="52">
        <f t="shared" si="321"/>
        <v>0</v>
      </c>
      <c r="F255" s="52">
        <f t="shared" si="321"/>
        <v>0</v>
      </c>
      <c r="G255" s="52">
        <f t="shared" si="321"/>
        <v>0</v>
      </c>
      <c r="H255" s="52">
        <f t="shared" si="321"/>
        <v>0</v>
      </c>
      <c r="I255" s="52">
        <f t="shared" si="321"/>
        <v>0</v>
      </c>
      <c r="J255" s="52">
        <f t="shared" si="321"/>
        <v>0</v>
      </c>
      <c r="K255" s="52">
        <f t="shared" si="321"/>
        <v>0</v>
      </c>
      <c r="L255" s="52">
        <f t="shared" si="321"/>
        <v>0</v>
      </c>
      <c r="M255" s="52">
        <f t="shared" si="321"/>
        <v>0</v>
      </c>
      <c r="N255" s="52">
        <f t="shared" si="321"/>
        <v>0</v>
      </c>
      <c r="O255" s="52">
        <f t="shared" si="321"/>
        <v>0</v>
      </c>
      <c r="P255" s="52">
        <f t="shared" si="321"/>
        <v>0</v>
      </c>
      <c r="Q255" s="52">
        <f t="shared" si="321"/>
        <v>1.1487150637650899E-6</v>
      </c>
    </row>
    <row r="256" spans="1:17" ht="11.45" customHeight="1" x14ac:dyDescent="0.25">
      <c r="A256" s="53" t="s">
        <v>60</v>
      </c>
      <c r="B256" s="52">
        <f t="shared" ref="B256:Q256" si="322">IF(B38=0,0,B38/B$31)</f>
        <v>0</v>
      </c>
      <c r="C256" s="52">
        <f t="shared" si="322"/>
        <v>0</v>
      </c>
      <c r="D256" s="52">
        <f t="shared" si="322"/>
        <v>0</v>
      </c>
      <c r="E256" s="52">
        <f t="shared" si="322"/>
        <v>0</v>
      </c>
      <c r="F256" s="52">
        <f t="shared" si="322"/>
        <v>0</v>
      </c>
      <c r="G256" s="52">
        <f t="shared" si="322"/>
        <v>0</v>
      </c>
      <c r="H256" s="52">
        <f t="shared" si="322"/>
        <v>0</v>
      </c>
      <c r="I256" s="52">
        <f t="shared" si="322"/>
        <v>0</v>
      </c>
      <c r="J256" s="52">
        <f t="shared" si="322"/>
        <v>0</v>
      </c>
      <c r="K256" s="52">
        <f t="shared" si="322"/>
        <v>0</v>
      </c>
      <c r="L256" s="52">
        <f t="shared" si="322"/>
        <v>0</v>
      </c>
      <c r="M256" s="52">
        <f t="shared" si="322"/>
        <v>0</v>
      </c>
      <c r="N256" s="52">
        <f t="shared" si="322"/>
        <v>0</v>
      </c>
      <c r="O256" s="52">
        <f t="shared" si="322"/>
        <v>0</v>
      </c>
      <c r="P256" s="52">
        <f t="shared" si="322"/>
        <v>2.7445830382735597E-5</v>
      </c>
      <c r="Q256" s="52">
        <f t="shared" si="322"/>
        <v>2.7281618148949668E-3</v>
      </c>
    </row>
    <row r="257" spans="1:17" ht="11.45" customHeight="1" x14ac:dyDescent="0.25">
      <c r="A257" s="53" t="s">
        <v>55</v>
      </c>
      <c r="B257" s="52">
        <f t="shared" ref="B257:Q257" si="323">IF(B39=0,0,B39/B$31)</f>
        <v>0</v>
      </c>
      <c r="C257" s="52">
        <f t="shared" si="323"/>
        <v>0</v>
      </c>
      <c r="D257" s="52">
        <f t="shared" si="323"/>
        <v>0</v>
      </c>
      <c r="E257" s="52">
        <f t="shared" si="323"/>
        <v>0</v>
      </c>
      <c r="F257" s="52">
        <f t="shared" si="323"/>
        <v>0</v>
      </c>
      <c r="G257" s="52">
        <f t="shared" si="323"/>
        <v>0</v>
      </c>
      <c r="H257" s="52">
        <f t="shared" si="323"/>
        <v>0</v>
      </c>
      <c r="I257" s="52">
        <f t="shared" si="323"/>
        <v>0</v>
      </c>
      <c r="J257" s="52">
        <f t="shared" si="323"/>
        <v>0</v>
      </c>
      <c r="K257" s="52">
        <f t="shared" si="323"/>
        <v>0</v>
      </c>
      <c r="L257" s="52">
        <f t="shared" si="323"/>
        <v>0</v>
      </c>
      <c r="M257" s="52">
        <f t="shared" si="323"/>
        <v>1.4137861822184332E-4</v>
      </c>
      <c r="N257" s="52">
        <f t="shared" si="323"/>
        <v>3.3911548625352764E-4</v>
      </c>
      <c r="O257" s="52">
        <f t="shared" si="323"/>
        <v>4.5627307916534701E-4</v>
      </c>
      <c r="P257" s="52">
        <f t="shared" si="323"/>
        <v>7.9736213171672349E-4</v>
      </c>
      <c r="Q257" s="52">
        <f t="shared" si="323"/>
        <v>1.6496133851025391E-3</v>
      </c>
    </row>
    <row r="258" spans="1:17" ht="11.45" customHeight="1" x14ac:dyDescent="0.25">
      <c r="A258" s="51" t="s">
        <v>28</v>
      </c>
      <c r="B258" s="50">
        <f t="shared" ref="B258:Q258" si="324">IF(B40=0,0,B40/B$31)</f>
        <v>2.1687986401667133E-2</v>
      </c>
      <c r="C258" s="50">
        <f t="shared" si="324"/>
        <v>2.1583434180631494E-2</v>
      </c>
      <c r="D258" s="50">
        <f t="shared" si="324"/>
        <v>2.0872400894432749E-2</v>
      </c>
      <c r="E258" s="50">
        <f t="shared" si="324"/>
        <v>2.0387806843530691E-2</v>
      </c>
      <c r="F258" s="50">
        <f t="shared" si="324"/>
        <v>1.9879521226013434E-2</v>
      </c>
      <c r="G258" s="50">
        <f t="shared" si="324"/>
        <v>1.9991200497738039E-2</v>
      </c>
      <c r="H258" s="50">
        <f t="shared" si="324"/>
        <v>1.9972392457544088E-2</v>
      </c>
      <c r="I258" s="50">
        <f t="shared" si="324"/>
        <v>1.8382026896065013E-2</v>
      </c>
      <c r="J258" s="50">
        <f t="shared" si="324"/>
        <v>1.8282994578217127E-2</v>
      </c>
      <c r="K258" s="50">
        <f t="shared" si="324"/>
        <v>1.8589925246953597E-2</v>
      </c>
      <c r="L258" s="50">
        <f t="shared" si="324"/>
        <v>1.8592292316572889E-2</v>
      </c>
      <c r="M258" s="50">
        <f t="shared" si="324"/>
        <v>1.7549188100836419E-2</v>
      </c>
      <c r="N258" s="50">
        <f t="shared" si="324"/>
        <v>1.8379877517275815E-2</v>
      </c>
      <c r="O258" s="50">
        <f t="shared" si="324"/>
        <v>1.7697956102081941E-2</v>
      </c>
      <c r="P258" s="50">
        <f t="shared" si="324"/>
        <v>1.7418277390918495E-2</v>
      </c>
      <c r="Q258" s="50">
        <f t="shared" si="324"/>
        <v>1.7181622413233632E-2</v>
      </c>
    </row>
    <row r="259" spans="1:17" ht="11.45" customHeight="1" x14ac:dyDescent="0.25">
      <c r="A259" s="53" t="s">
        <v>59</v>
      </c>
      <c r="B259" s="52">
        <f t="shared" ref="B259:Q259" si="325">IF(B41=0,0,B41/B$31)</f>
        <v>2.456995734151193E-3</v>
      </c>
      <c r="C259" s="52">
        <f t="shared" si="325"/>
        <v>2.4968841554469669E-3</v>
      </c>
      <c r="D259" s="52">
        <f t="shared" si="325"/>
        <v>2.4376165853977117E-3</v>
      </c>
      <c r="E259" s="52">
        <f t="shared" si="325"/>
        <v>1.5278398195491657E-3</v>
      </c>
      <c r="F259" s="52">
        <f t="shared" si="325"/>
        <v>1.2439568571822718E-3</v>
      </c>
      <c r="G259" s="52">
        <f t="shared" si="325"/>
        <v>1.0094383226480984E-3</v>
      </c>
      <c r="H259" s="52">
        <f t="shared" si="325"/>
        <v>7.9574564011832948E-4</v>
      </c>
      <c r="I259" s="52">
        <f t="shared" si="325"/>
        <v>5.7078520870007857E-4</v>
      </c>
      <c r="J259" s="52">
        <f t="shared" si="325"/>
        <v>4.2723264295409756E-4</v>
      </c>
      <c r="K259" s="52">
        <f t="shared" si="325"/>
        <v>3.0253626698969598E-4</v>
      </c>
      <c r="L259" s="52">
        <f t="shared" si="325"/>
        <v>2.0342825408530048E-4</v>
      </c>
      <c r="M259" s="52">
        <f t="shared" si="325"/>
        <v>1.2854917533372781E-4</v>
      </c>
      <c r="N259" s="52">
        <f t="shared" si="325"/>
        <v>8.7102746820122759E-5</v>
      </c>
      <c r="O259" s="52">
        <f t="shared" si="325"/>
        <v>4.9616883990896983E-5</v>
      </c>
      <c r="P259" s="52">
        <f t="shared" si="325"/>
        <v>2.7103801344104169E-5</v>
      </c>
      <c r="Q259" s="52">
        <f t="shared" si="325"/>
        <v>1.4457689207588543E-5</v>
      </c>
    </row>
    <row r="260" spans="1:17" ht="11.45" customHeight="1" x14ac:dyDescent="0.25">
      <c r="A260" s="53" t="s">
        <v>58</v>
      </c>
      <c r="B260" s="52">
        <f t="shared" ref="B260:Q260" si="326">IF(B42=0,0,B42/B$31)</f>
        <v>1.9230990667515938E-2</v>
      </c>
      <c r="C260" s="52">
        <f t="shared" si="326"/>
        <v>1.9086550025184529E-2</v>
      </c>
      <c r="D260" s="52">
        <f t="shared" si="326"/>
        <v>1.843478430903504E-2</v>
      </c>
      <c r="E260" s="52">
        <f t="shared" si="326"/>
        <v>1.8859967023981527E-2</v>
      </c>
      <c r="F260" s="52">
        <f t="shared" si="326"/>
        <v>1.8635564368831164E-2</v>
      </c>
      <c r="G260" s="52">
        <f t="shared" si="326"/>
        <v>1.8981762175089938E-2</v>
      </c>
      <c r="H260" s="52">
        <f t="shared" si="326"/>
        <v>1.9176646817425761E-2</v>
      </c>
      <c r="I260" s="52">
        <f t="shared" si="326"/>
        <v>1.7811241687364934E-2</v>
      </c>
      <c r="J260" s="52">
        <f t="shared" si="326"/>
        <v>1.7855761935263031E-2</v>
      </c>
      <c r="K260" s="52">
        <f t="shared" si="326"/>
        <v>1.82873889799639E-2</v>
      </c>
      <c r="L260" s="52">
        <f t="shared" si="326"/>
        <v>1.8388864062487586E-2</v>
      </c>
      <c r="M260" s="52">
        <f t="shared" si="326"/>
        <v>1.7420638925502691E-2</v>
      </c>
      <c r="N260" s="52">
        <f t="shared" si="326"/>
        <v>1.829277477045569E-2</v>
      </c>
      <c r="O260" s="52">
        <f t="shared" si="326"/>
        <v>1.7648339218091044E-2</v>
      </c>
      <c r="P260" s="52">
        <f t="shared" si="326"/>
        <v>1.7391173589574392E-2</v>
      </c>
      <c r="Q260" s="52">
        <f t="shared" si="326"/>
        <v>1.7072521146954112E-2</v>
      </c>
    </row>
    <row r="261" spans="1:17" ht="11.45" customHeight="1" x14ac:dyDescent="0.25">
      <c r="A261" s="53" t="s">
        <v>57</v>
      </c>
      <c r="B261" s="52">
        <f t="shared" ref="B261:Q261" si="327">IF(B43=0,0,B43/B$31)</f>
        <v>0</v>
      </c>
      <c r="C261" s="52">
        <f t="shared" si="327"/>
        <v>0</v>
      </c>
      <c r="D261" s="52">
        <f t="shared" si="327"/>
        <v>0</v>
      </c>
      <c r="E261" s="52">
        <f t="shared" si="327"/>
        <v>0</v>
      </c>
      <c r="F261" s="52">
        <f t="shared" si="327"/>
        <v>0</v>
      </c>
      <c r="G261" s="52">
        <f t="shared" si="327"/>
        <v>0</v>
      </c>
      <c r="H261" s="52">
        <f t="shared" si="327"/>
        <v>0</v>
      </c>
      <c r="I261" s="52">
        <f t="shared" si="327"/>
        <v>0</v>
      </c>
      <c r="J261" s="52">
        <f t="shared" si="327"/>
        <v>0</v>
      </c>
      <c r="K261" s="52">
        <f t="shared" si="327"/>
        <v>0</v>
      </c>
      <c r="L261" s="52">
        <f t="shared" si="327"/>
        <v>0</v>
      </c>
      <c r="M261" s="52">
        <f t="shared" si="327"/>
        <v>0</v>
      </c>
      <c r="N261" s="52">
        <f t="shared" si="327"/>
        <v>0</v>
      </c>
      <c r="O261" s="52">
        <f t="shared" si="327"/>
        <v>0</v>
      </c>
      <c r="P261" s="52">
        <f t="shared" si="327"/>
        <v>0</v>
      </c>
      <c r="Q261" s="52">
        <f t="shared" si="327"/>
        <v>0</v>
      </c>
    </row>
    <row r="262" spans="1:17" ht="11.45" customHeight="1" x14ac:dyDescent="0.25">
      <c r="A262" s="53" t="s">
        <v>56</v>
      </c>
      <c r="B262" s="52">
        <f t="shared" ref="B262:Q262" si="328">IF(B44=0,0,B44/B$31)</f>
        <v>0</v>
      </c>
      <c r="C262" s="52">
        <f t="shared" si="328"/>
        <v>0</v>
      </c>
      <c r="D262" s="52">
        <f t="shared" si="328"/>
        <v>0</v>
      </c>
      <c r="E262" s="52">
        <f t="shared" si="328"/>
        <v>0</v>
      </c>
      <c r="F262" s="52">
        <f t="shared" si="328"/>
        <v>0</v>
      </c>
      <c r="G262" s="52">
        <f t="shared" si="328"/>
        <v>0</v>
      </c>
      <c r="H262" s="52">
        <f t="shared" si="328"/>
        <v>0</v>
      </c>
      <c r="I262" s="52">
        <f t="shared" si="328"/>
        <v>0</v>
      </c>
      <c r="J262" s="52">
        <f t="shared" si="328"/>
        <v>0</v>
      </c>
      <c r="K262" s="52">
        <f t="shared" si="328"/>
        <v>0</v>
      </c>
      <c r="L262" s="52">
        <f t="shared" si="328"/>
        <v>0</v>
      </c>
      <c r="M262" s="52">
        <f t="shared" si="328"/>
        <v>0</v>
      </c>
      <c r="N262" s="52">
        <f t="shared" si="328"/>
        <v>0</v>
      </c>
      <c r="O262" s="52">
        <f t="shared" si="328"/>
        <v>0</v>
      </c>
      <c r="P262" s="52">
        <f t="shared" si="328"/>
        <v>0</v>
      </c>
      <c r="Q262" s="52">
        <f t="shared" si="328"/>
        <v>9.4643577071933446E-5</v>
      </c>
    </row>
    <row r="263" spans="1:17" ht="11.45" customHeight="1" x14ac:dyDescent="0.25">
      <c r="A263" s="53" t="s">
        <v>55</v>
      </c>
      <c r="B263" s="52">
        <f t="shared" ref="B263:Q263" si="329">IF(B45=0,0,B45/B$31)</f>
        <v>0</v>
      </c>
      <c r="C263" s="52">
        <f t="shared" si="329"/>
        <v>0</v>
      </c>
      <c r="D263" s="52">
        <f t="shared" si="329"/>
        <v>0</v>
      </c>
      <c r="E263" s="52">
        <f t="shared" si="329"/>
        <v>0</v>
      </c>
      <c r="F263" s="52">
        <f t="shared" si="329"/>
        <v>0</v>
      </c>
      <c r="G263" s="52">
        <f t="shared" si="329"/>
        <v>0</v>
      </c>
      <c r="H263" s="52">
        <f t="shared" si="329"/>
        <v>0</v>
      </c>
      <c r="I263" s="52">
        <f t="shared" si="329"/>
        <v>0</v>
      </c>
      <c r="J263" s="52">
        <f t="shared" si="329"/>
        <v>0</v>
      </c>
      <c r="K263" s="52">
        <f t="shared" si="329"/>
        <v>0</v>
      </c>
      <c r="L263" s="52">
        <f t="shared" si="329"/>
        <v>0</v>
      </c>
      <c r="M263" s="52">
        <f t="shared" si="329"/>
        <v>0</v>
      </c>
      <c r="N263" s="52">
        <f t="shared" si="329"/>
        <v>0</v>
      </c>
      <c r="O263" s="52">
        <f t="shared" si="329"/>
        <v>0</v>
      </c>
      <c r="P263" s="52">
        <f t="shared" si="329"/>
        <v>0</v>
      </c>
      <c r="Q263" s="52">
        <f t="shared" si="329"/>
        <v>0</v>
      </c>
    </row>
    <row r="264" spans="1:17" ht="11.45" customHeight="1" x14ac:dyDescent="0.25">
      <c r="A264" s="25" t="s">
        <v>18</v>
      </c>
      <c r="B264" s="56">
        <f t="shared" ref="B264:Q264" si="330">IF(B46=0,0,B46/B$46)</f>
        <v>1</v>
      </c>
      <c r="C264" s="56">
        <f t="shared" si="330"/>
        <v>1</v>
      </c>
      <c r="D264" s="56">
        <f t="shared" si="330"/>
        <v>1</v>
      </c>
      <c r="E264" s="56">
        <f t="shared" si="330"/>
        <v>1</v>
      </c>
      <c r="F264" s="56">
        <f t="shared" si="330"/>
        <v>1</v>
      </c>
      <c r="G264" s="56">
        <f t="shared" si="330"/>
        <v>1</v>
      </c>
      <c r="H264" s="56">
        <f t="shared" si="330"/>
        <v>1</v>
      </c>
      <c r="I264" s="56">
        <f t="shared" si="330"/>
        <v>1</v>
      </c>
      <c r="J264" s="56">
        <f t="shared" si="330"/>
        <v>1</v>
      </c>
      <c r="K264" s="56">
        <f t="shared" si="330"/>
        <v>1</v>
      </c>
      <c r="L264" s="56">
        <f t="shared" si="330"/>
        <v>1</v>
      </c>
      <c r="M264" s="56">
        <f t="shared" si="330"/>
        <v>1</v>
      </c>
      <c r="N264" s="56">
        <f t="shared" si="330"/>
        <v>1</v>
      </c>
      <c r="O264" s="56">
        <f t="shared" si="330"/>
        <v>1</v>
      </c>
      <c r="P264" s="56">
        <f t="shared" si="330"/>
        <v>1</v>
      </c>
      <c r="Q264" s="56">
        <f t="shared" si="330"/>
        <v>1</v>
      </c>
    </row>
    <row r="265" spans="1:17" ht="11.45" customHeight="1" x14ac:dyDescent="0.25">
      <c r="A265" s="55" t="s">
        <v>27</v>
      </c>
      <c r="B265" s="54">
        <f t="shared" ref="B265:Q265" si="331">IF(B47=0,0,B47/B$46)</f>
        <v>0.77131309639733847</v>
      </c>
      <c r="C265" s="54">
        <f t="shared" si="331"/>
        <v>0.77220378022553016</v>
      </c>
      <c r="D265" s="54">
        <f t="shared" si="331"/>
        <v>0.77845099506068149</v>
      </c>
      <c r="E265" s="54">
        <f t="shared" si="331"/>
        <v>0.78144632492089339</v>
      </c>
      <c r="F265" s="54">
        <f t="shared" si="331"/>
        <v>0.79844430479624184</v>
      </c>
      <c r="G265" s="54">
        <f t="shared" si="331"/>
        <v>0.81129329469109979</v>
      </c>
      <c r="H265" s="54">
        <f t="shared" si="331"/>
        <v>0.82069569571388967</v>
      </c>
      <c r="I265" s="54">
        <f t="shared" si="331"/>
        <v>0.82713796474958778</v>
      </c>
      <c r="J265" s="54">
        <f t="shared" si="331"/>
        <v>0.81579202481617041</v>
      </c>
      <c r="K265" s="54">
        <f t="shared" si="331"/>
        <v>0.82708048931229772</v>
      </c>
      <c r="L265" s="54">
        <f t="shared" si="331"/>
        <v>0.82329440988397251</v>
      </c>
      <c r="M265" s="54">
        <f t="shared" si="331"/>
        <v>0.80613308653138593</v>
      </c>
      <c r="N265" s="54">
        <f t="shared" si="331"/>
        <v>0.79268239106166716</v>
      </c>
      <c r="O265" s="54">
        <f t="shared" si="331"/>
        <v>0.7776511288209379</v>
      </c>
      <c r="P265" s="54">
        <f t="shared" si="331"/>
        <v>0.76946565882395745</v>
      </c>
      <c r="Q265" s="54">
        <f t="shared" si="331"/>
        <v>0.77594826129695826</v>
      </c>
    </row>
    <row r="266" spans="1:17" ht="11.45" customHeight="1" x14ac:dyDescent="0.25">
      <c r="A266" s="53" t="s">
        <v>59</v>
      </c>
      <c r="B266" s="52">
        <f t="shared" ref="B266:Q266" si="332">IF(B48=0,0,B48/B$46)</f>
        <v>9.0028755629198431E-2</v>
      </c>
      <c r="C266" s="52">
        <f t="shared" si="332"/>
        <v>9.7687264634414336E-2</v>
      </c>
      <c r="D266" s="52">
        <f t="shared" si="332"/>
        <v>9.9338981229859832E-2</v>
      </c>
      <c r="E266" s="52">
        <f t="shared" si="332"/>
        <v>9.6313228866083483E-2</v>
      </c>
      <c r="F266" s="52">
        <f t="shared" si="332"/>
        <v>9.522681191678771E-2</v>
      </c>
      <c r="G266" s="52">
        <f t="shared" si="332"/>
        <v>9.2577702073406695E-2</v>
      </c>
      <c r="H266" s="52">
        <f t="shared" si="332"/>
        <v>8.6201361672073276E-2</v>
      </c>
      <c r="I266" s="52">
        <f t="shared" si="332"/>
        <v>7.0835516551939065E-2</v>
      </c>
      <c r="J266" s="52">
        <f t="shared" si="332"/>
        <v>6.3328040751593484E-2</v>
      </c>
      <c r="K266" s="52">
        <f t="shared" si="332"/>
        <v>6.2133856074871562E-2</v>
      </c>
      <c r="L266" s="52">
        <f t="shared" si="332"/>
        <v>5.5075728212412002E-2</v>
      </c>
      <c r="M266" s="52">
        <f t="shared" si="332"/>
        <v>4.8772201919478175E-2</v>
      </c>
      <c r="N266" s="52">
        <f t="shared" si="332"/>
        <v>4.3594171791312086E-2</v>
      </c>
      <c r="O266" s="52">
        <f t="shared" si="332"/>
        <v>3.7974504622464607E-2</v>
      </c>
      <c r="P266" s="52">
        <f t="shared" si="332"/>
        <v>3.3742838244585523E-2</v>
      </c>
      <c r="Q266" s="52">
        <f t="shared" si="332"/>
        <v>3.0136798521184512E-2</v>
      </c>
    </row>
    <row r="267" spans="1:17" ht="11.45" customHeight="1" x14ac:dyDescent="0.25">
      <c r="A267" s="53" t="s">
        <v>58</v>
      </c>
      <c r="B267" s="52">
        <f t="shared" ref="B267:Q267" si="333">IF(B49=0,0,B49/B$46)</f>
        <v>0.68108971337087887</v>
      </c>
      <c r="C267" s="52">
        <f t="shared" si="333"/>
        <v>0.67430730468351363</v>
      </c>
      <c r="D267" s="52">
        <f t="shared" si="333"/>
        <v>0.67888941158512439</v>
      </c>
      <c r="E267" s="52">
        <f t="shared" si="333"/>
        <v>0.68493793699247607</v>
      </c>
      <c r="F267" s="52">
        <f t="shared" si="333"/>
        <v>0.70304508354759732</v>
      </c>
      <c r="G267" s="52">
        <f t="shared" si="333"/>
        <v>0.71857814010169063</v>
      </c>
      <c r="H267" s="52">
        <f t="shared" si="333"/>
        <v>0.73439061378102599</v>
      </c>
      <c r="I267" s="52">
        <f t="shared" si="333"/>
        <v>0.75622024615860861</v>
      </c>
      <c r="J267" s="52">
        <f t="shared" si="333"/>
        <v>0.75239336828038228</v>
      </c>
      <c r="K267" s="52">
        <f t="shared" si="333"/>
        <v>0.76488624508157244</v>
      </c>
      <c r="L267" s="52">
        <f t="shared" si="333"/>
        <v>0.7682186816715606</v>
      </c>
      <c r="M267" s="52">
        <f t="shared" si="333"/>
        <v>0.75736088461190776</v>
      </c>
      <c r="N267" s="52">
        <f t="shared" si="333"/>
        <v>0.74894380533119465</v>
      </c>
      <c r="O267" s="52">
        <f t="shared" si="333"/>
        <v>0.73953127867912205</v>
      </c>
      <c r="P267" s="52">
        <f t="shared" si="333"/>
        <v>0.73555254698555272</v>
      </c>
      <c r="Q267" s="52">
        <f t="shared" si="333"/>
        <v>0.74493119744598213</v>
      </c>
    </row>
    <row r="268" spans="1:17" ht="11.45" customHeight="1" x14ac:dyDescent="0.25">
      <c r="A268" s="53" t="s">
        <v>57</v>
      </c>
      <c r="B268" s="52">
        <f t="shared" ref="B268:Q268" si="334">IF(B50=0,0,B50/B$46)</f>
        <v>1.9462739726109693E-4</v>
      </c>
      <c r="C268" s="52">
        <f t="shared" si="334"/>
        <v>2.0921090760225714E-4</v>
      </c>
      <c r="D268" s="52">
        <f t="shared" si="334"/>
        <v>2.2260224569731972E-4</v>
      </c>
      <c r="E268" s="52">
        <f t="shared" si="334"/>
        <v>1.9515906233371418E-4</v>
      </c>
      <c r="F268" s="52">
        <f t="shared" si="334"/>
        <v>1.7240933185679879E-4</v>
      </c>
      <c r="G268" s="52">
        <f t="shared" si="334"/>
        <v>1.3745251600236512E-4</v>
      </c>
      <c r="H268" s="52">
        <f t="shared" si="334"/>
        <v>1.0372026079062186E-4</v>
      </c>
      <c r="I268" s="52">
        <f t="shared" si="334"/>
        <v>8.2202039040110158E-5</v>
      </c>
      <c r="J268" s="52">
        <f t="shared" si="334"/>
        <v>7.0615784194655746E-5</v>
      </c>
      <c r="K268" s="52">
        <f t="shared" si="334"/>
        <v>6.0388155853610262E-5</v>
      </c>
      <c r="L268" s="52">
        <f t="shared" si="334"/>
        <v>0</v>
      </c>
      <c r="M268" s="52">
        <f t="shared" si="334"/>
        <v>0</v>
      </c>
      <c r="N268" s="52">
        <f t="shared" si="334"/>
        <v>0</v>
      </c>
      <c r="O268" s="52">
        <f t="shared" si="334"/>
        <v>0</v>
      </c>
      <c r="P268" s="52">
        <f t="shared" si="334"/>
        <v>0</v>
      </c>
      <c r="Q268" s="52">
        <f t="shared" si="334"/>
        <v>0</v>
      </c>
    </row>
    <row r="269" spans="1:17" ht="11.45" customHeight="1" x14ac:dyDescent="0.25">
      <c r="A269" s="53" t="s">
        <v>56</v>
      </c>
      <c r="B269" s="52">
        <f t="shared" ref="B269:Q269" si="335">IF(B51=0,0,B51/B$46)</f>
        <v>0</v>
      </c>
      <c r="C269" s="52">
        <f t="shared" si="335"/>
        <v>0</v>
      </c>
      <c r="D269" s="52">
        <f t="shared" si="335"/>
        <v>0</v>
      </c>
      <c r="E269" s="52">
        <f t="shared" si="335"/>
        <v>0</v>
      </c>
      <c r="F269" s="52">
        <f t="shared" si="335"/>
        <v>0</v>
      </c>
      <c r="G269" s="52">
        <f t="shared" si="335"/>
        <v>0</v>
      </c>
      <c r="H269" s="52">
        <f t="shared" si="335"/>
        <v>0</v>
      </c>
      <c r="I269" s="52">
        <f t="shared" si="335"/>
        <v>0</v>
      </c>
      <c r="J269" s="52">
        <f t="shared" si="335"/>
        <v>0</v>
      </c>
      <c r="K269" s="52">
        <f t="shared" si="335"/>
        <v>0</v>
      </c>
      <c r="L269" s="52">
        <f t="shared" si="335"/>
        <v>0</v>
      </c>
      <c r="M269" s="52">
        <f t="shared" si="335"/>
        <v>0</v>
      </c>
      <c r="N269" s="52">
        <f t="shared" si="335"/>
        <v>0</v>
      </c>
      <c r="O269" s="52">
        <f t="shared" si="335"/>
        <v>0</v>
      </c>
      <c r="P269" s="52">
        <f t="shared" si="335"/>
        <v>0</v>
      </c>
      <c r="Q269" s="52">
        <f t="shared" si="335"/>
        <v>3.873787446697741E-4</v>
      </c>
    </row>
    <row r="270" spans="1:17" ht="11.45" customHeight="1" x14ac:dyDescent="0.25">
      <c r="A270" s="53" t="s">
        <v>55</v>
      </c>
      <c r="B270" s="52">
        <f t="shared" ref="B270:Q270" si="336">IF(B52=0,0,B52/B$46)</f>
        <v>0</v>
      </c>
      <c r="C270" s="52">
        <f t="shared" si="336"/>
        <v>0</v>
      </c>
      <c r="D270" s="52">
        <f t="shared" si="336"/>
        <v>0</v>
      </c>
      <c r="E270" s="52">
        <f t="shared" si="336"/>
        <v>0</v>
      </c>
      <c r="F270" s="52">
        <f t="shared" si="336"/>
        <v>0</v>
      </c>
      <c r="G270" s="52">
        <f t="shared" si="336"/>
        <v>0</v>
      </c>
      <c r="H270" s="52">
        <f t="shared" si="336"/>
        <v>0</v>
      </c>
      <c r="I270" s="52">
        <f t="shared" si="336"/>
        <v>0</v>
      </c>
      <c r="J270" s="52">
        <f t="shared" si="336"/>
        <v>0</v>
      </c>
      <c r="K270" s="52">
        <f t="shared" si="336"/>
        <v>0</v>
      </c>
      <c r="L270" s="52">
        <f t="shared" si="336"/>
        <v>0</v>
      </c>
      <c r="M270" s="52">
        <f t="shared" si="336"/>
        <v>0</v>
      </c>
      <c r="N270" s="52">
        <f t="shared" si="336"/>
        <v>1.4441393916049891E-4</v>
      </c>
      <c r="O270" s="52">
        <f t="shared" si="336"/>
        <v>1.4534551935121987E-4</v>
      </c>
      <c r="P270" s="52">
        <f t="shared" si="336"/>
        <v>1.7027359381912736E-4</v>
      </c>
      <c r="Q270" s="52">
        <f t="shared" si="336"/>
        <v>4.9288658512178837E-4</v>
      </c>
    </row>
    <row r="271" spans="1:17" ht="11.45" customHeight="1" x14ac:dyDescent="0.25">
      <c r="A271" s="51" t="s">
        <v>24</v>
      </c>
      <c r="B271" s="50">
        <f t="shared" ref="B271:Q271" si="337">IF(B53=0,0,B53/B$46)</f>
        <v>0.22868690360266156</v>
      </c>
      <c r="C271" s="50">
        <f t="shared" si="337"/>
        <v>0.22779621977446973</v>
      </c>
      <c r="D271" s="50">
        <f t="shared" si="337"/>
        <v>0.22154900493931851</v>
      </c>
      <c r="E271" s="50">
        <f t="shared" si="337"/>
        <v>0.21855367507910664</v>
      </c>
      <c r="F271" s="50">
        <f t="shared" si="337"/>
        <v>0.20155569520375818</v>
      </c>
      <c r="G271" s="50">
        <f t="shared" si="337"/>
        <v>0.18870670530890021</v>
      </c>
      <c r="H271" s="50">
        <f t="shared" si="337"/>
        <v>0.17930430428611038</v>
      </c>
      <c r="I271" s="50">
        <f t="shared" si="337"/>
        <v>0.17286203525041222</v>
      </c>
      <c r="J271" s="50">
        <f t="shared" si="337"/>
        <v>0.18420797518382964</v>
      </c>
      <c r="K271" s="50">
        <f t="shared" si="337"/>
        <v>0.17291951068770223</v>
      </c>
      <c r="L271" s="50">
        <f t="shared" si="337"/>
        <v>0.17670559011602743</v>
      </c>
      <c r="M271" s="50">
        <f t="shared" si="337"/>
        <v>0.19386691346861415</v>
      </c>
      <c r="N271" s="50">
        <f t="shared" si="337"/>
        <v>0.20731760893833284</v>
      </c>
      <c r="O271" s="50">
        <f t="shared" si="337"/>
        <v>0.22234887117906213</v>
      </c>
      <c r="P271" s="50">
        <f t="shared" si="337"/>
        <v>0.23053434117604246</v>
      </c>
      <c r="Q271" s="50">
        <f t="shared" si="337"/>
        <v>0.22405173870304179</v>
      </c>
    </row>
    <row r="272" spans="1:17" ht="11.45" customHeight="1" x14ac:dyDescent="0.25">
      <c r="A272" s="49" t="s">
        <v>23</v>
      </c>
      <c r="B272" s="48">
        <f t="shared" ref="B272:Q272" si="338">IF(B54=0,0,B54/B$46)</f>
        <v>0.18786651300416773</v>
      </c>
      <c r="C272" s="48">
        <f t="shared" si="338"/>
        <v>0.18596388832696389</v>
      </c>
      <c r="D272" s="48">
        <f t="shared" si="338"/>
        <v>0.17879569955742647</v>
      </c>
      <c r="E272" s="48">
        <f t="shared" si="338"/>
        <v>0.17798259638783778</v>
      </c>
      <c r="F272" s="48">
        <f t="shared" si="338"/>
        <v>0.15764108724118717</v>
      </c>
      <c r="G272" s="48">
        <f t="shared" si="338"/>
        <v>0.14623870930219801</v>
      </c>
      <c r="H272" s="48">
        <f t="shared" si="338"/>
        <v>0.13824711010202642</v>
      </c>
      <c r="I272" s="48">
        <f t="shared" si="338"/>
        <v>0.13226391042092719</v>
      </c>
      <c r="J272" s="48">
        <f t="shared" si="338"/>
        <v>0.1312656981647618</v>
      </c>
      <c r="K272" s="48">
        <f t="shared" si="338"/>
        <v>0.12367829251393281</v>
      </c>
      <c r="L272" s="48">
        <f t="shared" si="338"/>
        <v>0.12935847340685516</v>
      </c>
      <c r="M272" s="48">
        <f t="shared" si="338"/>
        <v>0.14497418297979736</v>
      </c>
      <c r="N272" s="48">
        <f t="shared" si="338"/>
        <v>0.15643376735863676</v>
      </c>
      <c r="O272" s="48">
        <f t="shared" si="338"/>
        <v>0.16221101248800465</v>
      </c>
      <c r="P272" s="48">
        <f t="shared" si="338"/>
        <v>0.17262215563180991</v>
      </c>
      <c r="Q272" s="48">
        <f t="shared" si="338"/>
        <v>0.16584855719643624</v>
      </c>
    </row>
    <row r="273" spans="1:17" ht="11.45" customHeight="1" x14ac:dyDescent="0.25">
      <c r="A273" s="47" t="s">
        <v>22</v>
      </c>
      <c r="B273" s="46">
        <f t="shared" ref="B273:Q273" si="339">IF(B55=0,0,B55/B$46)</f>
        <v>4.0820390598493815E-2</v>
      </c>
      <c r="C273" s="46">
        <f t="shared" si="339"/>
        <v>4.1832331447505852E-2</v>
      </c>
      <c r="D273" s="46">
        <f t="shared" si="339"/>
        <v>4.2753305381892037E-2</v>
      </c>
      <c r="E273" s="46">
        <f t="shared" si="339"/>
        <v>4.0571078691268872E-2</v>
      </c>
      <c r="F273" s="46">
        <f t="shared" si="339"/>
        <v>4.3914607962571003E-2</v>
      </c>
      <c r="G273" s="46">
        <f t="shared" si="339"/>
        <v>4.2467996006702216E-2</v>
      </c>
      <c r="H273" s="46">
        <f t="shared" si="339"/>
        <v>4.1057194184083955E-2</v>
      </c>
      <c r="I273" s="46">
        <f t="shared" si="339"/>
        <v>4.0598124829485001E-2</v>
      </c>
      <c r="J273" s="46">
        <f t="shared" si="339"/>
        <v>5.2942277019067834E-2</v>
      </c>
      <c r="K273" s="46">
        <f t="shared" si="339"/>
        <v>4.9241218173769426E-2</v>
      </c>
      <c r="L273" s="46">
        <f t="shared" si="339"/>
        <v>4.7347116709172278E-2</v>
      </c>
      <c r="M273" s="46">
        <f t="shared" si="339"/>
        <v>4.8892730488816795E-2</v>
      </c>
      <c r="N273" s="46">
        <f t="shared" si="339"/>
        <v>5.0883841579696075E-2</v>
      </c>
      <c r="O273" s="46">
        <f t="shared" si="339"/>
        <v>6.0137858691057457E-2</v>
      </c>
      <c r="P273" s="46">
        <f t="shared" si="339"/>
        <v>5.7912185544232553E-2</v>
      </c>
      <c r="Q273" s="46">
        <f t="shared" si="339"/>
        <v>5.8203181506605556E-2</v>
      </c>
    </row>
  </sheetData>
  <pageMargins left="0.39370078740157483" right="0.39370078740157483" top="0.39370078740157483" bottom="0.39370078740157483" header="0.31496062992125984" footer="0.31496062992125984"/>
  <pageSetup paperSize="9" scale="26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Q166"/>
  <sheetViews>
    <sheetView showGridLines="0" zoomScaleNormal="100" workbookViewId="0">
      <pane xSplit="1" ySplit="1" topLeftCell="B2" activePane="bottomRight" state="frozen"/>
      <selection activeCell="D1" sqref="D1"/>
      <selection pane="topRight" activeCell="D1" sqref="D1"/>
      <selection pane="bottomLeft" activeCell="D1" sqref="D1"/>
      <selection pane="bottomRight" activeCell="B2" sqref="B2"/>
    </sheetView>
  </sheetViews>
  <sheetFormatPr defaultColWidth="9.140625" defaultRowHeight="11.45" customHeight="1" x14ac:dyDescent="0.25"/>
  <cols>
    <col min="1" max="1" width="50.7109375" style="13" customWidth="1"/>
    <col min="2" max="17" width="10.7109375" style="10" customWidth="1"/>
    <col min="18" max="16384" width="9.140625" style="13"/>
  </cols>
  <sheetData>
    <row r="1" spans="1:17" ht="13.5" customHeight="1" x14ac:dyDescent="0.25">
      <c r="A1" s="11" t="s">
        <v>184</v>
      </c>
      <c r="B1" s="12">
        <v>2000</v>
      </c>
      <c r="C1" s="12">
        <v>2001</v>
      </c>
      <c r="D1" s="12">
        <v>2002</v>
      </c>
      <c r="E1" s="12">
        <v>2003</v>
      </c>
      <c r="F1" s="12">
        <v>2004</v>
      </c>
      <c r="G1" s="12">
        <v>2005</v>
      </c>
      <c r="H1" s="12">
        <v>2006</v>
      </c>
      <c r="I1" s="12">
        <v>2007</v>
      </c>
      <c r="J1" s="12">
        <v>2008</v>
      </c>
      <c r="K1" s="12">
        <v>2009</v>
      </c>
      <c r="L1" s="12">
        <v>2010</v>
      </c>
      <c r="M1" s="12">
        <v>2011</v>
      </c>
      <c r="N1" s="12">
        <v>2012</v>
      </c>
      <c r="O1" s="12">
        <v>2013</v>
      </c>
      <c r="P1" s="12">
        <v>2014</v>
      </c>
      <c r="Q1" s="12">
        <v>2015</v>
      </c>
    </row>
    <row r="2" spans="1:17" ht="11.45" customHeight="1" x14ac:dyDescent="0.25">
      <c r="A2" s="45"/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  <c r="O2" s="99"/>
      <c r="P2" s="99"/>
      <c r="Q2" s="99"/>
    </row>
    <row r="3" spans="1:17" ht="11.45" customHeight="1" x14ac:dyDescent="0.25">
      <c r="A3" s="27" t="s">
        <v>47</v>
      </c>
      <c r="B3" s="98"/>
      <c r="C3" s="98"/>
      <c r="D3" s="98"/>
      <c r="E3" s="98"/>
      <c r="F3" s="98"/>
      <c r="G3" s="98"/>
      <c r="H3" s="98"/>
      <c r="I3" s="98"/>
      <c r="J3" s="98"/>
      <c r="K3" s="98"/>
      <c r="L3" s="98"/>
      <c r="M3" s="98"/>
      <c r="N3" s="98"/>
      <c r="O3" s="98"/>
      <c r="P3" s="98"/>
      <c r="Q3" s="98"/>
    </row>
    <row r="4" spans="1:17" ht="11.45" customHeight="1" x14ac:dyDescent="0.25">
      <c r="A4" s="97" t="s">
        <v>92</v>
      </c>
      <c r="B4" s="96">
        <f>B5+B9+B10+B15</f>
        <v>3682.1395411888579</v>
      </c>
      <c r="C4" s="96">
        <f t="shared" ref="C4:Q4" si="0">C5+C9+C10+C15</f>
        <v>3696.8088699999998</v>
      </c>
      <c r="D4" s="96">
        <f t="shared" si="0"/>
        <v>3745.26973</v>
      </c>
      <c r="E4" s="96">
        <f t="shared" si="0"/>
        <v>3897.1347099999998</v>
      </c>
      <c r="F4" s="96">
        <f t="shared" si="0"/>
        <v>4001.4701099999997</v>
      </c>
      <c r="G4" s="96">
        <f t="shared" si="0"/>
        <v>4037.5547182468536</v>
      </c>
      <c r="H4" s="96">
        <f t="shared" si="0"/>
        <v>4166.9680299999991</v>
      </c>
      <c r="I4" s="96">
        <f t="shared" si="0"/>
        <v>4363.4313300000003</v>
      </c>
      <c r="J4" s="96">
        <f t="shared" si="0"/>
        <v>4261.3857800000005</v>
      </c>
      <c r="K4" s="96">
        <f t="shared" si="0"/>
        <v>4028.0370499999999</v>
      </c>
      <c r="L4" s="96">
        <f t="shared" si="0"/>
        <v>4021.3869561590027</v>
      </c>
      <c r="M4" s="96">
        <f t="shared" si="0"/>
        <v>4005.0954882560145</v>
      </c>
      <c r="N4" s="96">
        <f t="shared" si="0"/>
        <v>3683.3426296162288</v>
      </c>
      <c r="O4" s="96">
        <f t="shared" si="0"/>
        <v>3622.1848822516163</v>
      </c>
      <c r="P4" s="96">
        <f t="shared" si="0"/>
        <v>3687.8683621637092</v>
      </c>
      <c r="Q4" s="96">
        <f t="shared" si="0"/>
        <v>3759.1496925191909</v>
      </c>
    </row>
    <row r="5" spans="1:17" ht="11.45" customHeight="1" x14ac:dyDescent="0.25">
      <c r="A5" s="95" t="s">
        <v>91</v>
      </c>
      <c r="B5" s="94">
        <f>SUM(B6:B8)</f>
        <v>3682.1395411888579</v>
      </c>
      <c r="C5" s="94">
        <f t="shared" ref="C5:Q5" si="1">SUM(C6:C8)</f>
        <v>3696.8088699999998</v>
      </c>
      <c r="D5" s="94">
        <f t="shared" si="1"/>
        <v>3745.26973</v>
      </c>
      <c r="E5" s="94">
        <f t="shared" si="1"/>
        <v>3897.1347099999998</v>
      </c>
      <c r="F5" s="94">
        <f t="shared" si="1"/>
        <v>4001.4701099999997</v>
      </c>
      <c r="G5" s="94">
        <f t="shared" si="1"/>
        <v>4037.5547182468536</v>
      </c>
      <c r="H5" s="94">
        <f t="shared" si="1"/>
        <v>4163.0753399999994</v>
      </c>
      <c r="I5" s="94">
        <f t="shared" si="1"/>
        <v>4357.63465</v>
      </c>
      <c r="J5" s="94">
        <f t="shared" si="1"/>
        <v>4256.2853800000003</v>
      </c>
      <c r="K5" s="94">
        <f t="shared" si="1"/>
        <v>4019.33761</v>
      </c>
      <c r="L5" s="94">
        <f t="shared" si="1"/>
        <v>3994.6119956464649</v>
      </c>
      <c r="M5" s="94">
        <f t="shared" si="1"/>
        <v>3874.445362057304</v>
      </c>
      <c r="N5" s="94">
        <f t="shared" si="1"/>
        <v>3456.3635567681104</v>
      </c>
      <c r="O5" s="94">
        <f t="shared" si="1"/>
        <v>3395.0484349081753</v>
      </c>
      <c r="P5" s="94">
        <f t="shared" si="1"/>
        <v>3455.8546402566544</v>
      </c>
      <c r="Q5" s="94">
        <f t="shared" si="1"/>
        <v>3521.0324159639204</v>
      </c>
    </row>
    <row r="6" spans="1:17" ht="11.45" customHeight="1" x14ac:dyDescent="0.25">
      <c r="A6" s="17" t="s">
        <v>90</v>
      </c>
      <c r="B6" s="94">
        <v>9.888402436546853</v>
      </c>
      <c r="C6" s="94">
        <v>10.985849999999999</v>
      </c>
      <c r="D6" s="94">
        <v>12.08333</v>
      </c>
      <c r="E6" s="94">
        <v>9.8872900000000001</v>
      </c>
      <c r="F6" s="94">
        <v>8.7884899999999995</v>
      </c>
      <c r="G6" s="94">
        <v>7.6910741336769588</v>
      </c>
      <c r="H6" s="94">
        <v>6.5916899999999998</v>
      </c>
      <c r="I6" s="94">
        <v>5.4923000000000002</v>
      </c>
      <c r="J6" s="94">
        <v>4.3937299999999997</v>
      </c>
      <c r="K6" s="94">
        <v>3.2938299999999998</v>
      </c>
      <c r="L6" s="94">
        <v>0</v>
      </c>
      <c r="M6" s="94">
        <v>0</v>
      </c>
      <c r="N6" s="94">
        <v>0</v>
      </c>
      <c r="O6" s="94">
        <v>0</v>
      </c>
      <c r="P6" s="94">
        <v>0</v>
      </c>
      <c r="Q6" s="94">
        <v>0</v>
      </c>
    </row>
    <row r="7" spans="1:17" ht="11.45" customHeight="1" x14ac:dyDescent="0.25">
      <c r="A7" s="17" t="s">
        <v>89</v>
      </c>
      <c r="B7" s="94">
        <v>2019.0271017772636</v>
      </c>
      <c r="C7" s="94">
        <v>1991.8823600000001</v>
      </c>
      <c r="D7" s="94">
        <v>2000.3132800000001</v>
      </c>
      <c r="E7" s="94">
        <v>2005.5020099999999</v>
      </c>
      <c r="F7" s="94">
        <v>1981.4364599999999</v>
      </c>
      <c r="G7" s="94">
        <v>1921.7582679948564</v>
      </c>
      <c r="H7" s="94">
        <v>1887.3115499999999</v>
      </c>
      <c r="I7" s="94">
        <v>1870.6058700000001</v>
      </c>
      <c r="J7" s="94">
        <v>1780.6341500000001</v>
      </c>
      <c r="K7" s="94">
        <v>1692.7159099999999</v>
      </c>
      <c r="L7" s="94">
        <v>1574.4477813845269</v>
      </c>
      <c r="M7" s="94">
        <v>1540.9622742267613</v>
      </c>
      <c r="N7" s="94">
        <v>1381.952327783524</v>
      </c>
      <c r="O7" s="94">
        <v>1335.9136404132589</v>
      </c>
      <c r="P7" s="94">
        <v>1321.2898316139224</v>
      </c>
      <c r="Q7" s="94">
        <v>1317.0863038034197</v>
      </c>
    </row>
    <row r="8" spans="1:17" ht="11.45" customHeight="1" x14ac:dyDescent="0.25">
      <c r="A8" s="17" t="s">
        <v>88</v>
      </c>
      <c r="B8" s="94">
        <v>1653.2240369750473</v>
      </c>
      <c r="C8" s="94">
        <v>1693.94066</v>
      </c>
      <c r="D8" s="94">
        <v>1732.87312</v>
      </c>
      <c r="E8" s="94">
        <v>1881.74541</v>
      </c>
      <c r="F8" s="94">
        <v>2011.2451599999999</v>
      </c>
      <c r="G8" s="94">
        <v>2108.1053761183202</v>
      </c>
      <c r="H8" s="94">
        <v>2269.1720999999998</v>
      </c>
      <c r="I8" s="94">
        <v>2481.5364800000002</v>
      </c>
      <c r="J8" s="94">
        <v>2471.2575000000002</v>
      </c>
      <c r="K8" s="94">
        <v>2323.3278700000001</v>
      </c>
      <c r="L8" s="94">
        <v>2420.164214261938</v>
      </c>
      <c r="M8" s="94">
        <v>2333.4830878305429</v>
      </c>
      <c r="N8" s="94">
        <v>2074.4112289845866</v>
      </c>
      <c r="O8" s="94">
        <v>2059.1347944949166</v>
      </c>
      <c r="P8" s="94">
        <v>2134.5648086427323</v>
      </c>
      <c r="Q8" s="94">
        <v>2203.9461121605009</v>
      </c>
    </row>
    <row r="9" spans="1:17" ht="11.45" customHeight="1" x14ac:dyDescent="0.25">
      <c r="A9" s="95" t="s">
        <v>25</v>
      </c>
      <c r="B9" s="94">
        <v>0</v>
      </c>
      <c r="C9" s="94">
        <v>0</v>
      </c>
      <c r="D9" s="94">
        <v>0</v>
      </c>
      <c r="E9" s="94">
        <v>0</v>
      </c>
      <c r="F9" s="94">
        <v>0</v>
      </c>
      <c r="G9" s="94">
        <v>0</v>
      </c>
      <c r="H9" s="94">
        <v>0</v>
      </c>
      <c r="I9" s="94">
        <v>0</v>
      </c>
      <c r="J9" s="94">
        <v>0</v>
      </c>
      <c r="K9" s="94">
        <v>0</v>
      </c>
      <c r="L9" s="94">
        <v>0</v>
      </c>
      <c r="M9" s="94">
        <v>0</v>
      </c>
      <c r="N9" s="94">
        <v>0</v>
      </c>
      <c r="O9" s="94">
        <v>0</v>
      </c>
      <c r="P9" s="94">
        <v>0</v>
      </c>
      <c r="Q9" s="94">
        <v>1.8152237548511314</v>
      </c>
    </row>
    <row r="10" spans="1:17" ht="11.45" customHeight="1" x14ac:dyDescent="0.25">
      <c r="A10" s="95" t="s">
        <v>87</v>
      </c>
      <c r="B10" s="94">
        <f>SUM(B11:B14)</f>
        <v>0</v>
      </c>
      <c r="C10" s="94">
        <f t="shared" ref="C10:Q10" si="2">SUM(C11:C14)</f>
        <v>0</v>
      </c>
      <c r="D10" s="94">
        <f t="shared" si="2"/>
        <v>0</v>
      </c>
      <c r="E10" s="94">
        <f t="shared" si="2"/>
        <v>0</v>
      </c>
      <c r="F10" s="94">
        <f t="shared" si="2"/>
        <v>0</v>
      </c>
      <c r="G10" s="94">
        <f t="shared" si="2"/>
        <v>0</v>
      </c>
      <c r="H10" s="94">
        <f t="shared" si="2"/>
        <v>3.89269</v>
      </c>
      <c r="I10" s="94">
        <f t="shared" si="2"/>
        <v>5.7966800000000003</v>
      </c>
      <c r="J10" s="94">
        <f t="shared" si="2"/>
        <v>5.1004000000000005</v>
      </c>
      <c r="K10" s="94">
        <f t="shared" si="2"/>
        <v>8.6994399999999992</v>
      </c>
      <c r="L10" s="94">
        <f t="shared" si="2"/>
        <v>26.774960512537564</v>
      </c>
      <c r="M10" s="94">
        <f t="shared" si="2"/>
        <v>130.50301276427183</v>
      </c>
      <c r="N10" s="94">
        <f t="shared" si="2"/>
        <v>226.59266581417313</v>
      </c>
      <c r="O10" s="94">
        <f t="shared" si="2"/>
        <v>226.61697669928256</v>
      </c>
      <c r="P10" s="94">
        <f t="shared" si="2"/>
        <v>231.08600930958085</v>
      </c>
      <c r="Q10" s="94">
        <f t="shared" si="2"/>
        <v>231.9916461821756</v>
      </c>
    </row>
    <row r="11" spans="1:17" ht="11.45" customHeight="1" x14ac:dyDescent="0.25">
      <c r="A11" s="17" t="s">
        <v>86</v>
      </c>
      <c r="B11" s="94">
        <v>0</v>
      </c>
      <c r="C11" s="94">
        <v>0</v>
      </c>
      <c r="D11" s="94">
        <v>0</v>
      </c>
      <c r="E11" s="94">
        <v>0</v>
      </c>
      <c r="F11" s="94">
        <v>0</v>
      </c>
      <c r="G11" s="94">
        <v>0</v>
      </c>
      <c r="H11" s="94">
        <v>0</v>
      </c>
      <c r="I11" s="94">
        <v>0</v>
      </c>
      <c r="J11" s="94">
        <v>0</v>
      </c>
      <c r="K11" s="94">
        <v>0</v>
      </c>
      <c r="L11" s="94">
        <v>0</v>
      </c>
      <c r="M11" s="94">
        <v>0</v>
      </c>
      <c r="N11" s="94">
        <v>0</v>
      </c>
      <c r="O11" s="94">
        <v>0</v>
      </c>
      <c r="P11" s="94">
        <v>0</v>
      </c>
      <c r="Q11" s="94">
        <v>2.3886939258773516E-2</v>
      </c>
    </row>
    <row r="12" spans="1:17" ht="11.45" customHeight="1" x14ac:dyDescent="0.25">
      <c r="A12" s="17" t="s">
        <v>85</v>
      </c>
      <c r="B12" s="94">
        <v>0</v>
      </c>
      <c r="C12" s="94">
        <v>0</v>
      </c>
      <c r="D12" s="94">
        <v>0</v>
      </c>
      <c r="E12" s="94">
        <v>0</v>
      </c>
      <c r="F12" s="94">
        <v>0</v>
      </c>
      <c r="G12" s="94">
        <v>0</v>
      </c>
      <c r="H12" s="94">
        <v>3.89269</v>
      </c>
      <c r="I12" s="94">
        <v>5.7966800000000003</v>
      </c>
      <c r="J12" s="94">
        <v>5.1004000000000005</v>
      </c>
      <c r="K12" s="94">
        <v>5.0996100000000002</v>
      </c>
      <c r="L12" s="94">
        <v>26.774960512537564</v>
      </c>
      <c r="M12" s="94">
        <v>47.195041485370041</v>
      </c>
      <c r="N12" s="94">
        <v>0</v>
      </c>
      <c r="O12" s="94">
        <v>0</v>
      </c>
      <c r="P12" s="94">
        <v>0</v>
      </c>
      <c r="Q12" s="94">
        <v>0</v>
      </c>
    </row>
    <row r="13" spans="1:17" ht="11.45" customHeight="1" x14ac:dyDescent="0.25">
      <c r="A13" s="17" t="s">
        <v>84</v>
      </c>
      <c r="B13" s="94">
        <v>0</v>
      </c>
      <c r="C13" s="94">
        <v>0</v>
      </c>
      <c r="D13" s="94">
        <v>0</v>
      </c>
      <c r="E13" s="94">
        <v>0</v>
      </c>
      <c r="F13" s="94">
        <v>0</v>
      </c>
      <c r="G13" s="94">
        <v>0</v>
      </c>
      <c r="H13" s="94">
        <v>0</v>
      </c>
      <c r="I13" s="94">
        <v>0</v>
      </c>
      <c r="J13" s="94">
        <v>0</v>
      </c>
      <c r="K13" s="94">
        <v>3.5998299999999999</v>
      </c>
      <c r="L13" s="94">
        <v>0</v>
      </c>
      <c r="M13" s="94">
        <v>83.307971278901775</v>
      </c>
      <c r="N13" s="94">
        <v>226.59266581417313</v>
      </c>
      <c r="O13" s="94">
        <v>226.61697669928256</v>
      </c>
      <c r="P13" s="94">
        <v>231.08600930958085</v>
      </c>
      <c r="Q13" s="94">
        <v>231.96775924291683</v>
      </c>
    </row>
    <row r="14" spans="1:17" ht="11.45" customHeight="1" x14ac:dyDescent="0.25">
      <c r="A14" s="17" t="s">
        <v>83</v>
      </c>
      <c r="B14" s="94">
        <v>0</v>
      </c>
      <c r="C14" s="94">
        <v>0</v>
      </c>
      <c r="D14" s="94">
        <v>0</v>
      </c>
      <c r="E14" s="94">
        <v>0</v>
      </c>
      <c r="F14" s="94">
        <v>0</v>
      </c>
      <c r="G14" s="94">
        <v>0</v>
      </c>
      <c r="H14" s="94">
        <v>0</v>
      </c>
      <c r="I14" s="94">
        <v>0</v>
      </c>
      <c r="J14" s="94">
        <v>0</v>
      </c>
      <c r="K14" s="94">
        <v>0</v>
      </c>
      <c r="L14" s="94">
        <v>0</v>
      </c>
      <c r="M14" s="94">
        <v>0</v>
      </c>
      <c r="N14" s="94">
        <v>0</v>
      </c>
      <c r="O14" s="94">
        <v>0</v>
      </c>
      <c r="P14" s="94">
        <v>0</v>
      </c>
      <c r="Q14" s="94">
        <v>0</v>
      </c>
    </row>
    <row r="15" spans="1:17" ht="11.45" customHeight="1" x14ac:dyDescent="0.25">
      <c r="A15" s="93" t="s">
        <v>82</v>
      </c>
      <c r="B15" s="92">
        <v>0</v>
      </c>
      <c r="C15" s="92">
        <v>0</v>
      </c>
      <c r="D15" s="92">
        <v>0</v>
      </c>
      <c r="E15" s="92">
        <v>0</v>
      </c>
      <c r="F15" s="92">
        <v>0</v>
      </c>
      <c r="G15" s="92">
        <v>0</v>
      </c>
      <c r="H15" s="92">
        <v>0</v>
      </c>
      <c r="I15" s="92">
        <v>0</v>
      </c>
      <c r="J15" s="92">
        <v>0</v>
      </c>
      <c r="K15" s="92">
        <v>0</v>
      </c>
      <c r="L15" s="92">
        <v>0</v>
      </c>
      <c r="M15" s="92">
        <v>0.14711343443871316</v>
      </c>
      <c r="N15" s="92">
        <v>0.38640703394567988</v>
      </c>
      <c r="O15" s="92">
        <v>0.51947064415850619</v>
      </c>
      <c r="P15" s="92">
        <v>0.92771259747411394</v>
      </c>
      <c r="Q15" s="92">
        <v>4.3104066182438094</v>
      </c>
    </row>
    <row r="17" spans="1:17" ht="11.45" customHeight="1" x14ac:dyDescent="0.25">
      <c r="A17" s="27" t="s">
        <v>81</v>
      </c>
      <c r="B17" s="71">
        <f t="shared" ref="B17:Q17" si="3">B18+B42</f>
        <v>3682.1395411888575</v>
      </c>
      <c r="C17" s="71">
        <f t="shared" si="3"/>
        <v>3696.8088700000003</v>
      </c>
      <c r="D17" s="71">
        <f t="shared" si="3"/>
        <v>3745.26973</v>
      </c>
      <c r="E17" s="71">
        <f t="shared" si="3"/>
        <v>3897.1347099999994</v>
      </c>
      <c r="F17" s="71">
        <f t="shared" si="3"/>
        <v>4001.4701100000007</v>
      </c>
      <c r="G17" s="71">
        <f t="shared" si="3"/>
        <v>4037.5547182468536</v>
      </c>
      <c r="H17" s="71">
        <f t="shared" si="3"/>
        <v>4166.96803</v>
      </c>
      <c r="I17" s="71">
        <f t="shared" si="3"/>
        <v>4363.4313300000003</v>
      </c>
      <c r="J17" s="71">
        <f t="shared" si="3"/>
        <v>4261.3857800000005</v>
      </c>
      <c r="K17" s="71">
        <f t="shared" si="3"/>
        <v>4028.0370500000004</v>
      </c>
      <c r="L17" s="71">
        <f t="shared" si="3"/>
        <v>4021.3869561590027</v>
      </c>
      <c r="M17" s="71">
        <f t="shared" si="3"/>
        <v>4005.0954882560145</v>
      </c>
      <c r="N17" s="71">
        <f t="shared" si="3"/>
        <v>3683.3426296162297</v>
      </c>
      <c r="O17" s="71">
        <f t="shared" si="3"/>
        <v>3622.1848822516163</v>
      </c>
      <c r="P17" s="71">
        <f t="shared" si="3"/>
        <v>3687.8683621637092</v>
      </c>
      <c r="Q17" s="71">
        <f t="shared" si="3"/>
        <v>3759.1496925191905</v>
      </c>
    </row>
    <row r="18" spans="1:17" ht="11.45" customHeight="1" x14ac:dyDescent="0.25">
      <c r="A18" s="25" t="s">
        <v>39</v>
      </c>
      <c r="B18" s="24">
        <f t="shared" ref="B18:Q18" si="4">B19+B21+B33</f>
        <v>2418.6161568931116</v>
      </c>
      <c r="C18" s="24">
        <f t="shared" si="4"/>
        <v>2395.3184715784173</v>
      </c>
      <c r="D18" s="24">
        <f t="shared" si="4"/>
        <v>2415.9404227984915</v>
      </c>
      <c r="E18" s="24">
        <f t="shared" si="4"/>
        <v>2446.3617759111394</v>
      </c>
      <c r="F18" s="24">
        <f t="shared" si="4"/>
        <v>2447.7135598234354</v>
      </c>
      <c r="G18" s="24">
        <f t="shared" si="4"/>
        <v>2441.9463569351256</v>
      </c>
      <c r="H18" s="24">
        <f t="shared" si="4"/>
        <v>2461.505844604415</v>
      </c>
      <c r="I18" s="24">
        <f t="shared" si="4"/>
        <v>2571.7601195163215</v>
      </c>
      <c r="J18" s="24">
        <f t="shared" si="4"/>
        <v>2564.2016313990493</v>
      </c>
      <c r="K18" s="24">
        <f t="shared" si="4"/>
        <v>2529.9589634172462</v>
      </c>
      <c r="L18" s="24">
        <f t="shared" si="4"/>
        <v>2527.4738598964782</v>
      </c>
      <c r="M18" s="24">
        <f t="shared" si="4"/>
        <v>2565.0519624765161</v>
      </c>
      <c r="N18" s="24">
        <f t="shared" si="4"/>
        <v>2349.971746851546</v>
      </c>
      <c r="O18" s="24">
        <f t="shared" si="4"/>
        <v>2370.673591448568</v>
      </c>
      <c r="P18" s="24">
        <f t="shared" si="4"/>
        <v>2434.1912479502835</v>
      </c>
      <c r="Q18" s="24">
        <f t="shared" si="4"/>
        <v>2475.0219701022429</v>
      </c>
    </row>
    <row r="19" spans="1:17" ht="11.45" customHeight="1" x14ac:dyDescent="0.25">
      <c r="A19" s="91" t="s">
        <v>80</v>
      </c>
      <c r="B19" s="90">
        <v>24.190569762209801</v>
      </c>
      <c r="C19" s="90">
        <v>22.711270937390868</v>
      </c>
      <c r="D19" s="90">
        <v>23.385114026711783</v>
      </c>
      <c r="E19" s="90">
        <v>23.345089214682268</v>
      </c>
      <c r="F19" s="90">
        <v>22.997324173602703</v>
      </c>
      <c r="G19" s="90">
        <v>23.131507477700939</v>
      </c>
      <c r="H19" s="90">
        <v>23.915348819763938</v>
      </c>
      <c r="I19" s="90">
        <v>24.940318472409693</v>
      </c>
      <c r="J19" s="90">
        <v>24.508119305694816</v>
      </c>
      <c r="K19" s="90">
        <v>23.403849095412724</v>
      </c>
      <c r="L19" s="90">
        <v>23.057874279127475</v>
      </c>
      <c r="M19" s="90">
        <v>22.754543030712792</v>
      </c>
      <c r="N19" s="90">
        <v>22.999504738256132</v>
      </c>
      <c r="O19" s="90">
        <v>23.135914676643441</v>
      </c>
      <c r="P19" s="90">
        <v>23.395080984669352</v>
      </c>
      <c r="Q19" s="90">
        <v>23.397083831720362</v>
      </c>
    </row>
    <row r="20" spans="1:17" ht="11.45" customHeight="1" x14ac:dyDescent="0.25">
      <c r="A20" s="89" t="s">
        <v>75</v>
      </c>
      <c r="B20" s="88">
        <v>0</v>
      </c>
      <c r="C20" s="88">
        <v>0</v>
      </c>
      <c r="D20" s="88">
        <v>0</v>
      </c>
      <c r="E20" s="88">
        <v>0</v>
      </c>
      <c r="F20" s="88">
        <v>0</v>
      </c>
      <c r="G20" s="88">
        <v>0</v>
      </c>
      <c r="H20" s="88">
        <v>4.9225269924948398E-2</v>
      </c>
      <c r="I20" s="88">
        <v>7.7046924330095287E-2</v>
      </c>
      <c r="J20" s="88">
        <v>6.9999884197102999E-2</v>
      </c>
      <c r="K20" s="88">
        <v>7.0296508354133605E-2</v>
      </c>
      <c r="L20" s="88">
        <v>0.38556389262574059</v>
      </c>
      <c r="M20" s="88">
        <v>0.67619346754297416</v>
      </c>
      <c r="N20" s="88">
        <v>0</v>
      </c>
      <c r="O20" s="88">
        <v>0</v>
      </c>
      <c r="P20" s="88">
        <v>0</v>
      </c>
      <c r="Q20" s="88">
        <v>0</v>
      </c>
    </row>
    <row r="21" spans="1:17" ht="11.45" customHeight="1" x14ac:dyDescent="0.25">
      <c r="A21" s="19" t="s">
        <v>29</v>
      </c>
      <c r="B21" s="21">
        <f>B22+B24+B26+B27+B29+B32</f>
        <v>2067.1386565471344</v>
      </c>
      <c r="C21" s="21">
        <f t="shared" ref="C21:Q21" si="5">C22+C24+C26+C27+C29+C32</f>
        <v>2049.9803005612398</v>
      </c>
      <c r="D21" s="21">
        <f t="shared" si="5"/>
        <v>2075.7706809491392</v>
      </c>
      <c r="E21" s="21">
        <f t="shared" si="5"/>
        <v>2100.075439596465</v>
      </c>
      <c r="F21" s="21">
        <f t="shared" si="5"/>
        <v>2105.4915061725283</v>
      </c>
      <c r="G21" s="21">
        <f t="shared" si="5"/>
        <v>2093.5379631467235</v>
      </c>
      <c r="H21" s="21">
        <f t="shared" si="5"/>
        <v>2107.2810432718993</v>
      </c>
      <c r="I21" s="21">
        <f t="shared" si="5"/>
        <v>2219.827592722871</v>
      </c>
      <c r="J21" s="21">
        <f t="shared" si="5"/>
        <v>2206.2389385350129</v>
      </c>
      <c r="K21" s="21">
        <f t="shared" si="5"/>
        <v>2166.463502020646</v>
      </c>
      <c r="L21" s="21">
        <f t="shared" si="5"/>
        <v>2157.2320963066504</v>
      </c>
      <c r="M21" s="21">
        <f t="shared" si="5"/>
        <v>2200.0234194917916</v>
      </c>
      <c r="N21" s="21">
        <f t="shared" si="5"/>
        <v>1991.4470589544737</v>
      </c>
      <c r="O21" s="21">
        <f t="shared" si="5"/>
        <v>2010.8392485622808</v>
      </c>
      <c r="P21" s="21">
        <f t="shared" si="5"/>
        <v>2063.7753865376394</v>
      </c>
      <c r="Q21" s="21">
        <f t="shared" si="5"/>
        <v>2099.0800760297152</v>
      </c>
    </row>
    <row r="22" spans="1:17" ht="11.45" customHeight="1" x14ac:dyDescent="0.25">
      <c r="A22" s="62" t="s">
        <v>59</v>
      </c>
      <c r="B22" s="70">
        <v>1907.9609858293713</v>
      </c>
      <c r="C22" s="70">
        <v>1873.8897520734681</v>
      </c>
      <c r="D22" s="70">
        <v>1879.3753988545923</v>
      </c>
      <c r="E22" s="70">
        <v>1887.1410501812522</v>
      </c>
      <c r="F22" s="70">
        <v>1860.5927987300197</v>
      </c>
      <c r="G22" s="70">
        <v>1799.9150406413355</v>
      </c>
      <c r="H22" s="70">
        <v>1767.98650301514</v>
      </c>
      <c r="I22" s="70">
        <v>1765.0531426110495</v>
      </c>
      <c r="J22" s="70">
        <v>1688.1191827256916</v>
      </c>
      <c r="K22" s="70">
        <v>1610.6568295963555</v>
      </c>
      <c r="L22" s="70">
        <v>1524.3594795845722</v>
      </c>
      <c r="M22" s="70">
        <v>1521.7607373311666</v>
      </c>
      <c r="N22" s="70">
        <v>1322.6683479067681</v>
      </c>
      <c r="O22" s="70">
        <v>1283.3946138665071</v>
      </c>
      <c r="P22" s="70">
        <v>1273.476050302311</v>
      </c>
      <c r="Q22" s="70">
        <v>1268.9349735712242</v>
      </c>
    </row>
    <row r="23" spans="1:17" ht="11.45" customHeight="1" x14ac:dyDescent="0.25">
      <c r="A23" s="87" t="s">
        <v>75</v>
      </c>
      <c r="B23" s="70">
        <v>0</v>
      </c>
      <c r="C23" s="70">
        <v>0</v>
      </c>
      <c r="D23" s="70">
        <v>0</v>
      </c>
      <c r="E23" s="70">
        <v>0</v>
      </c>
      <c r="F23" s="70">
        <v>0</v>
      </c>
      <c r="G23" s="70">
        <v>0</v>
      </c>
      <c r="H23" s="70">
        <v>3.63948919337974</v>
      </c>
      <c r="I23" s="70">
        <v>5.4535157435845365</v>
      </c>
      <c r="J23" s="70">
        <v>4.8221865070953411</v>
      </c>
      <c r="K23" s="70">
        <v>4.8378175237659917</v>
      </c>
      <c r="L23" s="70">
        <v>25.504483122906997</v>
      </c>
      <c r="M23" s="70">
        <v>45.221943958963379</v>
      </c>
      <c r="N23" s="70">
        <v>0</v>
      </c>
      <c r="O23" s="70">
        <v>0</v>
      </c>
      <c r="P23" s="70">
        <v>0</v>
      </c>
      <c r="Q23" s="70">
        <v>0</v>
      </c>
    </row>
    <row r="24" spans="1:17" ht="11.45" customHeight="1" x14ac:dyDescent="0.25">
      <c r="A24" s="62" t="s">
        <v>58</v>
      </c>
      <c r="B24" s="70">
        <v>149.45321518069667</v>
      </c>
      <c r="C24" s="70">
        <v>165.28430810761051</v>
      </c>
      <c r="D24" s="70">
        <v>184.5045414480565</v>
      </c>
      <c r="E24" s="70">
        <v>203.22822928109025</v>
      </c>
      <c r="F24" s="70">
        <v>236.28222161092097</v>
      </c>
      <c r="G24" s="70">
        <v>286.07776432680885</v>
      </c>
      <c r="H24" s="70">
        <v>332.82473396833961</v>
      </c>
      <c r="I24" s="70">
        <v>449.3854851822212</v>
      </c>
      <c r="J24" s="70">
        <v>513.81126391403188</v>
      </c>
      <c r="K24" s="70">
        <v>552.57882308352009</v>
      </c>
      <c r="L24" s="70">
        <v>632.87261672207796</v>
      </c>
      <c r="M24" s="70">
        <v>678.11556872618644</v>
      </c>
      <c r="N24" s="70">
        <v>668.44719084028486</v>
      </c>
      <c r="O24" s="70">
        <v>726.9780021514938</v>
      </c>
      <c r="P24" s="70">
        <v>789.41817194036071</v>
      </c>
      <c r="Q24" s="70">
        <v>822.22286134912792</v>
      </c>
    </row>
    <row r="25" spans="1:17" ht="11.45" customHeight="1" x14ac:dyDescent="0.25">
      <c r="A25" s="87" t="s">
        <v>75</v>
      </c>
      <c r="B25" s="70">
        <v>0</v>
      </c>
      <c r="C25" s="70">
        <v>0</v>
      </c>
      <c r="D25" s="70">
        <v>0</v>
      </c>
      <c r="E25" s="70">
        <v>0</v>
      </c>
      <c r="F25" s="70">
        <v>0</v>
      </c>
      <c r="G25" s="70">
        <v>0</v>
      </c>
      <c r="H25" s="70">
        <v>0</v>
      </c>
      <c r="I25" s="70">
        <v>0</v>
      </c>
      <c r="J25" s="70">
        <v>0</v>
      </c>
      <c r="K25" s="70">
        <v>0.85535222847884329</v>
      </c>
      <c r="L25" s="70">
        <v>0</v>
      </c>
      <c r="M25" s="70">
        <v>23.412551976708581</v>
      </c>
      <c r="N25" s="70">
        <v>65.825716884213406</v>
      </c>
      <c r="O25" s="70">
        <v>72.074999153728825</v>
      </c>
      <c r="P25" s="70">
        <v>77.113449561447382</v>
      </c>
      <c r="Q25" s="70">
        <v>78.298845276192353</v>
      </c>
    </row>
    <row r="26" spans="1:17" ht="11.45" customHeight="1" x14ac:dyDescent="0.25">
      <c r="A26" s="62" t="s">
        <v>57</v>
      </c>
      <c r="B26" s="70">
        <v>9.7244555370663424</v>
      </c>
      <c r="C26" s="70">
        <v>10.806240380160959</v>
      </c>
      <c r="D26" s="70">
        <v>11.890740646490391</v>
      </c>
      <c r="E26" s="70">
        <v>9.706160134122463</v>
      </c>
      <c r="F26" s="70">
        <v>8.6164858315873047</v>
      </c>
      <c r="G26" s="70">
        <v>7.5451581785792223</v>
      </c>
      <c r="H26" s="70">
        <v>6.4698062884194734</v>
      </c>
      <c r="I26" s="70">
        <v>5.3889649296002089</v>
      </c>
      <c r="J26" s="70">
        <v>4.3084918952894622</v>
      </c>
      <c r="K26" s="70">
        <v>3.2278493407701823</v>
      </c>
      <c r="L26" s="70">
        <v>0</v>
      </c>
      <c r="M26" s="70">
        <v>0</v>
      </c>
      <c r="N26" s="70">
        <v>0</v>
      </c>
      <c r="O26" s="70">
        <v>0</v>
      </c>
      <c r="P26" s="70">
        <v>0</v>
      </c>
      <c r="Q26" s="70">
        <v>0</v>
      </c>
    </row>
    <row r="27" spans="1:17" ht="11.45" customHeight="1" x14ac:dyDescent="0.25">
      <c r="A27" s="62" t="s">
        <v>56</v>
      </c>
      <c r="B27" s="70">
        <v>0</v>
      </c>
      <c r="C27" s="70">
        <v>0</v>
      </c>
      <c r="D27" s="70">
        <v>0</v>
      </c>
      <c r="E27" s="70">
        <v>0</v>
      </c>
      <c r="F27" s="70">
        <v>0</v>
      </c>
      <c r="G27" s="70">
        <v>0</v>
      </c>
      <c r="H27" s="70">
        <v>0</v>
      </c>
      <c r="I27" s="70">
        <v>0</v>
      </c>
      <c r="J27" s="70">
        <v>0</v>
      </c>
      <c r="K27" s="70">
        <v>0</v>
      </c>
      <c r="L27" s="70">
        <v>0</v>
      </c>
      <c r="M27" s="70">
        <v>0</v>
      </c>
      <c r="N27" s="70">
        <v>0</v>
      </c>
      <c r="O27" s="70">
        <v>0</v>
      </c>
      <c r="P27" s="70">
        <v>0</v>
      </c>
      <c r="Q27" s="70">
        <v>2.8744217518096838E-3</v>
      </c>
    </row>
    <row r="28" spans="1:17" ht="11.45" customHeight="1" x14ac:dyDescent="0.25">
      <c r="A28" s="87" t="s">
        <v>77</v>
      </c>
      <c r="B28" s="70">
        <v>0</v>
      </c>
      <c r="C28" s="70">
        <v>0</v>
      </c>
      <c r="D28" s="70">
        <v>0</v>
      </c>
      <c r="E28" s="70">
        <v>0</v>
      </c>
      <c r="F28" s="70">
        <v>0</v>
      </c>
      <c r="G28" s="70">
        <v>0</v>
      </c>
      <c r="H28" s="70">
        <v>0</v>
      </c>
      <c r="I28" s="70">
        <v>0</v>
      </c>
      <c r="J28" s="70">
        <v>0</v>
      </c>
      <c r="K28" s="70">
        <v>0</v>
      </c>
      <c r="L28" s="70">
        <v>0</v>
      </c>
      <c r="M28" s="70">
        <v>0</v>
      </c>
      <c r="N28" s="70">
        <v>0</v>
      </c>
      <c r="O28" s="70">
        <v>0</v>
      </c>
      <c r="P28" s="70">
        <v>0</v>
      </c>
      <c r="Q28" s="70">
        <v>3.7333879906998192E-5</v>
      </c>
    </row>
    <row r="29" spans="1:17" ht="11.45" customHeight="1" x14ac:dyDescent="0.25">
      <c r="A29" s="62" t="s">
        <v>79</v>
      </c>
      <c r="B29" s="70">
        <v>0</v>
      </c>
      <c r="C29" s="70">
        <v>0</v>
      </c>
      <c r="D29" s="70">
        <v>0</v>
      </c>
      <c r="E29" s="70">
        <v>0</v>
      </c>
      <c r="F29" s="70">
        <v>0</v>
      </c>
      <c r="G29" s="70">
        <v>0</v>
      </c>
      <c r="H29" s="70">
        <v>0</v>
      </c>
      <c r="I29" s="70">
        <v>0</v>
      </c>
      <c r="J29" s="70">
        <v>0</v>
      </c>
      <c r="K29" s="70">
        <v>0</v>
      </c>
      <c r="L29" s="70">
        <v>0</v>
      </c>
      <c r="M29" s="70">
        <v>0</v>
      </c>
      <c r="N29" s="70">
        <v>0</v>
      </c>
      <c r="O29" s="70">
        <v>0</v>
      </c>
      <c r="P29" s="70">
        <v>2.1307273757291932E-2</v>
      </c>
      <c r="Q29" s="70">
        <v>6.0689587318126765</v>
      </c>
    </row>
    <row r="30" spans="1:17" ht="11.45" customHeight="1" x14ac:dyDescent="0.25">
      <c r="A30" s="87" t="s">
        <v>75</v>
      </c>
      <c r="B30" s="70">
        <v>0</v>
      </c>
      <c r="C30" s="70">
        <v>0</v>
      </c>
      <c r="D30" s="70">
        <v>0</v>
      </c>
      <c r="E30" s="70">
        <v>0</v>
      </c>
      <c r="F30" s="70">
        <v>0</v>
      </c>
      <c r="G30" s="70">
        <v>0</v>
      </c>
      <c r="H30" s="70">
        <v>0</v>
      </c>
      <c r="I30" s="70">
        <v>0</v>
      </c>
      <c r="J30" s="70">
        <v>0</v>
      </c>
      <c r="K30" s="70">
        <v>0</v>
      </c>
      <c r="L30" s="70">
        <v>0</v>
      </c>
      <c r="M30" s="70">
        <v>0</v>
      </c>
      <c r="N30" s="70">
        <v>0</v>
      </c>
      <c r="O30" s="70">
        <v>0</v>
      </c>
      <c r="P30" s="70">
        <v>0</v>
      </c>
      <c r="Q30" s="70">
        <v>0</v>
      </c>
    </row>
    <row r="31" spans="1:17" ht="11.45" customHeight="1" x14ac:dyDescent="0.25">
      <c r="A31" s="87" t="s">
        <v>78</v>
      </c>
      <c r="B31" s="70">
        <v>0</v>
      </c>
      <c r="C31" s="70">
        <v>0</v>
      </c>
      <c r="D31" s="70">
        <v>0</v>
      </c>
      <c r="E31" s="70">
        <v>0</v>
      </c>
      <c r="F31" s="70">
        <v>0</v>
      </c>
      <c r="G31" s="70">
        <v>0</v>
      </c>
      <c r="H31" s="70">
        <v>0</v>
      </c>
      <c r="I31" s="70">
        <v>0</v>
      </c>
      <c r="J31" s="70">
        <v>0</v>
      </c>
      <c r="K31" s="70">
        <v>0</v>
      </c>
      <c r="L31" s="70">
        <v>0</v>
      </c>
      <c r="M31" s="70">
        <v>0</v>
      </c>
      <c r="N31" s="70">
        <v>0</v>
      </c>
      <c r="O31" s="70">
        <v>0</v>
      </c>
      <c r="P31" s="70">
        <v>7.9931491440733138E-3</v>
      </c>
      <c r="Q31" s="70">
        <v>2.2839815580721319</v>
      </c>
    </row>
    <row r="32" spans="1:17" ht="11.45" customHeight="1" x14ac:dyDescent="0.25">
      <c r="A32" s="62" t="s">
        <v>55</v>
      </c>
      <c r="B32" s="70">
        <v>0</v>
      </c>
      <c r="C32" s="70">
        <v>0</v>
      </c>
      <c r="D32" s="70">
        <v>0</v>
      </c>
      <c r="E32" s="70">
        <v>0</v>
      </c>
      <c r="F32" s="70">
        <v>0</v>
      </c>
      <c r="G32" s="70">
        <v>0</v>
      </c>
      <c r="H32" s="70">
        <v>0</v>
      </c>
      <c r="I32" s="70">
        <v>0</v>
      </c>
      <c r="J32" s="70">
        <v>0</v>
      </c>
      <c r="K32" s="70">
        <v>0</v>
      </c>
      <c r="L32" s="70">
        <v>0</v>
      </c>
      <c r="M32" s="70">
        <v>0.14711343443871316</v>
      </c>
      <c r="N32" s="70">
        <v>0.33152020742056798</v>
      </c>
      <c r="O32" s="70">
        <v>0.46663254427996742</v>
      </c>
      <c r="P32" s="70">
        <v>0.8598570212102945</v>
      </c>
      <c r="Q32" s="70">
        <v>1.8504079557992532</v>
      </c>
    </row>
    <row r="33" spans="1:17" ht="11.45" customHeight="1" x14ac:dyDescent="0.25">
      <c r="A33" s="19" t="s">
        <v>28</v>
      </c>
      <c r="B33" s="21">
        <f>B34+B36+B38+B39+B41</f>
        <v>327.28693058376757</v>
      </c>
      <c r="C33" s="21">
        <f t="shared" ref="C33:Q33" si="6">C34+C36+C38+C39+C41</f>
        <v>322.62690007978637</v>
      </c>
      <c r="D33" s="21">
        <f t="shared" si="6"/>
        <v>316.78462782264086</v>
      </c>
      <c r="E33" s="21">
        <f t="shared" si="6"/>
        <v>322.94124709999249</v>
      </c>
      <c r="F33" s="21">
        <f t="shared" si="6"/>
        <v>319.22472947730415</v>
      </c>
      <c r="G33" s="21">
        <f t="shared" si="6"/>
        <v>325.276886310701</v>
      </c>
      <c r="H33" s="21">
        <f t="shared" si="6"/>
        <v>330.30945251275148</v>
      </c>
      <c r="I33" s="21">
        <f t="shared" si="6"/>
        <v>326.99220832104061</v>
      </c>
      <c r="J33" s="21">
        <f t="shared" si="6"/>
        <v>333.45457355834151</v>
      </c>
      <c r="K33" s="21">
        <f t="shared" si="6"/>
        <v>340.09161230118735</v>
      </c>
      <c r="L33" s="21">
        <f t="shared" si="6"/>
        <v>347.18388931070001</v>
      </c>
      <c r="M33" s="21">
        <f t="shared" si="6"/>
        <v>342.27399995401169</v>
      </c>
      <c r="N33" s="21">
        <f t="shared" si="6"/>
        <v>335.52518315881628</v>
      </c>
      <c r="O33" s="21">
        <f t="shared" si="6"/>
        <v>336.69842820964385</v>
      </c>
      <c r="P33" s="21">
        <f t="shared" si="6"/>
        <v>347.02078042797507</v>
      </c>
      <c r="Q33" s="21">
        <f t="shared" si="6"/>
        <v>352.54481024080724</v>
      </c>
    </row>
    <row r="34" spans="1:17" ht="11.45" customHeight="1" x14ac:dyDescent="0.25">
      <c r="A34" s="62" t="s">
        <v>59</v>
      </c>
      <c r="B34" s="20">
        <v>13.107575529663272</v>
      </c>
      <c r="C34" s="20">
        <v>13.333028214015348</v>
      </c>
      <c r="D34" s="20">
        <v>13.294979437087703</v>
      </c>
      <c r="E34" s="20">
        <v>8.4766024508882492</v>
      </c>
      <c r="F34" s="20">
        <v>6.9871159149263011</v>
      </c>
      <c r="G34" s="20">
        <v>5.7557350675727879</v>
      </c>
      <c r="H34" s="20">
        <v>4.6421760559052618</v>
      </c>
      <c r="I34" s="20">
        <v>3.6036966407126352</v>
      </c>
      <c r="J34" s="20">
        <v>2.758222814603505</v>
      </c>
      <c r="K34" s="20">
        <v>1.9561178924582532</v>
      </c>
      <c r="L34" s="20">
        <v>1.3421167720214422</v>
      </c>
      <c r="M34" s="20">
        <v>0.88635272876795068</v>
      </c>
      <c r="N34" s="20">
        <v>0.56337185051080563</v>
      </c>
      <c r="O34" s="20">
        <v>0.33522897911763144</v>
      </c>
      <c r="P34" s="20">
        <v>0.19241380260017021</v>
      </c>
      <c r="Q34" s="20">
        <v>0.10623146960546918</v>
      </c>
    </row>
    <row r="35" spans="1:17" ht="11.45" customHeight="1" x14ac:dyDescent="0.25">
      <c r="A35" s="87" t="s">
        <v>75</v>
      </c>
      <c r="B35" s="20">
        <v>0</v>
      </c>
      <c r="C35" s="20">
        <v>0</v>
      </c>
      <c r="D35" s="20">
        <v>0</v>
      </c>
      <c r="E35" s="20">
        <v>0</v>
      </c>
      <c r="F35" s="20">
        <v>0</v>
      </c>
      <c r="G35" s="20">
        <v>0</v>
      </c>
      <c r="H35" s="20">
        <v>9.5354237690954708E-3</v>
      </c>
      <c r="I35" s="20">
        <v>1.1098440542495664E-2</v>
      </c>
      <c r="J35" s="20">
        <v>7.8555757712924449E-3</v>
      </c>
      <c r="K35" s="20">
        <v>5.8754548112265074E-3</v>
      </c>
      <c r="L35" s="20">
        <v>2.2073202880385435E-2</v>
      </c>
      <c r="M35" s="20">
        <v>2.6339615975711515E-2</v>
      </c>
      <c r="N35" s="20">
        <v>0</v>
      </c>
      <c r="O35" s="20">
        <v>0</v>
      </c>
      <c r="P35" s="20">
        <v>0</v>
      </c>
      <c r="Q35" s="20">
        <v>0</v>
      </c>
    </row>
    <row r="36" spans="1:17" ht="11.45" customHeight="1" x14ac:dyDescent="0.25">
      <c r="A36" s="62" t="s">
        <v>58</v>
      </c>
      <c r="B36" s="20">
        <v>314.17935505410429</v>
      </c>
      <c r="C36" s="20">
        <v>309.293871865771</v>
      </c>
      <c r="D36" s="20">
        <v>303.48964838555315</v>
      </c>
      <c r="E36" s="20">
        <v>314.46464464910423</v>
      </c>
      <c r="F36" s="20">
        <v>312.23761356237787</v>
      </c>
      <c r="G36" s="20">
        <v>319.5211512431282</v>
      </c>
      <c r="H36" s="20">
        <v>325.6672764568462</v>
      </c>
      <c r="I36" s="20">
        <v>323.38851168032795</v>
      </c>
      <c r="J36" s="20">
        <v>330.69635074373798</v>
      </c>
      <c r="K36" s="20">
        <v>338.13549440872907</v>
      </c>
      <c r="L36" s="20">
        <v>345.84177253867858</v>
      </c>
      <c r="M36" s="20">
        <v>341.38764722524371</v>
      </c>
      <c r="N36" s="20">
        <v>334.96181130830547</v>
      </c>
      <c r="O36" s="20">
        <v>336.36319923052622</v>
      </c>
      <c r="P36" s="20">
        <v>346.82836662537488</v>
      </c>
      <c r="Q36" s="20">
        <v>350.88286912828084</v>
      </c>
    </row>
    <row r="37" spans="1:17" ht="11.45" customHeight="1" x14ac:dyDescent="0.25">
      <c r="A37" s="87" t="s">
        <v>75</v>
      </c>
      <c r="B37" s="20">
        <v>0</v>
      </c>
      <c r="C37" s="20">
        <v>0</v>
      </c>
      <c r="D37" s="20">
        <v>0</v>
      </c>
      <c r="E37" s="20">
        <v>0</v>
      </c>
      <c r="F37" s="20">
        <v>0</v>
      </c>
      <c r="G37" s="20">
        <v>0</v>
      </c>
      <c r="H37" s="20">
        <v>0</v>
      </c>
      <c r="I37" s="20">
        <v>0</v>
      </c>
      <c r="J37" s="20">
        <v>0</v>
      </c>
      <c r="K37" s="20">
        <v>0.52309866775930192</v>
      </c>
      <c r="L37" s="20">
        <v>0</v>
      </c>
      <c r="M37" s="20">
        <v>11.767262139742416</v>
      </c>
      <c r="N37" s="20">
        <v>32.985554671097596</v>
      </c>
      <c r="O37" s="20">
        <v>33.348158029730392</v>
      </c>
      <c r="P37" s="20">
        <v>33.87954915011202</v>
      </c>
      <c r="Q37" s="20">
        <v>33.413953532568542</v>
      </c>
    </row>
    <row r="38" spans="1:17" ht="11.45" customHeight="1" x14ac:dyDescent="0.25">
      <c r="A38" s="62" t="s">
        <v>57</v>
      </c>
      <c r="B38" s="20">
        <v>0</v>
      </c>
      <c r="C38" s="20">
        <v>0</v>
      </c>
      <c r="D38" s="20">
        <v>0</v>
      </c>
      <c r="E38" s="20">
        <v>0</v>
      </c>
      <c r="F38" s="20">
        <v>0</v>
      </c>
      <c r="G38" s="20">
        <v>0</v>
      </c>
      <c r="H38" s="20">
        <v>0</v>
      </c>
      <c r="I38" s="20">
        <v>0</v>
      </c>
      <c r="J38" s="20">
        <v>0</v>
      </c>
      <c r="K38" s="20">
        <v>0</v>
      </c>
      <c r="L38" s="20">
        <v>0</v>
      </c>
      <c r="M38" s="20">
        <v>0</v>
      </c>
      <c r="N38" s="20">
        <v>0</v>
      </c>
      <c r="O38" s="20">
        <v>0</v>
      </c>
      <c r="P38" s="20">
        <v>0</v>
      </c>
      <c r="Q38" s="20">
        <v>0</v>
      </c>
    </row>
    <row r="39" spans="1:17" ht="11.45" customHeight="1" x14ac:dyDescent="0.25">
      <c r="A39" s="62" t="s">
        <v>56</v>
      </c>
      <c r="B39" s="20">
        <v>0</v>
      </c>
      <c r="C39" s="20">
        <v>0</v>
      </c>
      <c r="D39" s="20">
        <v>0</v>
      </c>
      <c r="E39" s="20">
        <v>0</v>
      </c>
      <c r="F39" s="20">
        <v>0</v>
      </c>
      <c r="G39" s="20">
        <v>0</v>
      </c>
      <c r="H39" s="20">
        <v>0</v>
      </c>
      <c r="I39" s="20">
        <v>0</v>
      </c>
      <c r="J39" s="20">
        <v>0</v>
      </c>
      <c r="K39" s="20">
        <v>0</v>
      </c>
      <c r="L39" s="20">
        <v>0</v>
      </c>
      <c r="M39" s="20">
        <v>0</v>
      </c>
      <c r="N39" s="20">
        <v>0</v>
      </c>
      <c r="O39" s="20">
        <v>0</v>
      </c>
      <c r="P39" s="20">
        <v>0</v>
      </c>
      <c r="Q39" s="20">
        <v>1.5557096429209438</v>
      </c>
    </row>
    <row r="40" spans="1:17" ht="11.45" customHeight="1" x14ac:dyDescent="0.25">
      <c r="A40" s="87" t="s">
        <v>77</v>
      </c>
      <c r="B40" s="20">
        <v>0</v>
      </c>
      <c r="C40" s="20">
        <v>0</v>
      </c>
      <c r="D40" s="20">
        <v>0</v>
      </c>
      <c r="E40" s="20">
        <v>0</v>
      </c>
      <c r="F40" s="20">
        <v>0</v>
      </c>
      <c r="G40" s="20">
        <v>0</v>
      </c>
      <c r="H40" s="20">
        <v>0</v>
      </c>
      <c r="I40" s="20">
        <v>0</v>
      </c>
      <c r="J40" s="20">
        <v>0</v>
      </c>
      <c r="K40" s="20">
        <v>0</v>
      </c>
      <c r="L40" s="20">
        <v>0</v>
      </c>
      <c r="M40" s="20">
        <v>0</v>
      </c>
      <c r="N40" s="20">
        <v>0</v>
      </c>
      <c r="O40" s="20">
        <v>0</v>
      </c>
      <c r="P40" s="20">
        <v>0</v>
      </c>
      <c r="Q40" s="20">
        <v>2.0206038637998414E-2</v>
      </c>
    </row>
    <row r="41" spans="1:17" ht="11.45" customHeight="1" x14ac:dyDescent="0.25">
      <c r="A41" s="62" t="s">
        <v>55</v>
      </c>
      <c r="B41" s="20">
        <v>0</v>
      </c>
      <c r="C41" s="20">
        <v>0</v>
      </c>
      <c r="D41" s="20">
        <v>0</v>
      </c>
      <c r="E41" s="20">
        <v>0</v>
      </c>
      <c r="F41" s="20">
        <v>0</v>
      </c>
      <c r="G41" s="20">
        <v>0</v>
      </c>
      <c r="H41" s="20">
        <v>0</v>
      </c>
      <c r="I41" s="20">
        <v>0</v>
      </c>
      <c r="J41" s="20">
        <v>0</v>
      </c>
      <c r="K41" s="20">
        <v>0</v>
      </c>
      <c r="L41" s="20">
        <v>0</v>
      </c>
      <c r="M41" s="20">
        <v>0</v>
      </c>
      <c r="N41" s="20">
        <v>0</v>
      </c>
      <c r="O41" s="20">
        <v>0</v>
      </c>
      <c r="P41" s="20">
        <v>0</v>
      </c>
      <c r="Q41" s="20">
        <v>0</v>
      </c>
    </row>
    <row r="42" spans="1:17" ht="11.45" customHeight="1" x14ac:dyDescent="0.25">
      <c r="A42" s="25" t="s">
        <v>18</v>
      </c>
      <c r="B42" s="24">
        <f t="shared" ref="B42" si="7">B43+B52</f>
        <v>1263.5233842957459</v>
      </c>
      <c r="C42" s="24">
        <f t="shared" ref="C42:Q42" si="8">C43+C52</f>
        <v>1301.490398421583</v>
      </c>
      <c r="D42" s="24">
        <f t="shared" si="8"/>
        <v>1329.3293072015085</v>
      </c>
      <c r="E42" s="24">
        <f t="shared" si="8"/>
        <v>1450.7729340888602</v>
      </c>
      <c r="F42" s="24">
        <f t="shared" si="8"/>
        <v>1553.7565501765653</v>
      </c>
      <c r="G42" s="24">
        <f t="shared" si="8"/>
        <v>1595.608361311728</v>
      </c>
      <c r="H42" s="24">
        <f t="shared" si="8"/>
        <v>1705.462185395585</v>
      </c>
      <c r="I42" s="24">
        <f t="shared" si="8"/>
        <v>1791.671210483679</v>
      </c>
      <c r="J42" s="24">
        <f t="shared" si="8"/>
        <v>1697.1841486009507</v>
      </c>
      <c r="K42" s="24">
        <f t="shared" si="8"/>
        <v>1498.0780865827542</v>
      </c>
      <c r="L42" s="24">
        <f t="shared" si="8"/>
        <v>1493.9130962625247</v>
      </c>
      <c r="M42" s="24">
        <f t="shared" si="8"/>
        <v>1440.0435257794984</v>
      </c>
      <c r="N42" s="24">
        <f t="shared" si="8"/>
        <v>1333.3708827646835</v>
      </c>
      <c r="O42" s="24">
        <f t="shared" si="8"/>
        <v>1251.5112908030483</v>
      </c>
      <c r="P42" s="24">
        <f t="shared" si="8"/>
        <v>1253.6771142134257</v>
      </c>
      <c r="Q42" s="24">
        <f t="shared" si="8"/>
        <v>1284.1277224169473</v>
      </c>
    </row>
    <row r="43" spans="1:17" ht="11.45" customHeight="1" x14ac:dyDescent="0.25">
      <c r="A43" s="23" t="s">
        <v>27</v>
      </c>
      <c r="B43" s="22">
        <f>B44+B46+B48+B49+B51</f>
        <v>485.92232501402111</v>
      </c>
      <c r="C43" s="22">
        <f t="shared" ref="C43:Q43" si="9">C44+C46+C48+C49+C51</f>
        <v>499.67910452740693</v>
      </c>
      <c r="D43" s="22">
        <f t="shared" si="9"/>
        <v>509.1540277630794</v>
      </c>
      <c r="E43" s="22">
        <f t="shared" si="9"/>
        <v>540.88268204567748</v>
      </c>
      <c r="F43" s="22">
        <f t="shared" si="9"/>
        <v>586.25563856944643</v>
      </c>
      <c r="G43" s="22">
        <f t="shared" si="9"/>
        <v>626.94264639027563</v>
      </c>
      <c r="H43" s="22">
        <f t="shared" si="9"/>
        <v>695.65626104798764</v>
      </c>
      <c r="I43" s="22">
        <f t="shared" si="9"/>
        <v>741.89676742198367</v>
      </c>
      <c r="J43" s="22">
        <f t="shared" si="9"/>
        <v>699.58695478982122</v>
      </c>
      <c r="K43" s="22">
        <f t="shared" si="9"/>
        <v>644.4539281849776</v>
      </c>
      <c r="L43" s="22">
        <f t="shared" si="9"/>
        <v>622.08635549076257</v>
      </c>
      <c r="M43" s="22">
        <f t="shared" si="9"/>
        <v>570.45189743159415</v>
      </c>
      <c r="N43" s="22">
        <f t="shared" si="9"/>
        <v>531.91689980761294</v>
      </c>
      <c r="O43" s="22">
        <f t="shared" si="9"/>
        <v>495.66088939534939</v>
      </c>
      <c r="P43" s="22">
        <f t="shared" si="9"/>
        <v>467.98007571791698</v>
      </c>
      <c r="Q43" s="22">
        <f t="shared" si="9"/>
        <v>469.16435303122967</v>
      </c>
    </row>
    <row r="44" spans="1:17" ht="11.45" customHeight="1" x14ac:dyDescent="0.25">
      <c r="A44" s="62" t="s">
        <v>59</v>
      </c>
      <c r="B44" s="70">
        <v>73.767970656019031</v>
      </c>
      <c r="C44" s="70">
        <v>81.948308775125625</v>
      </c>
      <c r="D44" s="70">
        <v>84.257787681608406</v>
      </c>
      <c r="E44" s="70">
        <v>86.539268153177133</v>
      </c>
      <c r="F44" s="70">
        <v>90.859221181451218</v>
      </c>
      <c r="G44" s="70">
        <v>92.955984808247109</v>
      </c>
      <c r="H44" s="70">
        <v>94.660212109190667</v>
      </c>
      <c r="I44" s="70">
        <v>82.805392275828368</v>
      </c>
      <c r="J44" s="70">
        <v>70.34902515400988</v>
      </c>
      <c r="K44" s="70">
        <v>61.798723415773573</v>
      </c>
      <c r="L44" s="70">
        <v>52.463271261343351</v>
      </c>
      <c r="M44" s="70">
        <v>42.755682621483878</v>
      </c>
      <c r="N44" s="70">
        <v>35.721103287989152</v>
      </c>
      <c r="O44" s="70">
        <v>29.047882890990731</v>
      </c>
      <c r="P44" s="70">
        <v>24.212972399728432</v>
      </c>
      <c r="Q44" s="70">
        <v>20.863037757128978</v>
      </c>
    </row>
    <row r="45" spans="1:17" ht="11.45" customHeight="1" x14ac:dyDescent="0.25">
      <c r="A45" s="87" t="s">
        <v>75</v>
      </c>
      <c r="B45" s="70">
        <v>0</v>
      </c>
      <c r="C45" s="70">
        <v>0</v>
      </c>
      <c r="D45" s="70">
        <v>0</v>
      </c>
      <c r="E45" s="70">
        <v>0</v>
      </c>
      <c r="F45" s="70">
        <v>0</v>
      </c>
      <c r="G45" s="70">
        <v>0</v>
      </c>
      <c r="H45" s="70">
        <v>0.1944401129262161</v>
      </c>
      <c r="I45" s="70">
        <v>0.25501889154287288</v>
      </c>
      <c r="J45" s="70">
        <v>0.20035803293626361</v>
      </c>
      <c r="K45" s="70">
        <v>0.18562051306864782</v>
      </c>
      <c r="L45" s="70">
        <v>0.86284029412444097</v>
      </c>
      <c r="M45" s="70">
        <v>1.2705644428879752</v>
      </c>
      <c r="N45" s="70">
        <v>0</v>
      </c>
      <c r="O45" s="70">
        <v>0</v>
      </c>
      <c r="P45" s="70">
        <v>0</v>
      </c>
      <c r="Q45" s="70">
        <v>0</v>
      </c>
    </row>
    <row r="46" spans="1:17" ht="11.45" customHeight="1" x14ac:dyDescent="0.25">
      <c r="A46" s="62" t="s">
        <v>58</v>
      </c>
      <c r="B46" s="70">
        <v>411.99040745852159</v>
      </c>
      <c r="C46" s="70">
        <v>417.5511861324423</v>
      </c>
      <c r="D46" s="70">
        <v>424.70365072796136</v>
      </c>
      <c r="E46" s="70">
        <v>454.16228402662279</v>
      </c>
      <c r="F46" s="70">
        <v>495.22441321958252</v>
      </c>
      <c r="G46" s="70">
        <v>533.84074562693081</v>
      </c>
      <c r="H46" s="70">
        <v>600.87416522721651</v>
      </c>
      <c r="I46" s="70">
        <v>658.98804007575552</v>
      </c>
      <c r="J46" s="70">
        <v>629.1526915311008</v>
      </c>
      <c r="K46" s="70">
        <v>582.58922410997423</v>
      </c>
      <c r="L46" s="70">
        <v>569.62308422941919</v>
      </c>
      <c r="M46" s="70">
        <v>527.69621481011029</v>
      </c>
      <c r="N46" s="70">
        <v>496.14090969309865</v>
      </c>
      <c r="O46" s="70">
        <v>466.56016840448012</v>
      </c>
      <c r="P46" s="70">
        <v>443.70724089106881</v>
      </c>
      <c r="Q46" s="70">
        <v>447.84477154029116</v>
      </c>
    </row>
    <row r="47" spans="1:17" ht="11.45" customHeight="1" x14ac:dyDescent="0.25">
      <c r="A47" s="87" t="s">
        <v>75</v>
      </c>
      <c r="B47" s="70">
        <v>0</v>
      </c>
      <c r="C47" s="70">
        <v>0</v>
      </c>
      <c r="D47" s="70">
        <v>0</v>
      </c>
      <c r="E47" s="70">
        <v>0</v>
      </c>
      <c r="F47" s="70">
        <v>0</v>
      </c>
      <c r="G47" s="70">
        <v>0</v>
      </c>
      <c r="H47" s="70">
        <v>0</v>
      </c>
      <c r="I47" s="70">
        <v>0</v>
      </c>
      <c r="J47" s="70">
        <v>0</v>
      </c>
      <c r="K47" s="70">
        <v>0.90072712750748862</v>
      </c>
      <c r="L47" s="70">
        <v>0</v>
      </c>
      <c r="M47" s="70">
        <v>18.151416603970016</v>
      </c>
      <c r="N47" s="70">
        <v>48.857757955538055</v>
      </c>
      <c r="O47" s="70">
        <v>46.256315381478267</v>
      </c>
      <c r="P47" s="70">
        <v>43.343055881778433</v>
      </c>
      <c r="Q47" s="70">
        <v>42.647443137347501</v>
      </c>
    </row>
    <row r="48" spans="1:17" ht="11.45" customHeight="1" x14ac:dyDescent="0.25">
      <c r="A48" s="62" t="s">
        <v>57</v>
      </c>
      <c r="B48" s="70">
        <v>0.16394689948051133</v>
      </c>
      <c r="C48" s="70">
        <v>0.17960961983903989</v>
      </c>
      <c r="D48" s="70">
        <v>0.19258935350960968</v>
      </c>
      <c r="E48" s="70">
        <v>0.18112986587753763</v>
      </c>
      <c r="F48" s="70">
        <v>0.17200416841269417</v>
      </c>
      <c r="G48" s="70">
        <v>0.14591595509773653</v>
      </c>
      <c r="H48" s="70">
        <v>0.12188371158052679</v>
      </c>
      <c r="I48" s="70">
        <v>0.10333507039979166</v>
      </c>
      <c r="J48" s="70">
        <v>8.5238104710537221E-2</v>
      </c>
      <c r="K48" s="70">
        <v>6.5980659229817731E-2</v>
      </c>
      <c r="L48" s="70">
        <v>0</v>
      </c>
      <c r="M48" s="70">
        <v>0</v>
      </c>
      <c r="N48" s="70">
        <v>0</v>
      </c>
      <c r="O48" s="70">
        <v>0</v>
      </c>
      <c r="P48" s="70">
        <v>0</v>
      </c>
      <c r="Q48" s="70">
        <v>0</v>
      </c>
    </row>
    <row r="49" spans="1:17" ht="11.45" customHeight="1" x14ac:dyDescent="0.25">
      <c r="A49" s="62" t="s">
        <v>56</v>
      </c>
      <c r="B49" s="70">
        <v>0</v>
      </c>
      <c r="C49" s="70">
        <v>0</v>
      </c>
      <c r="D49" s="70">
        <v>0</v>
      </c>
      <c r="E49" s="70">
        <v>0</v>
      </c>
      <c r="F49" s="70">
        <v>0</v>
      </c>
      <c r="G49" s="70">
        <v>0</v>
      </c>
      <c r="H49" s="70">
        <v>0</v>
      </c>
      <c r="I49" s="70">
        <v>0</v>
      </c>
      <c r="J49" s="70">
        <v>0</v>
      </c>
      <c r="K49" s="70">
        <v>0</v>
      </c>
      <c r="L49" s="70">
        <v>0</v>
      </c>
      <c r="M49" s="70">
        <v>0</v>
      </c>
      <c r="N49" s="70">
        <v>0</v>
      </c>
      <c r="O49" s="70">
        <v>0</v>
      </c>
      <c r="P49" s="70">
        <v>0</v>
      </c>
      <c r="Q49" s="70">
        <v>0.2805266294371514</v>
      </c>
    </row>
    <row r="50" spans="1:17" ht="11.45" customHeight="1" x14ac:dyDescent="0.25">
      <c r="A50" s="87" t="s">
        <v>77</v>
      </c>
      <c r="B50" s="70">
        <v>0</v>
      </c>
      <c r="C50" s="70">
        <v>0</v>
      </c>
      <c r="D50" s="70">
        <v>0</v>
      </c>
      <c r="E50" s="70">
        <v>0</v>
      </c>
      <c r="F50" s="70">
        <v>0</v>
      </c>
      <c r="G50" s="70">
        <v>0</v>
      </c>
      <c r="H50" s="70">
        <v>0</v>
      </c>
      <c r="I50" s="70">
        <v>0</v>
      </c>
      <c r="J50" s="70">
        <v>0</v>
      </c>
      <c r="K50" s="70">
        <v>0</v>
      </c>
      <c r="L50" s="70">
        <v>0</v>
      </c>
      <c r="M50" s="70">
        <v>0</v>
      </c>
      <c r="N50" s="70">
        <v>0</v>
      </c>
      <c r="O50" s="70">
        <v>0</v>
      </c>
      <c r="P50" s="70">
        <v>0</v>
      </c>
      <c r="Q50" s="70">
        <v>3.6435667408681034E-3</v>
      </c>
    </row>
    <row r="51" spans="1:17" ht="11.45" customHeight="1" x14ac:dyDescent="0.25">
      <c r="A51" s="62" t="s">
        <v>55</v>
      </c>
      <c r="B51" s="70">
        <v>0</v>
      </c>
      <c r="C51" s="70">
        <v>0</v>
      </c>
      <c r="D51" s="70">
        <v>0</v>
      </c>
      <c r="E51" s="70">
        <v>0</v>
      </c>
      <c r="F51" s="70">
        <v>0</v>
      </c>
      <c r="G51" s="70">
        <v>0</v>
      </c>
      <c r="H51" s="70">
        <v>0</v>
      </c>
      <c r="I51" s="70">
        <v>0</v>
      </c>
      <c r="J51" s="70">
        <v>0</v>
      </c>
      <c r="K51" s="70">
        <v>0</v>
      </c>
      <c r="L51" s="70">
        <v>0</v>
      </c>
      <c r="M51" s="70">
        <v>0</v>
      </c>
      <c r="N51" s="70">
        <v>5.4886826525111891E-2</v>
      </c>
      <c r="O51" s="70">
        <v>5.2838099878538783E-2</v>
      </c>
      <c r="P51" s="70">
        <v>5.9862427119746119E-2</v>
      </c>
      <c r="Q51" s="70">
        <v>0.17601710437242418</v>
      </c>
    </row>
    <row r="52" spans="1:17" ht="11.45" customHeight="1" x14ac:dyDescent="0.25">
      <c r="A52" s="19" t="s">
        <v>76</v>
      </c>
      <c r="B52" s="21">
        <f>B53+B55</f>
        <v>777.60105928172482</v>
      </c>
      <c r="C52" s="21">
        <f t="shared" ref="C52:Q52" si="10">C53+C55</f>
        <v>801.81129389417606</v>
      </c>
      <c r="D52" s="21">
        <f t="shared" si="10"/>
        <v>820.17527943842902</v>
      </c>
      <c r="E52" s="21">
        <f t="shared" si="10"/>
        <v>909.89025204318273</v>
      </c>
      <c r="F52" s="21">
        <f t="shared" si="10"/>
        <v>967.50091160711872</v>
      </c>
      <c r="G52" s="21">
        <f t="shared" si="10"/>
        <v>968.66571492145249</v>
      </c>
      <c r="H52" s="21">
        <f t="shared" si="10"/>
        <v>1009.8059243475975</v>
      </c>
      <c r="I52" s="21">
        <f t="shared" si="10"/>
        <v>1049.7744430616954</v>
      </c>
      <c r="J52" s="21">
        <f t="shared" si="10"/>
        <v>997.59719381112961</v>
      </c>
      <c r="K52" s="21">
        <f t="shared" si="10"/>
        <v>853.62415839777668</v>
      </c>
      <c r="L52" s="21">
        <f t="shared" si="10"/>
        <v>871.82674077176216</v>
      </c>
      <c r="M52" s="21">
        <f t="shared" si="10"/>
        <v>869.59162834790413</v>
      </c>
      <c r="N52" s="21">
        <f t="shared" si="10"/>
        <v>801.45398295707059</v>
      </c>
      <c r="O52" s="21">
        <f t="shared" si="10"/>
        <v>755.850401407699</v>
      </c>
      <c r="P52" s="21">
        <f t="shared" si="10"/>
        <v>785.69703849550876</v>
      </c>
      <c r="Q52" s="21">
        <f t="shared" si="10"/>
        <v>814.96336938571767</v>
      </c>
    </row>
    <row r="53" spans="1:17" ht="11.45" customHeight="1" x14ac:dyDescent="0.25">
      <c r="A53" s="17" t="s">
        <v>23</v>
      </c>
      <c r="B53" s="20">
        <v>608.6799995308653</v>
      </c>
      <c r="C53" s="20">
        <v>625.9672297963715</v>
      </c>
      <c r="D53" s="20">
        <v>620.65201565138022</v>
      </c>
      <c r="E53" s="20">
        <v>670.46039538355558</v>
      </c>
      <c r="F53" s="20">
        <v>648.27529875560185</v>
      </c>
      <c r="G53" s="20">
        <v>639.87277343279357</v>
      </c>
      <c r="H53" s="20">
        <v>669.45187942912253</v>
      </c>
      <c r="I53" s="20">
        <v>686.08253670465933</v>
      </c>
      <c r="J53" s="20">
        <v>645.78022980098535</v>
      </c>
      <c r="K53" s="20">
        <v>557.57125152418371</v>
      </c>
      <c r="L53" s="20">
        <v>571.20093370114273</v>
      </c>
      <c r="M53" s="20">
        <v>594.48850117871882</v>
      </c>
      <c r="N53" s="20">
        <v>593.60455668262045</v>
      </c>
      <c r="O53" s="20">
        <v>576.48567209692328</v>
      </c>
      <c r="P53" s="20">
        <v>594.35238917522599</v>
      </c>
      <c r="Q53" s="20">
        <v>578.88659543529479</v>
      </c>
    </row>
    <row r="54" spans="1:17" ht="11.45" customHeight="1" x14ac:dyDescent="0.25">
      <c r="A54" s="87" t="s">
        <v>75</v>
      </c>
      <c r="B54" s="20">
        <v>0</v>
      </c>
      <c r="C54" s="20">
        <v>0</v>
      </c>
      <c r="D54" s="20">
        <v>0</v>
      </c>
      <c r="E54" s="20">
        <v>0</v>
      </c>
      <c r="F54" s="20">
        <v>0</v>
      </c>
      <c r="G54" s="20">
        <v>0</v>
      </c>
      <c r="H54" s="20">
        <v>0</v>
      </c>
      <c r="I54" s="20">
        <v>0</v>
      </c>
      <c r="J54" s="20">
        <v>0</v>
      </c>
      <c r="K54" s="20">
        <v>0.86262504169299903</v>
      </c>
      <c r="L54" s="20">
        <v>0</v>
      </c>
      <c r="M54" s="20">
        <v>20.493329263865476</v>
      </c>
      <c r="N54" s="20">
        <v>58.455545965044521</v>
      </c>
      <c r="O54" s="20">
        <v>57.154692721863071</v>
      </c>
      <c r="P54" s="20">
        <v>58.058662206539793</v>
      </c>
      <c r="Q54" s="20">
        <v>55.126344515334885</v>
      </c>
    </row>
    <row r="55" spans="1:17" ht="11.45" customHeight="1" x14ac:dyDescent="0.25">
      <c r="A55" s="17" t="s">
        <v>22</v>
      </c>
      <c r="B55" s="20">
        <v>168.92105975085951</v>
      </c>
      <c r="C55" s="20">
        <v>175.84406409780459</v>
      </c>
      <c r="D55" s="20">
        <v>199.52326378704873</v>
      </c>
      <c r="E55" s="20">
        <v>239.42985665962715</v>
      </c>
      <c r="F55" s="20">
        <v>319.22561285151693</v>
      </c>
      <c r="G55" s="20">
        <v>328.79294148865898</v>
      </c>
      <c r="H55" s="20">
        <v>340.35404491847493</v>
      </c>
      <c r="I55" s="20">
        <v>363.69190635703598</v>
      </c>
      <c r="J55" s="20">
        <v>351.81696401014426</v>
      </c>
      <c r="K55" s="20">
        <v>296.05290687359292</v>
      </c>
      <c r="L55" s="20">
        <v>300.62580707061937</v>
      </c>
      <c r="M55" s="20">
        <v>275.10312716918531</v>
      </c>
      <c r="N55" s="20">
        <v>207.8494262744502</v>
      </c>
      <c r="O55" s="20">
        <v>179.36472931077569</v>
      </c>
      <c r="P55" s="20">
        <v>191.3446493202828</v>
      </c>
      <c r="Q55" s="20">
        <v>236.0767739504229</v>
      </c>
    </row>
    <row r="56" spans="1:17" ht="11.45" customHeight="1" x14ac:dyDescent="0.25">
      <c r="A56" s="86" t="s">
        <v>75</v>
      </c>
      <c r="B56" s="69">
        <v>0</v>
      </c>
      <c r="C56" s="69">
        <v>0</v>
      </c>
      <c r="D56" s="69">
        <v>0</v>
      </c>
      <c r="E56" s="69">
        <v>0</v>
      </c>
      <c r="F56" s="69">
        <v>0</v>
      </c>
      <c r="G56" s="69">
        <v>0</v>
      </c>
      <c r="H56" s="69">
        <v>0</v>
      </c>
      <c r="I56" s="69">
        <v>0</v>
      </c>
      <c r="J56" s="69">
        <v>0</v>
      </c>
      <c r="K56" s="69">
        <v>0.45802693456136656</v>
      </c>
      <c r="L56" s="69">
        <v>0</v>
      </c>
      <c r="M56" s="69">
        <v>9.4834112946152818</v>
      </c>
      <c r="N56" s="69">
        <v>20.468090338279548</v>
      </c>
      <c r="O56" s="69">
        <v>17.782811412482008</v>
      </c>
      <c r="P56" s="69">
        <v>18.691292509703221</v>
      </c>
      <c r="Q56" s="69">
        <v>22.481172781473553</v>
      </c>
    </row>
    <row r="58" spans="1:17" ht="11.45" customHeight="1" x14ac:dyDescent="0.25">
      <c r="A58" s="35" t="s">
        <v>45</v>
      </c>
      <c r="B58" s="85"/>
      <c r="C58" s="85"/>
      <c r="D58" s="85"/>
      <c r="E58" s="85"/>
      <c r="F58" s="85"/>
      <c r="G58" s="85"/>
      <c r="H58" s="85"/>
      <c r="I58" s="85"/>
      <c r="J58" s="85"/>
      <c r="K58" s="85"/>
      <c r="L58" s="85"/>
      <c r="M58" s="84"/>
      <c r="N58" s="84"/>
      <c r="O58" s="84"/>
      <c r="P58" s="84"/>
      <c r="Q58" s="84"/>
    </row>
    <row r="60" spans="1:17" ht="11.45" customHeight="1" x14ac:dyDescent="0.25">
      <c r="A60" s="27" t="s">
        <v>74</v>
      </c>
      <c r="B60" s="71">
        <f>IF(B17=0,"",B17/TrRoad_act!B30*100)</f>
        <v>10.106594443604999</v>
      </c>
      <c r="C60" s="71">
        <f>IF(C17=0,"",C17/TrRoad_act!C30*100)</f>
        <v>10.081683175834083</v>
      </c>
      <c r="D60" s="71">
        <f>IF(D17=0,"",D17/TrRoad_act!D30*100)</f>
        <v>10.011006445319097</v>
      </c>
      <c r="E60" s="71">
        <f>IF(E17=0,"",E17/TrRoad_act!E30*100)</f>
        <v>10.14035438101668</v>
      </c>
      <c r="F60" s="71">
        <f>IF(F17=0,"",F17/TrRoad_act!F30*100)</f>
        <v>10.161308198210007</v>
      </c>
      <c r="G60" s="71">
        <f>IF(G17=0,"",G17/TrRoad_act!G30*100)</f>
        <v>10.001005592979601</v>
      </c>
      <c r="H60" s="71">
        <f>IF(H17=0,"",H17/TrRoad_act!H30*100)</f>
        <v>9.9044763061245984</v>
      </c>
      <c r="I60" s="71">
        <f>IF(I17=0,"",I17/TrRoad_act!I30*100)</f>
        <v>9.6218264334308223</v>
      </c>
      <c r="J60" s="71">
        <f>IF(J17=0,"",J17/TrRoad_act!J30*100)</f>
        <v>9.3384501404706377</v>
      </c>
      <c r="K60" s="71">
        <f>IF(K17=0,"",K17/TrRoad_act!K30*100)</f>
        <v>9.0156299736558179</v>
      </c>
      <c r="L60" s="71">
        <f>IF(L17=0,"",L17/TrRoad_act!L30*100)</f>
        <v>8.9362177223274823</v>
      </c>
      <c r="M60" s="71">
        <f>IF(M17=0,"",M17/TrRoad_act!M30*100)</f>
        <v>8.7391826252609111</v>
      </c>
      <c r="N60" s="71">
        <f>IF(N17=0,"",N17/TrRoad_act!N30*100)</f>
        <v>8.5741398520309673</v>
      </c>
      <c r="O60" s="71">
        <f>IF(O17=0,"",O17/TrRoad_act!O30*100)</f>
        <v>8.2374340939793509</v>
      </c>
      <c r="P60" s="71">
        <f>IF(P17=0,"",P17/TrRoad_act!P30*100)</f>
        <v>8.1290048173719711</v>
      </c>
      <c r="Q60" s="71">
        <f>IF(Q17=0,"",Q17/TrRoad_act!Q30*100)</f>
        <v>8.061812448683634</v>
      </c>
    </row>
    <row r="61" spans="1:17" ht="11.45" customHeight="1" x14ac:dyDescent="0.25">
      <c r="A61" s="25" t="s">
        <v>39</v>
      </c>
      <c r="B61" s="24">
        <f>IF(B18=0,"",B18/TrRoad_act!B31*100)</f>
        <v>8.3394140415819109</v>
      </c>
      <c r="C61" s="24">
        <f>IF(C18=0,"",C18/TrRoad_act!C31*100)</f>
        <v>8.2718717716741779</v>
      </c>
      <c r="D61" s="24">
        <f>IF(D18=0,"",D18/TrRoad_act!D31*100)</f>
        <v>8.1887811108454613</v>
      </c>
      <c r="E61" s="24">
        <f>IF(E18=0,"",E18/TrRoad_act!E31*100)</f>
        <v>8.1717747825646843</v>
      </c>
      <c r="F61" s="24">
        <f>IF(F18=0,"",F18/TrRoad_act!F31*100)</f>
        <v>8.0964016086041415</v>
      </c>
      <c r="G61" s="24">
        <f>IF(G18=0,"",G18/TrRoad_act!G31*100)</f>
        <v>7.9767057559168411</v>
      </c>
      <c r="H61" s="24">
        <f>IF(H18=0,"",H18/TrRoad_act!H31*100)</f>
        <v>7.8785514046438951</v>
      </c>
      <c r="I61" s="24">
        <f>IF(I18=0,"",I18/TrRoad_act!I31*100)</f>
        <v>7.624865110834901</v>
      </c>
      <c r="J61" s="24">
        <f>IF(J18=0,"",J18/TrRoad_act!J31*100)</f>
        <v>7.4533043758862219</v>
      </c>
      <c r="K61" s="24">
        <f>IF(K18=0,"",K18/TrRoad_act!K31*100)</f>
        <v>7.3610858033425446</v>
      </c>
      <c r="L61" s="24">
        <f>IF(L18=0,"",L18/TrRoad_act!L31*100)</f>
        <v>7.2250025884218898</v>
      </c>
      <c r="M61" s="24">
        <f>IF(M18=0,"",M18/TrRoad_act!M31*100)</f>
        <v>7.0335345276985155</v>
      </c>
      <c r="N61" s="24">
        <f>IF(N18=0,"",N18/TrRoad_act!N31*100)</f>
        <v>6.886498819350015</v>
      </c>
      <c r="O61" s="24">
        <f>IF(O18=0,"",O18/TrRoad_act!O31*100)</f>
        <v>6.66719571397726</v>
      </c>
      <c r="P61" s="24">
        <f>IF(P18=0,"",P18/TrRoad_act!P31*100)</f>
        <v>6.5315547411364108</v>
      </c>
      <c r="Q61" s="24">
        <f>IF(Q18=0,"",Q18/TrRoad_act!Q31*100)</f>
        <v>6.432458991395186</v>
      </c>
    </row>
    <row r="62" spans="1:17" ht="11.45" customHeight="1" x14ac:dyDescent="0.25">
      <c r="A62" s="23" t="s">
        <v>30</v>
      </c>
      <c r="B62" s="22">
        <f>IF(B19=0,"",B19/TrRoad_act!B32*100)</f>
        <v>4.3238493995095748</v>
      </c>
      <c r="C62" s="22">
        <f>IF(C19=0,"",C19/TrRoad_act!C32*100)</f>
        <v>4.2765476251012009</v>
      </c>
      <c r="D62" s="22">
        <f>IF(D19=0,"",D19/TrRoad_act!D32*100)</f>
        <v>4.2351559948826365</v>
      </c>
      <c r="E62" s="22">
        <f>IF(E19=0,"",E19/TrRoad_act!E32*100)</f>
        <v>4.1861789600283572</v>
      </c>
      <c r="F62" s="22">
        <f>IF(F19=0,"",F19/TrRoad_act!F32*100)</f>
        <v>4.1281905962523702</v>
      </c>
      <c r="G62" s="22">
        <f>IF(G19=0,"",G19/TrRoad_act!G32*100)</f>
        <v>4.0421325058017228</v>
      </c>
      <c r="H62" s="22">
        <f>IF(H19=0,"",H19/TrRoad_act!H32*100)</f>
        <v>3.9674428606585939</v>
      </c>
      <c r="I62" s="22">
        <f>IF(I19=0,"",I19/TrRoad_act!I32*100)</f>
        <v>3.8744047835098634</v>
      </c>
      <c r="J62" s="22">
        <f>IF(J19=0,"",J19/TrRoad_act!J32*100)</f>
        <v>3.8072639199799316</v>
      </c>
      <c r="K62" s="22">
        <f>IF(K19=0,"",K19/TrRoad_act!K32*100)</f>
        <v>3.7757127939933217</v>
      </c>
      <c r="L62" s="22">
        <f>IF(L19=0,"",L19/TrRoad_act!L32*100)</f>
        <v>3.7111576814303318</v>
      </c>
      <c r="M62" s="22">
        <f>IF(M19=0,"",M19/TrRoad_act!M32*100)</f>
        <v>3.6867337269646243</v>
      </c>
      <c r="N62" s="22">
        <f>IF(N19=0,"",N19/TrRoad_act!N32*100)</f>
        <v>3.6964602283653094</v>
      </c>
      <c r="O62" s="22">
        <f>IF(O19=0,"",O19/TrRoad_act!O32*100)</f>
        <v>3.6688206652296786</v>
      </c>
      <c r="P62" s="22">
        <f>IF(P19=0,"",P19/TrRoad_act!P32*100)</f>
        <v>3.640287169540799</v>
      </c>
      <c r="Q62" s="22">
        <f>IF(Q19=0,"",Q19/TrRoad_act!Q32*100)</f>
        <v>3.6099910290539197</v>
      </c>
    </row>
    <row r="63" spans="1:17" ht="11.45" customHeight="1" x14ac:dyDescent="0.25">
      <c r="A63" s="19" t="s">
        <v>29</v>
      </c>
      <c r="B63" s="21">
        <f>IF(B21=0,"",B21/TrRoad_act!B33*100)</f>
        <v>7.4320711479601762</v>
      </c>
      <c r="C63" s="21">
        <f>IF(C21=0,"",C21/TrRoad_act!C33*100)</f>
        <v>7.3736775898198381</v>
      </c>
      <c r="D63" s="21">
        <f>IF(D21=0,"",D21/TrRoad_act!D33*100)</f>
        <v>7.3257960858525761</v>
      </c>
      <c r="E63" s="21">
        <f>IF(E21=0,"",E21/TrRoad_act!E33*100)</f>
        <v>7.2998594469537892</v>
      </c>
      <c r="F63" s="21">
        <f>IF(F21=0,"",F21/TrRoad_act!F33*100)</f>
        <v>7.2418272992560926</v>
      </c>
      <c r="G63" s="21">
        <f>IF(G21=0,"",G21/TrRoad_act!G33*100)</f>
        <v>7.1138097916270198</v>
      </c>
      <c r="H63" s="21">
        <f>IF(H21=0,"",H21/TrRoad_act!H33*100)</f>
        <v>7.0204469730575214</v>
      </c>
      <c r="I63" s="21">
        <f>IF(I21=0,"",I21/TrRoad_act!I33*100)</f>
        <v>6.837627963257936</v>
      </c>
      <c r="J63" s="21">
        <f>IF(J21=0,"",J21/TrRoad_act!J33*100)</f>
        <v>6.6591710509837556</v>
      </c>
      <c r="K63" s="21">
        <f>IF(K21=0,"",K21/TrRoad_act!K33*100)</f>
        <v>6.5431124713782509</v>
      </c>
      <c r="L63" s="21">
        <f>IF(L21=0,"",L21/TrRoad_act!L33*100)</f>
        <v>6.3992672978695602</v>
      </c>
      <c r="M63" s="21">
        <f>IF(M21=0,"",M21/TrRoad_act!M33*100)</f>
        <v>6.2479915826672263</v>
      </c>
      <c r="N63" s="21">
        <f>IF(N21=0,"",N21/TrRoad_act!N33*100)</f>
        <v>6.0576469356561953</v>
      </c>
      <c r="O63" s="21">
        <f>IF(O21=0,"",O21/TrRoad_act!O33*100)</f>
        <v>5.8629526149389477</v>
      </c>
      <c r="P63" s="21">
        <f>IF(P21=0,"",P21/TrRoad_act!P33*100)</f>
        <v>5.7364769595677405</v>
      </c>
      <c r="Q63" s="21">
        <f>IF(Q21=0,"",Q21/TrRoad_act!Q33*100)</f>
        <v>5.6475685715857908</v>
      </c>
    </row>
    <row r="64" spans="1:17" ht="11.45" customHeight="1" x14ac:dyDescent="0.25">
      <c r="A64" s="62" t="s">
        <v>59</v>
      </c>
      <c r="B64" s="70">
        <f>IF(B22=0,"",B22/TrRoad_act!B34*100)</f>
        <v>7.5831574098768524</v>
      </c>
      <c r="C64" s="70">
        <f>IF(C22=0,"",C22/TrRoad_act!C34*100)</f>
        <v>7.5616746551173692</v>
      </c>
      <c r="D64" s="70">
        <f>IF(D22=0,"",D22/TrRoad_act!D34*100)</f>
        <v>7.5330093943459673</v>
      </c>
      <c r="E64" s="70">
        <f>IF(E22=0,"",E22/TrRoad_act!E34*100)</f>
        <v>7.5089736404057517</v>
      </c>
      <c r="F64" s="70">
        <f>IF(F22=0,"",F22/TrRoad_act!F34*100)</f>
        <v>7.46739515506549</v>
      </c>
      <c r="G64" s="70">
        <f>IF(G22=0,"",G22/TrRoad_act!G34*100)</f>
        <v>7.4089682888202253</v>
      </c>
      <c r="H64" s="70">
        <f>IF(H22=0,"",H22/TrRoad_act!H34*100)</f>
        <v>7.3611504730148516</v>
      </c>
      <c r="I64" s="70">
        <f>IF(I22=0,"",I22/TrRoad_act!I34*100)</f>
        <v>7.276635635242136</v>
      </c>
      <c r="J64" s="70">
        <f>IF(J22=0,"",J22/TrRoad_act!J34*100)</f>
        <v>7.1974251250618346</v>
      </c>
      <c r="K64" s="70">
        <f>IF(K22=0,"",K22/TrRoad_act!K34*100)</f>
        <v>7.1294437085346081</v>
      </c>
      <c r="L64" s="70">
        <f>IF(L22=0,"",L22/TrRoad_act!L34*100)</f>
        <v>7.0303040850639569</v>
      </c>
      <c r="M64" s="70">
        <f>IF(M22=0,"",M22/TrRoad_act!M34*100)</f>
        <v>6.9071766130656398</v>
      </c>
      <c r="N64" s="70">
        <f>IF(N22=0,"",N22/TrRoad_act!N34*100)</f>
        <v>6.7581022604264973</v>
      </c>
      <c r="O64" s="70">
        <f>IF(O22=0,"",O22/TrRoad_act!O34*100)</f>
        <v>6.5875297734878853</v>
      </c>
      <c r="P64" s="70">
        <f>IF(P22=0,"",P22/TrRoad_act!P34*100)</f>
        <v>6.4085879834403805</v>
      </c>
      <c r="Q64" s="70">
        <f>IF(Q22=0,"",Q22/TrRoad_act!Q34*100)</f>
        <v>6.2117701262140672</v>
      </c>
    </row>
    <row r="65" spans="1:17" ht="11.45" customHeight="1" x14ac:dyDescent="0.25">
      <c r="A65" s="62" t="s">
        <v>58</v>
      </c>
      <c r="B65" s="70">
        <f>IF(B24=0,"",B24/TrRoad_act!B35*100)</f>
        <v>5.9258574292693931</v>
      </c>
      <c r="C65" s="70">
        <f>IF(C24=0,"",C24/TrRoad_act!C35*100)</f>
        <v>5.7336962866579082</v>
      </c>
      <c r="D65" s="70">
        <f>IF(D24=0,"",D24/TrRoad_act!D35*100)</f>
        <v>5.6590669615975999</v>
      </c>
      <c r="E65" s="70">
        <f>IF(E24=0,"",E24/TrRoad_act!E35*100)</f>
        <v>5.7594808454966424</v>
      </c>
      <c r="F65" s="70">
        <f>IF(F24=0,"",F24/TrRoad_act!F35*100)</f>
        <v>5.8178364789562922</v>
      </c>
      <c r="G65" s="70">
        <f>IF(G24=0,"",G24/TrRoad_act!G35*100)</f>
        <v>5.6602016349239515</v>
      </c>
      <c r="H65" s="70">
        <f>IF(H24=0,"",H24/TrRoad_act!H35*100)</f>
        <v>5.6134545839844447</v>
      </c>
      <c r="I65" s="70">
        <f>IF(I24=0,"",I24/TrRoad_act!I35*100)</f>
        <v>5.5164725861782591</v>
      </c>
      <c r="J65" s="70">
        <f>IF(J24=0,"",J24/TrRoad_act!J35*100)</f>
        <v>5.3377604397412899</v>
      </c>
      <c r="K65" s="70">
        <f>IF(K24=0,"",K24/TrRoad_act!K35*100)</f>
        <v>5.270996636255437</v>
      </c>
      <c r="L65" s="70">
        <f>IF(L24=0,"",L24/TrRoad_act!L35*100)</f>
        <v>5.2616986158784007</v>
      </c>
      <c r="M65" s="70">
        <f>IF(M24=0,"",M24/TrRoad_act!M35*100)</f>
        <v>5.1470085990406389</v>
      </c>
      <c r="N65" s="70">
        <f>IF(N24=0,"",N24/TrRoad_act!N35*100)</f>
        <v>5.0290338618909134</v>
      </c>
      <c r="O65" s="70">
        <f>IF(O24=0,"",O24/TrRoad_act!O35*100)</f>
        <v>4.9123537623677604</v>
      </c>
      <c r="P65" s="70">
        <f>IF(P24=0,"",P24/TrRoad_act!P35*100)</f>
        <v>4.9110826745216292</v>
      </c>
      <c r="Q65" s="70">
        <f>IF(Q24=0,"",Q24/TrRoad_act!Q35*100)</f>
        <v>4.9616821212916919</v>
      </c>
    </row>
    <row r="66" spans="1:17" ht="11.45" customHeight="1" x14ac:dyDescent="0.25">
      <c r="A66" s="62" t="s">
        <v>57</v>
      </c>
      <c r="B66" s="70">
        <f>IF(B26=0,"",B26/TrRoad_act!B36*100)</f>
        <v>7.411814918107912</v>
      </c>
      <c r="C66" s="70">
        <f>IF(C26=0,"",C26/TrRoad_act!C36*100)</f>
        <v>7.8743894493195814</v>
      </c>
      <c r="D66" s="70">
        <f>IF(D26=0,"",D26/TrRoad_act!D36*100)</f>
        <v>9.4207997612072312</v>
      </c>
      <c r="E66" s="70">
        <f>IF(E26=0,"",E26/TrRoad_act!E36*100)</f>
        <v>8.9611410860782605</v>
      </c>
      <c r="F66" s="70">
        <f>IF(F26=0,"",F26/TrRoad_act!F36*100)</f>
        <v>8.9315852365290915</v>
      </c>
      <c r="G66" s="70">
        <f>IF(G26=0,"",G26/TrRoad_act!G36*100)</f>
        <v>9.2831655310088141</v>
      </c>
      <c r="H66" s="70">
        <f>IF(H26=0,"",H26/TrRoad_act!H36*100)</f>
        <v>9.311455309160193</v>
      </c>
      <c r="I66" s="70">
        <f>IF(I26=0,"",I26/TrRoad_act!I36*100)</f>
        <v>8.6658965056379511</v>
      </c>
      <c r="J66" s="70">
        <f>IF(J26=0,"",J26/TrRoad_act!J36*100)</f>
        <v>8.5526609500221689</v>
      </c>
      <c r="K66" s="70">
        <f>IF(K26=0,"",K26/TrRoad_act!K36*100)</f>
        <v>9.0691841499603001</v>
      </c>
      <c r="L66" s="70" t="str">
        <f>IF(L26=0,"",L26/TrRoad_act!L36*100)</f>
        <v/>
      </c>
      <c r="M66" s="70" t="str">
        <f>IF(M26=0,"",M26/TrRoad_act!M36*100)</f>
        <v/>
      </c>
      <c r="N66" s="70" t="str">
        <f>IF(N26=0,"",N26/TrRoad_act!N36*100)</f>
        <v/>
      </c>
      <c r="O66" s="70" t="str">
        <f>IF(O26=0,"",O26/TrRoad_act!O36*100)</f>
        <v/>
      </c>
      <c r="P66" s="70" t="str">
        <f>IF(P26=0,"",P26/TrRoad_act!P36*100)</f>
        <v/>
      </c>
      <c r="Q66" s="70" t="str">
        <f>IF(Q26=0,"",Q26/TrRoad_act!Q36*100)</f>
        <v/>
      </c>
    </row>
    <row r="67" spans="1:17" ht="11.45" customHeight="1" x14ac:dyDescent="0.25">
      <c r="A67" s="62" t="s">
        <v>56</v>
      </c>
      <c r="B67" s="70" t="str">
        <f>IF(B27=0,"",B27/TrRoad_act!B37*100)</f>
        <v/>
      </c>
      <c r="C67" s="70" t="str">
        <f>IF(C27=0,"",C27/TrRoad_act!C37*100)</f>
        <v/>
      </c>
      <c r="D67" s="70" t="str">
        <f>IF(D27=0,"",D27/TrRoad_act!D37*100)</f>
        <v/>
      </c>
      <c r="E67" s="70" t="str">
        <f>IF(E27=0,"",E27/TrRoad_act!E37*100)</f>
        <v/>
      </c>
      <c r="F67" s="70" t="str">
        <f>IF(F27=0,"",F27/TrRoad_act!F37*100)</f>
        <v/>
      </c>
      <c r="G67" s="70" t="str">
        <f>IF(G27=0,"",G27/TrRoad_act!G37*100)</f>
        <v/>
      </c>
      <c r="H67" s="70" t="str">
        <f>IF(H27=0,"",H27/TrRoad_act!H37*100)</f>
        <v/>
      </c>
      <c r="I67" s="70" t="str">
        <f>IF(I27=0,"",I27/TrRoad_act!I37*100)</f>
        <v/>
      </c>
      <c r="J67" s="70" t="str">
        <f>IF(J27=0,"",J27/TrRoad_act!J37*100)</f>
        <v/>
      </c>
      <c r="K67" s="70" t="str">
        <f>IF(K27=0,"",K27/TrRoad_act!K37*100)</f>
        <v/>
      </c>
      <c r="L67" s="70" t="str">
        <f>IF(L27=0,"",L27/TrRoad_act!L37*100)</f>
        <v/>
      </c>
      <c r="M67" s="70" t="str">
        <f>IF(M27=0,"",M27/TrRoad_act!M37*100)</f>
        <v/>
      </c>
      <c r="N67" s="70" t="str">
        <f>IF(N27=0,"",N27/TrRoad_act!N37*100)</f>
        <v/>
      </c>
      <c r="O67" s="70" t="str">
        <f>IF(O27=0,"",O27/TrRoad_act!O37*100)</f>
        <v/>
      </c>
      <c r="P67" s="70" t="str">
        <f>IF(P27=0,"",P27/TrRoad_act!P37*100)</f>
        <v/>
      </c>
      <c r="Q67" s="70">
        <f>IF(Q27=0,"",Q27/TrRoad_act!Q37*100)</f>
        <v>6.503335242432537</v>
      </c>
    </row>
    <row r="68" spans="1:17" ht="11.45" customHeight="1" x14ac:dyDescent="0.25">
      <c r="A68" s="62" t="s">
        <v>60</v>
      </c>
      <c r="B68" s="70" t="str">
        <f>IF(B29=0,"",B29/TrRoad_act!B38*100)</f>
        <v/>
      </c>
      <c r="C68" s="70" t="str">
        <f>IF(C29=0,"",C29/TrRoad_act!C38*100)</f>
        <v/>
      </c>
      <c r="D68" s="70" t="str">
        <f>IF(D29=0,"",D29/TrRoad_act!D38*100)</f>
        <v/>
      </c>
      <c r="E68" s="70" t="str">
        <f>IF(E29=0,"",E29/TrRoad_act!E38*100)</f>
        <v/>
      </c>
      <c r="F68" s="70" t="str">
        <f>IF(F29=0,"",F29/TrRoad_act!F38*100)</f>
        <v/>
      </c>
      <c r="G68" s="70" t="str">
        <f>IF(G29=0,"",G29/TrRoad_act!G38*100)</f>
        <v/>
      </c>
      <c r="H68" s="70" t="str">
        <f>IF(H29=0,"",H29/TrRoad_act!H38*100)</f>
        <v/>
      </c>
      <c r="I68" s="70" t="str">
        <f>IF(I29=0,"",I29/TrRoad_act!I38*100)</f>
        <v/>
      </c>
      <c r="J68" s="70" t="str">
        <f>IF(J29=0,"",J29/TrRoad_act!J38*100)</f>
        <v/>
      </c>
      <c r="K68" s="70" t="str">
        <f>IF(K29=0,"",K29/TrRoad_act!K38*100)</f>
        <v/>
      </c>
      <c r="L68" s="70" t="str">
        <f>IF(L29=0,"",L29/TrRoad_act!L38*100)</f>
        <v/>
      </c>
      <c r="M68" s="70" t="str">
        <f>IF(M29=0,"",M29/TrRoad_act!M38*100)</f>
        <v/>
      </c>
      <c r="N68" s="70" t="str">
        <f>IF(N29=0,"",N29/TrRoad_act!N38*100)</f>
        <v/>
      </c>
      <c r="O68" s="70" t="str">
        <f>IF(O29=0,"",O29/TrRoad_act!O38*100)</f>
        <v/>
      </c>
      <c r="P68" s="70">
        <f>IF(P29=0,"",P29/TrRoad_act!P38*100)</f>
        <v>2.0831156665956834</v>
      </c>
      <c r="Q68" s="70">
        <f>IF(Q29=0,"",Q29/TrRoad_act!Q38*100)</f>
        <v>5.7815199174226271</v>
      </c>
    </row>
    <row r="69" spans="1:17" ht="11.45" customHeight="1" x14ac:dyDescent="0.25">
      <c r="A69" s="62" t="s">
        <v>55</v>
      </c>
      <c r="B69" s="70" t="str">
        <f>IF(B32=0,"",B32/TrRoad_act!B39*100)</f>
        <v/>
      </c>
      <c r="C69" s="70" t="str">
        <f>IF(C32=0,"",C32/TrRoad_act!C39*100)</f>
        <v/>
      </c>
      <c r="D69" s="70" t="str">
        <f>IF(D32=0,"",D32/TrRoad_act!D39*100)</f>
        <v/>
      </c>
      <c r="E69" s="70" t="str">
        <f>IF(E32=0,"",E32/TrRoad_act!E39*100)</f>
        <v/>
      </c>
      <c r="F69" s="70" t="str">
        <f>IF(F32=0,"",F32/TrRoad_act!F39*100)</f>
        <v/>
      </c>
      <c r="G69" s="70" t="str">
        <f>IF(G32=0,"",G32/TrRoad_act!G39*100)</f>
        <v/>
      </c>
      <c r="H69" s="70" t="str">
        <f>IF(H32=0,"",H32/TrRoad_act!H39*100)</f>
        <v/>
      </c>
      <c r="I69" s="70" t="str">
        <f>IF(I32=0,"",I32/TrRoad_act!I39*100)</f>
        <v/>
      </c>
      <c r="J69" s="70" t="str">
        <f>IF(J32=0,"",J32/TrRoad_act!J39*100)</f>
        <v/>
      </c>
      <c r="K69" s="70" t="str">
        <f>IF(K32=0,"",K32/TrRoad_act!K39*100)</f>
        <v/>
      </c>
      <c r="L69" s="70" t="str">
        <f>IF(L32=0,"",L32/TrRoad_act!L39*100)</f>
        <v/>
      </c>
      <c r="M69" s="70">
        <f>IF(M32=0,"",M32/TrRoad_act!M39*100)</f>
        <v>2.8532909442961709</v>
      </c>
      <c r="N69" s="70">
        <f>IF(N32=0,"",N32/TrRoad_act!N39*100)</f>
        <v>2.8648257984330301</v>
      </c>
      <c r="O69" s="70">
        <f>IF(O32=0,"",O32/TrRoad_act!O39*100)</f>
        <v>2.8762168159530148</v>
      </c>
      <c r="P69" s="70">
        <f>IF(P32=0,"",P32/TrRoad_act!P39*100)</f>
        <v>2.8935601184987179</v>
      </c>
      <c r="Q69" s="70">
        <f>IF(Q32=0,"",Q32/TrRoad_act!Q39*100)</f>
        <v>2.9153002032375532</v>
      </c>
    </row>
    <row r="70" spans="1:17" ht="11.45" customHeight="1" x14ac:dyDescent="0.25">
      <c r="A70" s="19" t="s">
        <v>28</v>
      </c>
      <c r="B70" s="21">
        <f>IF(B33=0,"",B33/TrRoad_act!B40*100)</f>
        <v>52.032898344001197</v>
      </c>
      <c r="C70" s="21">
        <f>IF(C33=0,"",C33/TrRoad_act!C40*100)</f>
        <v>51.620304012765814</v>
      </c>
      <c r="D70" s="21">
        <f>IF(D33=0,"",D33/TrRoad_act!D40*100)</f>
        <v>51.442815931287242</v>
      </c>
      <c r="E70" s="21">
        <f>IF(E33=0,"",E33/TrRoad_act!E40*100)</f>
        <v>52.911334370940899</v>
      </c>
      <c r="F70" s="21">
        <f>IF(F33=0,"",F33/TrRoad_act!F40*100)</f>
        <v>53.115595586905847</v>
      </c>
      <c r="G70" s="21">
        <f>IF(G33=0,"",G33/TrRoad_act!G40*100)</f>
        <v>53.149818024624352</v>
      </c>
      <c r="H70" s="21">
        <f>IF(H33=0,"",H33/TrRoad_act!H40*100)</f>
        <v>52.934207133453761</v>
      </c>
      <c r="I70" s="21">
        <f>IF(I33=0,"",I33/TrRoad_act!I40*100)</f>
        <v>52.740678761458156</v>
      </c>
      <c r="J70" s="21">
        <f>IF(J33=0,"",J33/TrRoad_act!J40*100)</f>
        <v>53.013445716747455</v>
      </c>
      <c r="K70" s="21">
        <f>IF(K33=0,"",K33/TrRoad_act!K40*100)</f>
        <v>53.228800654648509</v>
      </c>
      <c r="L70" s="21">
        <f>IF(L33=0,"",L33/TrRoad_act!L40*100)</f>
        <v>53.379925022508388</v>
      </c>
      <c r="M70" s="21">
        <f>IF(M33=0,"",M33/TrRoad_act!M40*100)</f>
        <v>53.480361915607908</v>
      </c>
      <c r="N70" s="21">
        <f>IF(N33=0,"",N33/TrRoad_act!N40*100)</f>
        <v>53.495634831708472</v>
      </c>
      <c r="O70" s="21">
        <f>IF(O33=0,"",O33/TrRoad_act!O40*100)</f>
        <v>53.504390060874421</v>
      </c>
      <c r="P70" s="21">
        <f>IF(P33=0,"",P33/TrRoad_act!P40*100)</f>
        <v>53.457931979119309</v>
      </c>
      <c r="Q70" s="21">
        <f>IF(Q33=0,"",Q33/TrRoad_act!Q40*100)</f>
        <v>53.327119175020854</v>
      </c>
    </row>
    <row r="71" spans="1:17" ht="11.45" customHeight="1" x14ac:dyDescent="0.25">
      <c r="A71" s="62" t="s">
        <v>59</v>
      </c>
      <c r="B71" s="20">
        <f>IF(B34=0,"",B34/TrRoad_act!B41*100)</f>
        <v>18.394439262095492</v>
      </c>
      <c r="C71" s="20">
        <f>IF(C34=0,"",C34/TrRoad_act!C41*100)</f>
        <v>18.440425360250732</v>
      </c>
      <c r="D71" s="20">
        <f>IF(D34=0,"",D34/TrRoad_act!D41*100)</f>
        <v>18.486526423651355</v>
      </c>
      <c r="E71" s="20">
        <f>IF(E34=0,"",E34/TrRoad_act!E41*100)</f>
        <v>18.532742739710486</v>
      </c>
      <c r="F71" s="20">
        <f>IF(F34=0,"",F34/TrRoad_act!F41*100)</f>
        <v>18.57907459655976</v>
      </c>
      <c r="G71" s="20">
        <f>IF(G34=0,"",G34/TrRoad_act!G41*100)</f>
        <v>18.625522283051158</v>
      </c>
      <c r="H71" s="20">
        <f>IF(H34=0,"",H34/TrRoad_act!H41*100)</f>
        <v>18.672086088758782</v>
      </c>
      <c r="I71" s="20">
        <f>IF(I34=0,"",I34/TrRoad_act!I41*100)</f>
        <v>18.718766303980683</v>
      </c>
      <c r="J71" s="20">
        <f>IF(J34=0,"",J34/TrRoad_act!J41*100)</f>
        <v>18.765563219740642</v>
      </c>
      <c r="K71" s="20">
        <f>IF(K34=0,"",K34/TrRoad_act!K41*100)</f>
        <v>18.812477127789982</v>
      </c>
      <c r="L71" s="20">
        <f>IF(L34=0,"",L34/TrRoad_act!L41*100)</f>
        <v>18.859508320609464</v>
      </c>
      <c r="M71" s="20">
        <f>IF(M34=0,"",M34/TrRoad_act!M41*100)</f>
        <v>18.906657091410985</v>
      </c>
      <c r="N71" s="20">
        <f>IF(N34=0,"",N34/TrRoad_act!N41*100)</f>
        <v>18.953923734139511</v>
      </c>
      <c r="O71" s="20">
        <f>IF(O34=0,"",O34/TrRoad_act!O41*100)</f>
        <v>19.001308543474856</v>
      </c>
      <c r="P71" s="20">
        <f>IF(P34=0,"",P34/TrRoad_act!P41*100)</f>
        <v>19.048811814833542</v>
      </c>
      <c r="Q71" s="20">
        <f>IF(Q34=0,"",Q34/TrRoad_act!Q41*100)</f>
        <v>19.096433844370623</v>
      </c>
    </row>
    <row r="72" spans="1:17" ht="11.45" customHeight="1" x14ac:dyDescent="0.25">
      <c r="A72" s="62" t="s">
        <v>58</v>
      </c>
      <c r="B72" s="20">
        <f>IF(B36=0,"",B36/TrRoad_act!B42*100)</f>
        <v>56.330625481234406</v>
      </c>
      <c r="C72" s="20">
        <f>IF(C36=0,"",C36/TrRoad_act!C42*100)</f>
        <v>55.960863892775713</v>
      </c>
      <c r="D72" s="20">
        <f>IF(D36=0,"",D36/TrRoad_act!D42*100)</f>
        <v>55.800599377530723</v>
      </c>
      <c r="E72" s="20">
        <f>IF(E36=0,"",E36/TrRoad_act!E42*100)</f>
        <v>55.696332943177254</v>
      </c>
      <c r="F72" s="20">
        <f>IF(F36=0,"",F36/TrRoad_act!F42*100)</f>
        <v>55.420969401128303</v>
      </c>
      <c r="G72" s="20">
        <f>IF(G36=0,"",G36/TrRoad_act!G42*100)</f>
        <v>54.985798628665151</v>
      </c>
      <c r="H72" s="20">
        <f>IF(H36=0,"",H36/TrRoad_act!H42*100)</f>
        <v>54.355932928484187</v>
      </c>
      <c r="I72" s="20">
        <f>IF(I36=0,"",I36/TrRoad_act!I42*100)</f>
        <v>53.830956729905068</v>
      </c>
      <c r="J72" s="20">
        <f>IF(J36=0,"",J36/TrRoad_act!J42*100)</f>
        <v>53.832890633622242</v>
      </c>
      <c r="K72" s="20">
        <f>IF(K36=0,"",K36/TrRoad_act!K42*100)</f>
        <v>53.798164933755452</v>
      </c>
      <c r="L72" s="20">
        <f>IF(L36=0,"",L36/TrRoad_act!L42*100)</f>
        <v>53.761809845632932</v>
      </c>
      <c r="M72" s="20">
        <f>IF(M36=0,"",M36/TrRoad_act!M42*100)</f>
        <v>53.735485809880004</v>
      </c>
      <c r="N72" s="20">
        <f>IF(N36=0,"",N36/TrRoad_act!N42*100)</f>
        <v>53.660108398688841</v>
      </c>
      <c r="O72" s="20">
        <f>IF(O36=0,"",O36/TrRoad_act!O42*100)</f>
        <v>53.601392695049896</v>
      </c>
      <c r="P72" s="20">
        <f>IF(P36=0,"",P36/TrRoad_act!P42*100)</f>
        <v>53.511557914859345</v>
      </c>
      <c r="Q72" s="20">
        <f>IF(Q36=0,"",Q36/TrRoad_act!Q42*100)</f>
        <v>53.41490667462363</v>
      </c>
    </row>
    <row r="73" spans="1:17" ht="11.45" customHeight="1" x14ac:dyDescent="0.25">
      <c r="A73" s="62" t="s">
        <v>57</v>
      </c>
      <c r="B73" s="20" t="str">
        <f>IF(B38=0,"",B38/TrRoad_act!B43*100)</f>
        <v/>
      </c>
      <c r="C73" s="20" t="str">
        <f>IF(C38=0,"",C38/TrRoad_act!C43*100)</f>
        <v/>
      </c>
      <c r="D73" s="20" t="str">
        <f>IF(D38=0,"",D38/TrRoad_act!D43*100)</f>
        <v/>
      </c>
      <c r="E73" s="20" t="str">
        <f>IF(E38=0,"",E38/TrRoad_act!E43*100)</f>
        <v/>
      </c>
      <c r="F73" s="20" t="str">
        <f>IF(F38=0,"",F38/TrRoad_act!F43*100)</f>
        <v/>
      </c>
      <c r="G73" s="20" t="str">
        <f>IF(G38=0,"",G38/TrRoad_act!G43*100)</f>
        <v/>
      </c>
      <c r="H73" s="20" t="str">
        <f>IF(H38=0,"",H38/TrRoad_act!H43*100)</f>
        <v/>
      </c>
      <c r="I73" s="20" t="str">
        <f>IF(I38=0,"",I38/TrRoad_act!I43*100)</f>
        <v/>
      </c>
      <c r="J73" s="20" t="str">
        <f>IF(J38=0,"",J38/TrRoad_act!J43*100)</f>
        <v/>
      </c>
      <c r="K73" s="20" t="str">
        <f>IF(K38=0,"",K38/TrRoad_act!K43*100)</f>
        <v/>
      </c>
      <c r="L73" s="20" t="str">
        <f>IF(L38=0,"",L38/TrRoad_act!L43*100)</f>
        <v/>
      </c>
      <c r="M73" s="20" t="str">
        <f>IF(M38=0,"",M38/TrRoad_act!M43*100)</f>
        <v/>
      </c>
      <c r="N73" s="20" t="str">
        <f>IF(N38=0,"",N38/TrRoad_act!N43*100)</f>
        <v/>
      </c>
      <c r="O73" s="20" t="str">
        <f>IF(O38=0,"",O38/TrRoad_act!O43*100)</f>
        <v/>
      </c>
      <c r="P73" s="20" t="str">
        <f>IF(P38=0,"",P38/TrRoad_act!P43*100)</f>
        <v/>
      </c>
      <c r="Q73" s="20" t="str">
        <f>IF(Q38=0,"",Q38/TrRoad_act!Q43*100)</f>
        <v/>
      </c>
    </row>
    <row r="74" spans="1:17" ht="11.45" customHeight="1" x14ac:dyDescent="0.25">
      <c r="A74" s="62" t="s">
        <v>56</v>
      </c>
      <c r="B74" s="20" t="str">
        <f>IF(B39=0,"",B39/TrRoad_act!B44*100)</f>
        <v/>
      </c>
      <c r="C74" s="20" t="str">
        <f>IF(C39=0,"",C39/TrRoad_act!C44*100)</f>
        <v/>
      </c>
      <c r="D74" s="20" t="str">
        <f>IF(D39=0,"",D39/TrRoad_act!D44*100)</f>
        <v/>
      </c>
      <c r="E74" s="20" t="str">
        <f>IF(E39=0,"",E39/TrRoad_act!E44*100)</f>
        <v/>
      </c>
      <c r="F74" s="20" t="str">
        <f>IF(F39=0,"",F39/TrRoad_act!F44*100)</f>
        <v/>
      </c>
      <c r="G74" s="20" t="str">
        <f>IF(G39=0,"",G39/TrRoad_act!G44*100)</f>
        <v/>
      </c>
      <c r="H74" s="20" t="str">
        <f>IF(H39=0,"",H39/TrRoad_act!H44*100)</f>
        <v/>
      </c>
      <c r="I74" s="20" t="str">
        <f>IF(I39=0,"",I39/TrRoad_act!I44*100)</f>
        <v/>
      </c>
      <c r="J74" s="20" t="str">
        <f>IF(J39=0,"",J39/TrRoad_act!J44*100)</f>
        <v/>
      </c>
      <c r="K74" s="20" t="str">
        <f>IF(K39=0,"",K39/TrRoad_act!K44*100)</f>
        <v/>
      </c>
      <c r="L74" s="20" t="str">
        <f>IF(L39=0,"",L39/TrRoad_act!L44*100)</f>
        <v/>
      </c>
      <c r="M74" s="20" t="str">
        <f>IF(M39=0,"",M39/TrRoad_act!M44*100)</f>
        <v/>
      </c>
      <c r="N74" s="20" t="str">
        <f>IF(N39=0,"",N39/TrRoad_act!N44*100)</f>
        <v/>
      </c>
      <c r="O74" s="20" t="str">
        <f>IF(O39=0,"",O39/TrRoad_act!O44*100)</f>
        <v/>
      </c>
      <c r="P74" s="20" t="str">
        <f>IF(P39=0,"",P39/TrRoad_act!P44*100)</f>
        <v/>
      </c>
      <c r="Q74" s="20">
        <f>IF(Q39=0,"",Q39/TrRoad_act!Q44*100)</f>
        <v>42.720405390625331</v>
      </c>
    </row>
    <row r="75" spans="1:17" ht="11.45" customHeight="1" x14ac:dyDescent="0.25">
      <c r="A75" s="62" t="s">
        <v>55</v>
      </c>
      <c r="B75" s="20" t="str">
        <f>IF(B41=0,"",B41/TrRoad_act!B45*100)</f>
        <v/>
      </c>
      <c r="C75" s="20" t="str">
        <f>IF(C41=0,"",C41/TrRoad_act!C45*100)</f>
        <v/>
      </c>
      <c r="D75" s="20" t="str">
        <f>IF(D41=0,"",D41/TrRoad_act!D45*100)</f>
        <v/>
      </c>
      <c r="E75" s="20" t="str">
        <f>IF(E41=0,"",E41/TrRoad_act!E45*100)</f>
        <v/>
      </c>
      <c r="F75" s="20" t="str">
        <f>IF(F41=0,"",F41/TrRoad_act!F45*100)</f>
        <v/>
      </c>
      <c r="G75" s="20" t="str">
        <f>IF(G41=0,"",G41/TrRoad_act!G45*100)</f>
        <v/>
      </c>
      <c r="H75" s="20" t="str">
        <f>IF(H41=0,"",H41/TrRoad_act!H45*100)</f>
        <v/>
      </c>
      <c r="I75" s="20" t="str">
        <f>IF(I41=0,"",I41/TrRoad_act!I45*100)</f>
        <v/>
      </c>
      <c r="J75" s="20" t="str">
        <f>IF(J41=0,"",J41/TrRoad_act!J45*100)</f>
        <v/>
      </c>
      <c r="K75" s="20" t="str">
        <f>IF(K41=0,"",K41/TrRoad_act!K45*100)</f>
        <v/>
      </c>
      <c r="L75" s="20" t="str">
        <f>IF(L41=0,"",L41/TrRoad_act!L45*100)</f>
        <v/>
      </c>
      <c r="M75" s="20" t="str">
        <f>IF(M41=0,"",M41/TrRoad_act!M45*100)</f>
        <v/>
      </c>
      <c r="N75" s="20" t="str">
        <f>IF(N41=0,"",N41/TrRoad_act!N45*100)</f>
        <v/>
      </c>
      <c r="O75" s="20" t="str">
        <f>IF(O41=0,"",O41/TrRoad_act!O45*100)</f>
        <v/>
      </c>
      <c r="P75" s="20" t="str">
        <f>IF(P41=0,"",P41/TrRoad_act!P45*100)</f>
        <v/>
      </c>
      <c r="Q75" s="20" t="str">
        <f>IF(Q41=0,"",Q41/TrRoad_act!Q45*100)</f>
        <v/>
      </c>
    </row>
    <row r="76" spans="1:17" ht="11.45" customHeight="1" x14ac:dyDescent="0.25">
      <c r="A76" s="25" t="s">
        <v>18</v>
      </c>
      <c r="B76" s="24">
        <f>IF(B42=0,"",B42/TrRoad_act!B46*100)</f>
        <v>17.003849019116533</v>
      </c>
      <c r="C76" s="24">
        <f>IF(C42=0,"",C42/TrRoad_act!C46*100)</f>
        <v>16.877978738541632</v>
      </c>
      <c r="D76" s="24">
        <f>IF(D42=0,"",D42/TrRoad_act!D46*100)</f>
        <v>16.808936592877142</v>
      </c>
      <c r="E76" s="24">
        <f>IF(E42=0,"",E42/TrRoad_act!E46*100)</f>
        <v>17.077535289572541</v>
      </c>
      <c r="F76" s="24">
        <f>IF(F42=0,"",F42/TrRoad_act!F46*100)</f>
        <v>16.985844096945211</v>
      </c>
      <c r="G76" s="24">
        <f>IF(G42=0,"",G42/TrRoad_act!G46*100)</f>
        <v>16.351766454801844</v>
      </c>
      <c r="H76" s="24">
        <f>IF(H42=0,"",H42/TrRoad_act!H46*100)</f>
        <v>15.749847596474687</v>
      </c>
      <c r="I76" s="24">
        <f>IF(I42=0,"",I42/TrRoad_act!I46*100)</f>
        <v>15.417920656289363</v>
      </c>
      <c r="J76" s="24">
        <f>IF(J42=0,"",J42/TrRoad_act!J46*100)</f>
        <v>15.114115480344006</v>
      </c>
      <c r="K76" s="24">
        <f>IF(K42=0,"",K42/TrRoad_act!K46*100)</f>
        <v>14.531744298125068</v>
      </c>
      <c r="L76" s="24">
        <f>IF(L42=0,"",L42/TrRoad_act!L46*100)</f>
        <v>14.911289933258368</v>
      </c>
      <c r="M76" s="24">
        <f>IF(M42=0,"",M42/TrRoad_act!M46*100)</f>
        <v>15.384608224408955</v>
      </c>
      <c r="N76" s="24">
        <f>IF(N42=0,"",N42/TrRoad_act!N46*100)</f>
        <v>15.09292550486184</v>
      </c>
      <c r="O76" s="24">
        <f>IF(O42=0,"",O42/TrRoad_act!O46*100)</f>
        <v>14.872447884346673</v>
      </c>
      <c r="P76" s="24">
        <f>IF(P42=0,"",P42/TrRoad_act!P46*100)</f>
        <v>15.48014634633679</v>
      </c>
      <c r="Q76" s="24">
        <f>IF(Q42=0,"",Q42/TrRoad_act!Q46*100)</f>
        <v>15.752272930384354</v>
      </c>
    </row>
    <row r="77" spans="1:17" ht="11.45" customHeight="1" x14ac:dyDescent="0.25">
      <c r="A77" s="23" t="s">
        <v>27</v>
      </c>
      <c r="B77" s="22">
        <f>IF(B43=0,"",B43/TrRoad_act!B47*100)</f>
        <v>8.4781306196325019</v>
      </c>
      <c r="C77" s="22">
        <f>IF(C43=0,"",C43/TrRoad_act!C47*100)</f>
        <v>8.3914832537083672</v>
      </c>
      <c r="D77" s="22">
        <f>IF(D43=0,"",D43/TrRoad_act!D47*100)</f>
        <v>8.2703819108494443</v>
      </c>
      <c r="E77" s="22">
        <f>IF(E43=0,"",E43/TrRoad_act!E47*100)</f>
        <v>8.1475994489083412</v>
      </c>
      <c r="F77" s="22">
        <f>IF(F43=0,"",F43/TrRoad_act!F47*100)</f>
        <v>8.0268762293583507</v>
      </c>
      <c r="G77" s="22">
        <f>IF(G43=0,"",G43/TrRoad_act!G47*100)</f>
        <v>7.9193274097231727</v>
      </c>
      <c r="H77" s="22">
        <f>IF(H43=0,"",H43/TrRoad_act!H47*100)</f>
        <v>7.8279276646026519</v>
      </c>
      <c r="I77" s="22">
        <f>IF(I43=0,"",I43/TrRoad_act!I47*100)</f>
        <v>7.7185018919949595</v>
      </c>
      <c r="J77" s="22">
        <f>IF(J43=0,"",J43/TrRoad_act!J47*100)</f>
        <v>7.6368808796737229</v>
      </c>
      <c r="K77" s="22">
        <f>IF(K43=0,"",K43/TrRoad_act!K47*100)</f>
        <v>7.5583569019335854</v>
      </c>
      <c r="L77" s="22">
        <f>IF(L43=0,"",L43/TrRoad_act!L47*100)</f>
        <v>7.5419802265739255</v>
      </c>
      <c r="M77" s="22">
        <f>IF(M43=0,"",M43/TrRoad_act!M47*100)</f>
        <v>7.5600227912500593</v>
      </c>
      <c r="N77" s="22">
        <f>IF(N43=0,"",N43/TrRoad_act!N47*100)</f>
        <v>7.5956866364842517</v>
      </c>
      <c r="O77" s="22">
        <f>IF(O43=0,"",O43/TrRoad_act!O47*100)</f>
        <v>7.5743876613593484</v>
      </c>
      <c r="P77" s="22">
        <f>IF(P43=0,"",P43/TrRoad_act!P47*100)</f>
        <v>7.5097846857246893</v>
      </c>
      <c r="Q77" s="22">
        <f>IF(Q43=0,"",Q43/TrRoad_act!Q47*100)</f>
        <v>7.4169824078215987</v>
      </c>
    </row>
    <row r="78" spans="1:17" ht="11.45" customHeight="1" x14ac:dyDescent="0.25">
      <c r="A78" s="62" t="s">
        <v>59</v>
      </c>
      <c r="B78" s="70">
        <f>IF(B44=0,"",B44/TrRoad_act!B48*100)</f>
        <v>11.026826595955059</v>
      </c>
      <c r="C78" s="70">
        <f>IF(C44=0,"",C44/TrRoad_act!C48*100)</f>
        <v>10.878813039106207</v>
      </c>
      <c r="D78" s="70">
        <f>IF(D44=0,"",D44/TrRoad_act!D48*100)</f>
        <v>10.725017498777841</v>
      </c>
      <c r="E78" s="70">
        <f>IF(E44=0,"",E44/TrRoad_act!E48*100)</f>
        <v>10.576769070174509</v>
      </c>
      <c r="F78" s="70">
        <f>IF(F44=0,"",F44/TrRoad_act!F48*100)</f>
        <v>10.430711320603317</v>
      </c>
      <c r="G78" s="70">
        <f>IF(G44=0,"",G44/TrRoad_act!G48*100)</f>
        <v>10.289856822033922</v>
      </c>
      <c r="H78" s="70">
        <f>IF(H44=0,"",H44/TrRoad_act!H48*100)</f>
        <v>10.141159384511942</v>
      </c>
      <c r="I78" s="70">
        <f>IF(I44=0,"",I44/TrRoad_act!I48*100)</f>
        <v>10.059468725266326</v>
      </c>
      <c r="J78" s="70">
        <f>IF(J44=0,"",J44/TrRoad_act!J48*100)</f>
        <v>9.8927219091101257</v>
      </c>
      <c r="K78" s="70">
        <f>IF(K44=0,"",K44/TrRoad_act!K48*100)</f>
        <v>9.6479377537698063</v>
      </c>
      <c r="L78" s="70">
        <f>IF(L44=0,"",L44/TrRoad_act!L48*100)</f>
        <v>9.507908615280984</v>
      </c>
      <c r="M78" s="70">
        <f>IF(M44=0,"",M44/TrRoad_act!M48*100)</f>
        <v>9.3655288004579891</v>
      </c>
      <c r="N78" s="70">
        <f>IF(N44=0,"",N44/TrRoad_act!N48*100)</f>
        <v>9.275106269351701</v>
      </c>
      <c r="O78" s="70">
        <f>IF(O44=0,"",O44/TrRoad_act!O48*100)</f>
        <v>9.0901291064443779</v>
      </c>
      <c r="P78" s="70">
        <f>IF(P44=0,"",P44/TrRoad_act!P48*100)</f>
        <v>8.8604516721140456</v>
      </c>
      <c r="Q78" s="70">
        <f>IF(Q44=0,"",Q44/TrRoad_act!Q48*100)</f>
        <v>8.4921065673818124</v>
      </c>
    </row>
    <row r="79" spans="1:17" ht="11.45" customHeight="1" x14ac:dyDescent="0.25">
      <c r="A79" s="62" t="s">
        <v>58</v>
      </c>
      <c r="B79" s="70">
        <f>IF(B46=0,"",B46/TrRoad_act!B49*100)</f>
        <v>8.1404186274859587</v>
      </c>
      <c r="C79" s="70">
        <f>IF(C46=0,"",C46/TrRoad_act!C49*100)</f>
        <v>8.0302917558801195</v>
      </c>
      <c r="D79" s="70">
        <f>IF(D46=0,"",D46/TrRoad_act!D49*100)</f>
        <v>7.9103303051618852</v>
      </c>
      <c r="E79" s="70">
        <f>IF(E46=0,"",E46/TrRoad_act!E49*100)</f>
        <v>7.8052279439625183</v>
      </c>
      <c r="F79" s="70">
        <f>IF(F46=0,"",F46/TrRoad_act!F49*100)</f>
        <v>7.7005728125057331</v>
      </c>
      <c r="G79" s="70">
        <f>IF(G46=0,"",G46/TrRoad_act!G49*100)</f>
        <v>7.6133551485507285</v>
      </c>
      <c r="H79" s="70">
        <f>IF(H46=0,"",H46/TrRoad_act!H49*100)</f>
        <v>7.5559778399306667</v>
      </c>
      <c r="I79" s="70">
        <f>IF(I46=0,"",I46/TrRoad_act!I49*100)</f>
        <v>7.4988855151280971</v>
      </c>
      <c r="J79" s="70">
        <f>IF(J46=0,"",J46/TrRoad_act!J49*100)</f>
        <v>7.4467173371047082</v>
      </c>
      <c r="K79" s="70">
        <f>IF(K46=0,"",K46/TrRoad_act!K49*100)</f>
        <v>7.3883743575495142</v>
      </c>
      <c r="L79" s="70">
        <f>IF(L46=0,"",L46/TrRoad_act!L49*100)</f>
        <v>7.4010373671970857</v>
      </c>
      <c r="M79" s="70">
        <f>IF(M46=0,"",M46/TrRoad_act!M49*100)</f>
        <v>7.4437525884483353</v>
      </c>
      <c r="N79" s="70">
        <f>IF(N46=0,"",N46/TrRoad_act!N49*100)</f>
        <v>7.4985668405387447</v>
      </c>
      <c r="O79" s="70">
        <f>IF(O46=0,"",O46/TrRoad_act!O49*100)</f>
        <v>7.497194802584632</v>
      </c>
      <c r="P79" s="70">
        <f>IF(P46=0,"",P46/TrRoad_act!P49*100)</f>
        <v>7.448557532477035</v>
      </c>
      <c r="Q79" s="70">
        <f>IF(Q46=0,"",Q46/TrRoad_act!Q49*100)</f>
        <v>7.3747338532041491</v>
      </c>
    </row>
    <row r="80" spans="1:17" ht="11.45" customHeight="1" x14ac:dyDescent="0.25">
      <c r="A80" s="62" t="s">
        <v>57</v>
      </c>
      <c r="B80" s="70">
        <f>IF(B48=0,"",B48/TrRoad_act!B50*100)</f>
        <v>11.336087491892398</v>
      </c>
      <c r="C80" s="70">
        <f>IF(C48=0,"",C48/TrRoad_act!C50*100)</f>
        <v>11.133321155569362</v>
      </c>
      <c r="D80" s="70">
        <f>IF(D48=0,"",D48/TrRoad_act!D50*100)</f>
        <v>10.93982546600922</v>
      </c>
      <c r="E80" s="70">
        <f>IF(E48=0,"",E48/TrRoad_act!E50*100)</f>
        <v>10.925141975360916</v>
      </c>
      <c r="F80" s="70">
        <f>IF(F48=0,"",F48/TrRoad_act!F50*100)</f>
        <v>10.906423668629415</v>
      </c>
      <c r="G80" s="70">
        <f>IF(G48=0,"",G48/TrRoad_act!G50*100)</f>
        <v>10.878987070265083</v>
      </c>
      <c r="H80" s="70">
        <f>IF(H48=0,"",H48/TrRoad_act!H50*100)</f>
        <v>10.852163593985511</v>
      </c>
      <c r="I80" s="70">
        <f>IF(I48=0,"",I48/TrRoad_act!I50*100)</f>
        <v>10.81764288607476</v>
      </c>
      <c r="J80" s="70">
        <f>IF(J48=0,"",J48/TrRoad_act!J50*100)</f>
        <v>10.749438204815755</v>
      </c>
      <c r="K80" s="70">
        <f>IF(K48=0,"",K48/TrRoad_act!K50*100)</f>
        <v>10.598592126042083</v>
      </c>
      <c r="L80" s="70" t="str">
        <f>IF(L48=0,"",L48/TrRoad_act!L50*100)</f>
        <v/>
      </c>
      <c r="M80" s="70" t="str">
        <f>IF(M48=0,"",M48/TrRoad_act!M50*100)</f>
        <v/>
      </c>
      <c r="N80" s="70" t="str">
        <f>IF(N48=0,"",N48/TrRoad_act!N50*100)</f>
        <v/>
      </c>
      <c r="O80" s="70" t="str">
        <f>IF(O48=0,"",O48/TrRoad_act!O50*100)</f>
        <v/>
      </c>
      <c r="P80" s="70" t="str">
        <f>IF(P48=0,"",P48/TrRoad_act!P50*100)</f>
        <v/>
      </c>
      <c r="Q80" s="70" t="str">
        <f>IF(Q48=0,"",Q48/TrRoad_act!Q50*100)</f>
        <v/>
      </c>
    </row>
    <row r="81" spans="1:17" ht="11.45" customHeight="1" x14ac:dyDescent="0.25">
      <c r="A81" s="62" t="s">
        <v>56</v>
      </c>
      <c r="B81" s="70" t="str">
        <f>IF(B49=0,"",B49/TrRoad_act!B51*100)</f>
        <v/>
      </c>
      <c r="C81" s="70" t="str">
        <f>IF(C49=0,"",C49/TrRoad_act!C51*100)</f>
        <v/>
      </c>
      <c r="D81" s="70" t="str">
        <f>IF(D49=0,"",D49/TrRoad_act!D51*100)</f>
        <v/>
      </c>
      <c r="E81" s="70" t="str">
        <f>IF(E49=0,"",E49/TrRoad_act!E51*100)</f>
        <v/>
      </c>
      <c r="F81" s="70" t="str">
        <f>IF(F49=0,"",F49/TrRoad_act!F51*100)</f>
        <v/>
      </c>
      <c r="G81" s="70" t="str">
        <f>IF(G49=0,"",G49/TrRoad_act!G51*100)</f>
        <v/>
      </c>
      <c r="H81" s="70" t="str">
        <f>IF(H49=0,"",H49/TrRoad_act!H51*100)</f>
        <v/>
      </c>
      <c r="I81" s="70" t="str">
        <f>IF(I49=0,"",I49/TrRoad_act!I51*100)</f>
        <v/>
      </c>
      <c r="J81" s="70" t="str">
        <f>IF(J49=0,"",J49/TrRoad_act!J51*100)</f>
        <v/>
      </c>
      <c r="K81" s="70" t="str">
        <f>IF(K49=0,"",K49/TrRoad_act!K51*100)</f>
        <v/>
      </c>
      <c r="L81" s="70" t="str">
        <f>IF(L49=0,"",L49/TrRoad_act!L51*100)</f>
        <v/>
      </c>
      <c r="M81" s="70" t="str">
        <f>IF(M49=0,"",M49/TrRoad_act!M51*100)</f>
        <v/>
      </c>
      <c r="N81" s="70" t="str">
        <f>IF(N49=0,"",N49/TrRoad_act!N51*100)</f>
        <v/>
      </c>
      <c r="O81" s="70" t="str">
        <f>IF(O49=0,"",O49/TrRoad_act!O51*100)</f>
        <v/>
      </c>
      <c r="P81" s="70" t="str">
        <f>IF(P49=0,"",P49/TrRoad_act!P51*100)</f>
        <v/>
      </c>
      <c r="Q81" s="70">
        <f>IF(Q49=0,"",Q49/TrRoad_act!Q51*100)</f>
        <v>8.8832792034929575</v>
      </c>
    </row>
    <row r="82" spans="1:17" ht="11.45" customHeight="1" x14ac:dyDescent="0.25">
      <c r="A82" s="62" t="s">
        <v>55</v>
      </c>
      <c r="B82" s="70" t="str">
        <f>IF(B51=0,"",B51/TrRoad_act!B52*100)</f>
        <v/>
      </c>
      <c r="C82" s="70" t="str">
        <f>IF(C51=0,"",C51/TrRoad_act!C52*100)</f>
        <v/>
      </c>
      <c r="D82" s="70" t="str">
        <f>IF(D51=0,"",D51/TrRoad_act!D52*100)</f>
        <v/>
      </c>
      <c r="E82" s="70" t="str">
        <f>IF(E51=0,"",E51/TrRoad_act!E52*100)</f>
        <v/>
      </c>
      <c r="F82" s="70" t="str">
        <f>IF(F51=0,"",F51/TrRoad_act!F52*100)</f>
        <v/>
      </c>
      <c r="G82" s="70" t="str">
        <f>IF(G51=0,"",G51/TrRoad_act!G52*100)</f>
        <v/>
      </c>
      <c r="H82" s="70" t="str">
        <f>IF(H51=0,"",H51/TrRoad_act!H52*100)</f>
        <v/>
      </c>
      <c r="I82" s="70" t="str">
        <f>IF(I51=0,"",I51/TrRoad_act!I52*100)</f>
        <v/>
      </c>
      <c r="J82" s="70" t="str">
        <f>IF(J51=0,"",J51/TrRoad_act!J52*100)</f>
        <v/>
      </c>
      <c r="K82" s="70" t="str">
        <f>IF(K51=0,"",K51/TrRoad_act!K52*100)</f>
        <v/>
      </c>
      <c r="L82" s="70" t="str">
        <f>IF(L51=0,"",L51/TrRoad_act!L52*100)</f>
        <v/>
      </c>
      <c r="M82" s="70" t="str">
        <f>IF(M51=0,"",M51/TrRoad_act!M52*100)</f>
        <v/>
      </c>
      <c r="N82" s="70">
        <f>IF(N51=0,"",N51/TrRoad_act!N52*100)</f>
        <v>4.3021095810116039</v>
      </c>
      <c r="O82" s="70">
        <f>IF(O51=0,"",O51/TrRoad_act!O52*100)</f>
        <v>4.3200943030804844</v>
      </c>
      <c r="P82" s="70">
        <f>IF(P51=0,"",P51/TrRoad_act!P52*100)</f>
        <v>4.3410659434449181</v>
      </c>
      <c r="Q82" s="70">
        <f>IF(Q51=0,"",Q51/TrRoad_act!Q52*100)</f>
        <v>4.3806936193285209</v>
      </c>
    </row>
    <row r="83" spans="1:17" ht="11.45" customHeight="1" x14ac:dyDescent="0.25">
      <c r="A83" s="19" t="s">
        <v>24</v>
      </c>
      <c r="B83" s="21">
        <f>IF(B52=0,"",B52/TrRoad_act!B53*100)</f>
        <v>45.759314041912241</v>
      </c>
      <c r="C83" s="21">
        <f>IF(C52=0,"",C52/TrRoad_act!C53*100)</f>
        <v>45.64625198180817</v>
      </c>
      <c r="D83" s="21">
        <f>IF(D52=0,"",D52/TrRoad_act!D53*100)</f>
        <v>46.810634819529291</v>
      </c>
      <c r="E83" s="21">
        <f>IF(E52=0,"",E52/TrRoad_act!E53*100)</f>
        <v>49.006833856346063</v>
      </c>
      <c r="F83" s="21">
        <f>IF(F52=0,"",F52/TrRoad_act!F53*100)</f>
        <v>52.475969362301043</v>
      </c>
      <c r="G83" s="21">
        <f>IF(G52=0,"",G52/TrRoad_act!G53*100)</f>
        <v>52.604750915344432</v>
      </c>
      <c r="H83" s="21">
        <f>IF(H52=0,"",H52/TrRoad_act!H53*100)</f>
        <v>52.009354113971483</v>
      </c>
      <c r="I83" s="21">
        <f>IF(I52=0,"",I52/TrRoad_act!I53*100)</f>
        <v>52.259333273164557</v>
      </c>
      <c r="J83" s="21">
        <f>IF(J52=0,"",J52/TrRoad_act!J53*100)</f>
        <v>48.228145146100871</v>
      </c>
      <c r="K83" s="21">
        <f>IF(K52=0,"",K52/TrRoad_act!K53*100)</f>
        <v>47.885717119749785</v>
      </c>
      <c r="L83" s="21">
        <f>IF(L52=0,"",L52/TrRoad_act!L53*100)</f>
        <v>49.245865779066342</v>
      </c>
      <c r="M83" s="21">
        <f>IF(M52=0,"",M52/TrRoad_act!M53*100)</f>
        <v>47.920625295120054</v>
      </c>
      <c r="N83" s="21">
        <f>IF(N52=0,"",N52/TrRoad_act!N53*100)</f>
        <v>43.758745369269761</v>
      </c>
      <c r="O83" s="21">
        <f>IF(O52=0,"",O52/TrRoad_act!O53*100)</f>
        <v>40.396952418659367</v>
      </c>
      <c r="P83" s="21">
        <f>IF(P52=0,"",P52/TrRoad_act!P53*100)</f>
        <v>42.083209278140231</v>
      </c>
      <c r="Q83" s="21">
        <f>IF(Q52=0,"",Q52/TrRoad_act!Q53*100)</f>
        <v>44.619507908462111</v>
      </c>
    </row>
    <row r="84" spans="1:17" ht="11.45" customHeight="1" x14ac:dyDescent="0.25">
      <c r="A84" s="17" t="s">
        <v>23</v>
      </c>
      <c r="B84" s="20">
        <f>IF(B53=0,"",B53/TrRoad_act!B54*100)</f>
        <v>43.6017191641021</v>
      </c>
      <c r="C84" s="20">
        <f>IF(C53=0,"",C53/TrRoad_act!C54*100)</f>
        <v>43.651829135032884</v>
      </c>
      <c r="D84" s="20">
        <f>IF(D53=0,"",D53/TrRoad_act!D54*100)</f>
        <v>43.893353299248957</v>
      </c>
      <c r="E84" s="20">
        <f>IF(E53=0,"",E53/TrRoad_act!E54*100)</f>
        <v>44.342618742298647</v>
      </c>
      <c r="F84" s="20">
        <f>IF(F53=0,"",F53/TrRoad_act!F54*100)</f>
        <v>44.956678138391254</v>
      </c>
      <c r="G84" s="20">
        <f>IF(G53=0,"",G53/TrRoad_act!G54*100)</f>
        <v>44.840418600756379</v>
      </c>
      <c r="H84" s="20">
        <f>IF(H53=0,"",H53/TrRoad_act!H54*100)</f>
        <v>44.719564424123078</v>
      </c>
      <c r="I84" s="20">
        <f>IF(I53=0,"",I53/TrRoad_act!I54*100)</f>
        <v>44.637770768032489</v>
      </c>
      <c r="J84" s="20">
        <f>IF(J53=0,"",J53/TrRoad_act!J54*100)</f>
        <v>43.811413147963727</v>
      </c>
      <c r="K84" s="20">
        <f>IF(K53=0,"",K53/TrRoad_act!K54*100)</f>
        <v>43.731078550916372</v>
      </c>
      <c r="L84" s="20">
        <f>IF(L53=0,"",L53/TrRoad_act!L54*100)</f>
        <v>44.074146118915337</v>
      </c>
      <c r="M84" s="20">
        <f>IF(M53=0,"",M53/TrRoad_act!M54*100)</f>
        <v>43.809027352890112</v>
      </c>
      <c r="N84" s="20">
        <f>IF(N53=0,"",N53/TrRoad_act!N54*100)</f>
        <v>42.952572842447211</v>
      </c>
      <c r="O84" s="20">
        <f>IF(O53=0,"",O53/TrRoad_act!O54*100)</f>
        <v>42.233382571203173</v>
      </c>
      <c r="P84" s="20">
        <f>IF(P53=0,"",P53/TrRoad_act!P54*100)</f>
        <v>42.514477051160661</v>
      </c>
      <c r="Q84" s="20">
        <f>IF(Q53=0,"",Q53/TrRoad_act!Q54*100)</f>
        <v>42.817055875391624</v>
      </c>
    </row>
    <row r="85" spans="1:17" ht="11.45" customHeight="1" x14ac:dyDescent="0.25">
      <c r="A85" s="15" t="s">
        <v>22</v>
      </c>
      <c r="B85" s="69">
        <f>IF(B55=0,"",B55/TrRoad_act!B55*100)</f>
        <v>55.689151072545684</v>
      </c>
      <c r="C85" s="69">
        <f>IF(C55=0,"",C55/TrRoad_act!C55*100)</f>
        <v>54.512375736346833</v>
      </c>
      <c r="D85" s="69">
        <f>IF(D55=0,"",D55/TrRoad_act!D55*100)</f>
        <v>59.010800059744724</v>
      </c>
      <c r="E85" s="69">
        <f>IF(E55=0,"",E55/TrRoad_act!E55*100)</f>
        <v>69.468432189155649</v>
      </c>
      <c r="F85" s="69">
        <f>IF(F55=0,"",F55/TrRoad_act!F55*100)</f>
        <v>79.468109308775055</v>
      </c>
      <c r="G85" s="69">
        <f>IF(G55=0,"",G55/TrRoad_act!G55*100)</f>
        <v>79.341259416934889</v>
      </c>
      <c r="H85" s="69">
        <f>IF(H55=0,"",H55/TrRoad_act!H55*100)</f>
        <v>76.555414260082614</v>
      </c>
      <c r="I85" s="69">
        <f>IF(I55=0,"",I55/TrRoad_act!I55*100)</f>
        <v>77.089486505122878</v>
      </c>
      <c r="J85" s="69">
        <f>IF(J55=0,"",J55/TrRoad_act!J55*100)</f>
        <v>59.179041896032977</v>
      </c>
      <c r="K85" s="69">
        <f>IF(K55=0,"",K55/TrRoad_act!K55*100)</f>
        <v>58.320848971941949</v>
      </c>
      <c r="L85" s="69">
        <f>IF(L55=0,"",L55/TrRoad_act!L55*100)</f>
        <v>63.375675715217128</v>
      </c>
      <c r="M85" s="69">
        <f>IF(M55=0,"",M55/TrRoad_act!M55*100)</f>
        <v>60.11212179075023</v>
      </c>
      <c r="N85" s="69">
        <f>IF(N55=0,"",N55/TrRoad_act!N55*100)</f>
        <v>46.237186493145238</v>
      </c>
      <c r="O85" s="69">
        <f>IF(O55=0,"",O55/TrRoad_act!O55*100)</f>
        <v>35.443513754706281</v>
      </c>
      <c r="P85" s="69">
        <f>IF(P55=0,"",P55/TrRoad_act!P55*100)</f>
        <v>40.797704821112696</v>
      </c>
      <c r="Q85" s="69">
        <f>IF(Q55=0,"",Q55/TrRoad_act!Q55*100)</f>
        <v>49.755551357677945</v>
      </c>
    </row>
    <row r="87" spans="1:17" ht="11.45" customHeight="1" x14ac:dyDescent="0.25">
      <c r="A87" s="27" t="s">
        <v>73</v>
      </c>
      <c r="B87" s="68"/>
      <c r="C87" s="68"/>
      <c r="D87" s="68"/>
      <c r="E87" s="68"/>
      <c r="F87" s="68"/>
      <c r="G87" s="68"/>
      <c r="H87" s="68"/>
      <c r="I87" s="68"/>
      <c r="J87" s="68"/>
      <c r="K87" s="68"/>
      <c r="L87" s="68"/>
      <c r="M87" s="68"/>
      <c r="N87" s="68"/>
      <c r="O87" s="68"/>
      <c r="P87" s="68"/>
      <c r="Q87" s="68"/>
    </row>
    <row r="88" spans="1:17" ht="11.45" customHeight="1" x14ac:dyDescent="0.25">
      <c r="A88" s="25" t="s">
        <v>37</v>
      </c>
      <c r="B88" s="79">
        <f>IF(TrRoad_act!B4=0,"",B18/TrRoad_act!B4*1000)</f>
        <v>41.237379943043848</v>
      </c>
      <c r="C88" s="79">
        <f>IF(TrRoad_act!C4=0,"",C18/TrRoad_act!C4*1000)</f>
        <v>41.629712810684218</v>
      </c>
      <c r="D88" s="79">
        <f>IF(TrRoad_act!D4=0,"",D18/TrRoad_act!D4*1000)</f>
        <v>42.11972912518025</v>
      </c>
      <c r="E88" s="79">
        <f>IF(TrRoad_act!E4=0,"",E18/TrRoad_act!E4*1000)</f>
        <v>42.483937612625475</v>
      </c>
      <c r="F88" s="79">
        <f>IF(TrRoad_act!F4=0,"",F18/TrRoad_act!F4*1000)</f>
        <v>41.860830911958558</v>
      </c>
      <c r="G88" s="79">
        <f>IF(TrRoad_act!G4=0,"",G18/TrRoad_act!G4*1000)</f>
        <v>42.425211371982215</v>
      </c>
      <c r="H88" s="79">
        <f>IF(TrRoad_act!H4=0,"",H18/TrRoad_act!H4*1000)</f>
        <v>42.907488804461146</v>
      </c>
      <c r="I88" s="79">
        <f>IF(TrRoad_act!I4=0,"",I18/TrRoad_act!I4*1000)</f>
        <v>44.08901184569298</v>
      </c>
      <c r="J88" s="79">
        <f>IF(TrRoad_act!J4=0,"",J18/TrRoad_act!J4*1000)</f>
        <v>43.490924493723412</v>
      </c>
      <c r="K88" s="79">
        <f>IF(TrRoad_act!K4=0,"",K18/TrRoad_act!K4*1000)</f>
        <v>42.615306005287366</v>
      </c>
      <c r="L88" s="79">
        <f>IF(TrRoad_act!L4=0,"",L18/TrRoad_act!L4*1000)</f>
        <v>42.659362004418639</v>
      </c>
      <c r="M88" s="79">
        <f>IF(TrRoad_act!M4=0,"",M18/TrRoad_act!M4*1000)</f>
        <v>42.492603559741276</v>
      </c>
      <c r="N88" s="79">
        <f>IF(TrRoad_act!N4=0,"",N18/TrRoad_act!N4*1000)</f>
        <v>39.257843984503936</v>
      </c>
      <c r="O88" s="79">
        <f>IF(TrRoad_act!O4=0,"",O18/TrRoad_act!O4*1000)</f>
        <v>39.558796010571548</v>
      </c>
      <c r="P88" s="79">
        <f>IF(TrRoad_act!P4=0,"",P18/TrRoad_act!P4*1000)</f>
        <v>39.563362976251732</v>
      </c>
      <c r="Q88" s="79">
        <f>IF(TrRoad_act!Q4=0,"",Q18/TrRoad_act!Q4*1000)</f>
        <v>38.580937951970427</v>
      </c>
    </row>
    <row r="89" spans="1:17" ht="11.45" customHeight="1" x14ac:dyDescent="0.25">
      <c r="A89" s="23" t="s">
        <v>30</v>
      </c>
      <c r="B89" s="78">
        <f>IF(TrRoad_act!B5=0,"",B19/TrRoad_act!B5*1000)</f>
        <v>39.139345419192189</v>
      </c>
      <c r="C89" s="78">
        <f>IF(TrRoad_act!C5=0,"",C19/TrRoad_act!C5*1000)</f>
        <v>38.711913784976353</v>
      </c>
      <c r="D89" s="78">
        <f>IF(TrRoad_act!D5=0,"",D19/TrRoad_act!D5*1000)</f>
        <v>38.343893651180053</v>
      </c>
      <c r="E89" s="78">
        <f>IF(TrRoad_act!E5=0,"",E19/TrRoad_act!E5*1000)</f>
        <v>37.884559195169658</v>
      </c>
      <c r="F89" s="78">
        <f>IF(TrRoad_act!F5=0,"",F19/TrRoad_act!F5*1000)</f>
        <v>37.354767012015543</v>
      </c>
      <c r="G89" s="78">
        <f>IF(TrRoad_act!G5=0,"",G19/TrRoad_act!G5*1000)</f>
        <v>36.609203593991403</v>
      </c>
      <c r="H89" s="78">
        <f>IF(TrRoad_act!H5=0,"",H19/TrRoad_act!H5*1000)</f>
        <v>35.922726233614569</v>
      </c>
      <c r="I89" s="78">
        <f>IF(TrRoad_act!I5=0,"",I19/TrRoad_act!I5*1000)</f>
        <v>35.024108263979343</v>
      </c>
      <c r="J89" s="78">
        <f>IF(TrRoad_act!J5=0,"",J19/TrRoad_act!J5*1000)</f>
        <v>34.399060316349718</v>
      </c>
      <c r="K89" s="78">
        <f>IF(TrRoad_act!K5=0,"",K19/TrRoad_act!K5*1000)</f>
        <v>34.097629185358969</v>
      </c>
      <c r="L89" s="78">
        <f>IF(TrRoad_act!L5=0,"",L19/TrRoad_act!L5*1000)</f>
        <v>33.572323171081919</v>
      </c>
      <c r="M89" s="78">
        <f>IF(TrRoad_act!M5=0,"",M19/TrRoad_act!M5*1000)</f>
        <v>33.380617736891018</v>
      </c>
      <c r="N89" s="78">
        <f>IF(TrRoad_act!N5=0,"",N19/TrRoad_act!N5*1000)</f>
        <v>33.530453599206695</v>
      </c>
      <c r="O89" s="78">
        <f>IF(TrRoad_act!O5=0,"",O19/TrRoad_act!O5*1000)</f>
        <v>33.296274598989172</v>
      </c>
      <c r="P89" s="78">
        <f>IF(TrRoad_act!P5=0,"",P19/TrRoad_act!P5*1000)</f>
        <v>33.025297777194474</v>
      </c>
      <c r="Q89" s="78">
        <f>IF(TrRoad_act!Q5=0,"",Q19/TrRoad_act!Q5*1000)</f>
        <v>32.749741931563499</v>
      </c>
    </row>
    <row r="90" spans="1:17" ht="11.45" customHeight="1" x14ac:dyDescent="0.25">
      <c r="A90" s="19" t="s">
        <v>29</v>
      </c>
      <c r="B90" s="76">
        <f>IF(TrRoad_act!B6=0,"",B21/TrRoad_act!B6*1000)</f>
        <v>40.840435770959878</v>
      </c>
      <c r="C90" s="76">
        <f>IF(TrRoad_act!C6=0,"",C21/TrRoad_act!C6*1000)</f>
        <v>41.313589289827483</v>
      </c>
      <c r="D90" s="76">
        <f>IF(TrRoad_act!D6=0,"",D21/TrRoad_act!D6*1000)</f>
        <v>41.973767156329906</v>
      </c>
      <c r="E90" s="76">
        <f>IF(TrRoad_act!E6=0,"",E21/TrRoad_act!E6*1000)</f>
        <v>42.259290463758227</v>
      </c>
      <c r="F90" s="76">
        <f>IF(TrRoad_act!F6=0,"",F21/TrRoad_act!F6*1000)</f>
        <v>41.645894854768443</v>
      </c>
      <c r="G90" s="76">
        <f>IF(TrRoad_act!G6=0,"",G21/TrRoad_act!G6*1000)</f>
        <v>42.074399355816624</v>
      </c>
      <c r="H90" s="76">
        <f>IF(TrRoad_act!H6=0,"",H21/TrRoad_act!H6*1000)</f>
        <v>42.444429650175216</v>
      </c>
      <c r="I90" s="76">
        <f>IF(TrRoad_act!I6=0,"",I21/TrRoad_act!I6*1000)</f>
        <v>43.733551217992655</v>
      </c>
      <c r="J90" s="76">
        <f>IF(TrRoad_act!J6=0,"",J21/TrRoad_act!J6*1000)</f>
        <v>42.855401770265011</v>
      </c>
      <c r="K90" s="76">
        <f>IF(TrRoad_act!K6=0,"",K21/TrRoad_act!K6*1000)</f>
        <v>41.7390136214362</v>
      </c>
      <c r="L90" s="76">
        <f>IF(TrRoad_act!L6=0,"",L21/TrRoad_act!L6*1000)</f>
        <v>41.716276614840858</v>
      </c>
      <c r="M90" s="76">
        <f>IF(TrRoad_act!M6=0,"",M21/TrRoad_act!M6*1000)</f>
        <v>41.520843609477815</v>
      </c>
      <c r="N90" s="76">
        <f>IF(TrRoad_act!N6=0,"",N21/TrRoad_act!N6*1000)</f>
        <v>37.800562970113198</v>
      </c>
      <c r="O90" s="76">
        <f>IF(TrRoad_act!O6=0,"",O21/TrRoad_act!O6*1000)</f>
        <v>38.131018271779297</v>
      </c>
      <c r="P90" s="76">
        <f>IF(TrRoad_act!P6=0,"",P21/TrRoad_act!P6*1000)</f>
        <v>38.074929183580977</v>
      </c>
      <c r="Q90" s="76">
        <f>IF(TrRoad_act!Q6=0,"",Q21/TrRoad_act!Q6*1000)</f>
        <v>37.136742140893354</v>
      </c>
    </row>
    <row r="91" spans="1:17" ht="11.45" customHeight="1" x14ac:dyDescent="0.25">
      <c r="A91" s="62" t="s">
        <v>59</v>
      </c>
      <c r="B91" s="77">
        <f>IF(TrRoad_act!B7=0,"",B22/TrRoad_act!B7*1000)</f>
        <v>41.936728169472865</v>
      </c>
      <c r="C91" s="77">
        <f>IF(TrRoad_act!C7=0,"",C22/TrRoad_act!C7*1000)</f>
        <v>42.676393135169327</v>
      </c>
      <c r="D91" s="77">
        <f>IF(TrRoad_act!D7=0,"",D22/TrRoad_act!D7*1000)</f>
        <v>43.51096108199166</v>
      </c>
      <c r="E91" s="77">
        <f>IF(TrRoad_act!E7=0,"",E22/TrRoad_act!E7*1000)</f>
        <v>43.845541572531133</v>
      </c>
      <c r="F91" s="77">
        <f>IF(TrRoad_act!F7=0,"",F22/TrRoad_act!F7*1000)</f>
        <v>43.36579061492165</v>
      </c>
      <c r="G91" s="77">
        <f>IF(TrRoad_act!G7=0,"",G22/TrRoad_act!G7*1000)</f>
        <v>44.350443931413785</v>
      </c>
      <c r="H91" s="77">
        <f>IF(TrRoad_act!H7=0,"",H22/TrRoad_act!H7*1000)</f>
        <v>45.123691928998888</v>
      </c>
      <c r="I91" s="77">
        <f>IF(TrRoad_act!I7=0,"",I22/TrRoad_act!I7*1000)</f>
        <v>47.364278805479259</v>
      </c>
      <c r="J91" s="77">
        <f>IF(TrRoad_act!J7=0,"",J22/TrRoad_act!J7*1000)</f>
        <v>47.267366424747038</v>
      </c>
      <c r="K91" s="77">
        <f>IF(TrRoad_act!K7=0,"",K22/TrRoad_act!K7*1000)</f>
        <v>46.493301956714632</v>
      </c>
      <c r="L91" s="77">
        <f>IF(TrRoad_act!L7=0,"",L22/TrRoad_act!L7*1000)</f>
        <v>46.980563853166842</v>
      </c>
      <c r="M91" s="77">
        <f>IF(TrRoad_act!M7=0,"",M22/TrRoad_act!M7*1000)</f>
        <v>47.108737034804655</v>
      </c>
      <c r="N91" s="77">
        <f>IF(TrRoad_act!N7=0,"",N22/TrRoad_act!N7*1000)</f>
        <v>43.368644487170066</v>
      </c>
      <c r="O91" s="77">
        <f>IF(TrRoad_act!O7=0,"",O22/TrRoad_act!O7*1000)</f>
        <v>44.140732580799892</v>
      </c>
      <c r="P91" s="77">
        <f>IF(TrRoad_act!P7=0,"",P22/TrRoad_act!P7*1000)</f>
        <v>43.867115788215642</v>
      </c>
      <c r="Q91" s="77">
        <f>IF(TrRoad_act!Q7=0,"",Q22/TrRoad_act!Q7*1000)</f>
        <v>42.113628194164143</v>
      </c>
    </row>
    <row r="92" spans="1:17" ht="11.45" customHeight="1" x14ac:dyDescent="0.25">
      <c r="A92" s="62" t="s">
        <v>58</v>
      </c>
      <c r="B92" s="77">
        <f>IF(TrRoad_act!B8=0,"",B24/TrRoad_act!B8*1000)</f>
        <v>30.617083816690023</v>
      </c>
      <c r="C92" s="77">
        <f>IF(TrRoad_act!C8=0,"",C24/TrRoad_act!C8*1000)</f>
        <v>30.232395146540096</v>
      </c>
      <c r="D92" s="77">
        <f>IF(TrRoad_act!D8=0,"",D24/TrRoad_act!D8*1000)</f>
        <v>30.538180033967855</v>
      </c>
      <c r="E92" s="77">
        <f>IF(TrRoad_act!E8=0,"",E24/TrRoad_act!E8*1000)</f>
        <v>31.419288666675836</v>
      </c>
      <c r="F92" s="77">
        <f>IF(TrRoad_act!F8=0,"",F24/TrRoad_act!F8*1000)</f>
        <v>31.565145563869539</v>
      </c>
      <c r="G92" s="77">
        <f>IF(TrRoad_act!G8=0,"",G24/TrRoad_act!G8*1000)</f>
        <v>31.654852114875411</v>
      </c>
      <c r="H92" s="77">
        <f>IF(TrRoad_act!H8=0,"",H24/TrRoad_act!H8*1000)</f>
        <v>32.148246856969415</v>
      </c>
      <c r="I92" s="77">
        <f>IF(TrRoad_act!I8=0,"",I24/TrRoad_act!I8*1000)</f>
        <v>33.546708533092605</v>
      </c>
      <c r="J92" s="77">
        <f>IF(TrRoad_act!J8=0,"",J24/TrRoad_act!J8*1000)</f>
        <v>32.750013226138314</v>
      </c>
      <c r="K92" s="77">
        <f>IF(TrRoad_act!K8=0,"",K24/TrRoad_act!K8*1000)</f>
        <v>32.114091226609652</v>
      </c>
      <c r="L92" s="77">
        <f>IF(TrRoad_act!L8=0,"",L24/TrRoad_act!L8*1000)</f>
        <v>32.850216362644474</v>
      </c>
      <c r="M92" s="77">
        <f>IF(TrRoad_act!M8=0,"",M24/TrRoad_act!M8*1000)</f>
        <v>32.796231644595274</v>
      </c>
      <c r="N92" s="77">
        <f>IF(TrRoad_act!N8=0,"",N24/TrRoad_act!N8*1000)</f>
        <v>30.151144368207301</v>
      </c>
      <c r="O92" s="77">
        <f>IF(TrRoad_act!O8=0,"",O24/TrRoad_act!O8*1000)</f>
        <v>30.752096695812632</v>
      </c>
      <c r="P92" s="77">
        <f>IF(TrRoad_act!P8=0,"",P24/TrRoad_act!P8*1000)</f>
        <v>31.406686989561116</v>
      </c>
      <c r="Q92" s="77">
        <f>IF(TrRoad_act!Q8=0,"",Q24/TrRoad_act!Q8*1000)</f>
        <v>31.427104592754439</v>
      </c>
    </row>
    <row r="93" spans="1:17" ht="11.45" customHeight="1" x14ac:dyDescent="0.25">
      <c r="A93" s="62" t="s">
        <v>57</v>
      </c>
      <c r="B93" s="77">
        <f>IF(TrRoad_act!B9=0,"",B26/TrRoad_act!B9*1000)</f>
        <v>40.953354271559917</v>
      </c>
      <c r="C93" s="77">
        <f>IF(TrRoad_act!C9=0,"",C26/TrRoad_act!C9*1000)</f>
        <v>44.361893726426864</v>
      </c>
      <c r="D93" s="77">
        <f>IF(TrRoad_act!D9=0,"",D26/TrRoad_act!D9*1000)</f>
        <v>54.274433564491503</v>
      </c>
      <c r="E93" s="77">
        <f>IF(TrRoad_act!E9=0,"",E26/TrRoad_act!E9*1000)</f>
        <v>52.162142504084343</v>
      </c>
      <c r="F93" s="77">
        <f>IF(TrRoad_act!F9=0,"",F26/TrRoad_act!F9*1000)</f>
        <v>51.646035010962436</v>
      </c>
      <c r="G93" s="77">
        <f>IF(TrRoad_act!G9=0,"",G26/TrRoad_act!G9*1000)</f>
        <v>55.207257569140829</v>
      </c>
      <c r="H93" s="77">
        <f>IF(TrRoad_act!H9=0,"",H26/TrRoad_act!H9*1000)</f>
        <v>56.605405443938515</v>
      </c>
      <c r="I93" s="77">
        <f>IF(TrRoad_act!I9=0,"",I26/TrRoad_act!I9*1000)</f>
        <v>55.732327253347989</v>
      </c>
      <c r="J93" s="77">
        <f>IF(TrRoad_act!J9=0,"",J26/TrRoad_act!J9*1000)</f>
        <v>55.344065638361158</v>
      </c>
      <c r="K93" s="77">
        <f>IF(TrRoad_act!K9=0,"",K26/TrRoad_act!K9*1000)</f>
        <v>58.171521069355791</v>
      </c>
      <c r="L93" s="77" t="str">
        <f>IF(TrRoad_act!L9=0,"",L26/TrRoad_act!L9*1000)</f>
        <v/>
      </c>
      <c r="M93" s="77" t="str">
        <f>IF(TrRoad_act!M9=0,"",M26/TrRoad_act!M9*1000)</f>
        <v/>
      </c>
      <c r="N93" s="77" t="str">
        <f>IF(TrRoad_act!N9=0,"",N26/TrRoad_act!N9*1000)</f>
        <v/>
      </c>
      <c r="O93" s="77" t="str">
        <f>IF(TrRoad_act!O9=0,"",O26/TrRoad_act!O9*1000)</f>
        <v/>
      </c>
      <c r="P93" s="77" t="str">
        <f>IF(TrRoad_act!P9=0,"",P26/TrRoad_act!P9*1000)</f>
        <v/>
      </c>
      <c r="Q93" s="77" t="str">
        <f>IF(TrRoad_act!Q9=0,"",Q26/TrRoad_act!Q9*1000)</f>
        <v/>
      </c>
    </row>
    <row r="94" spans="1:17" ht="11.45" customHeight="1" x14ac:dyDescent="0.25">
      <c r="A94" s="62" t="s">
        <v>56</v>
      </c>
      <c r="B94" s="77" t="str">
        <f>IF(TrRoad_act!B10=0,"",B27/TrRoad_act!B10*1000)</f>
        <v/>
      </c>
      <c r="C94" s="77" t="str">
        <f>IF(TrRoad_act!C10=0,"",C27/TrRoad_act!C10*1000)</f>
        <v/>
      </c>
      <c r="D94" s="77" t="str">
        <f>IF(TrRoad_act!D10=0,"",D27/TrRoad_act!D10*1000)</f>
        <v/>
      </c>
      <c r="E94" s="77" t="str">
        <f>IF(TrRoad_act!E10=0,"",E27/TrRoad_act!E10*1000)</f>
        <v/>
      </c>
      <c r="F94" s="77" t="str">
        <f>IF(TrRoad_act!F10=0,"",F27/TrRoad_act!F10*1000)</f>
        <v/>
      </c>
      <c r="G94" s="77" t="str">
        <f>IF(TrRoad_act!G10=0,"",G27/TrRoad_act!G10*1000)</f>
        <v/>
      </c>
      <c r="H94" s="77" t="str">
        <f>IF(TrRoad_act!H10=0,"",H27/TrRoad_act!H10*1000)</f>
        <v/>
      </c>
      <c r="I94" s="77" t="str">
        <f>IF(TrRoad_act!I10=0,"",I27/TrRoad_act!I10*1000)</f>
        <v/>
      </c>
      <c r="J94" s="77" t="str">
        <f>IF(TrRoad_act!J10=0,"",J27/TrRoad_act!J10*1000)</f>
        <v/>
      </c>
      <c r="K94" s="77" t="str">
        <f>IF(TrRoad_act!K10=0,"",K27/TrRoad_act!K10*1000)</f>
        <v/>
      </c>
      <c r="L94" s="77" t="str">
        <f>IF(TrRoad_act!L10=0,"",L27/TrRoad_act!L10*1000)</f>
        <v/>
      </c>
      <c r="M94" s="77" t="str">
        <f>IF(TrRoad_act!M10=0,"",M27/TrRoad_act!M10*1000)</f>
        <v/>
      </c>
      <c r="N94" s="77" t="str">
        <f>IF(TrRoad_act!N10=0,"",N27/TrRoad_act!N10*1000)</f>
        <v/>
      </c>
      <c r="O94" s="77" t="str">
        <f>IF(TrRoad_act!O10=0,"",O27/TrRoad_act!O10*1000)</f>
        <v/>
      </c>
      <c r="P94" s="77" t="str">
        <f>IF(TrRoad_act!P10=0,"",P27/TrRoad_act!P10*1000)</f>
        <v/>
      </c>
      <c r="Q94" s="77">
        <f>IF(TrRoad_act!Q10=0,"",Q27/TrRoad_act!Q10*1000)</f>
        <v>44.086609175295891</v>
      </c>
    </row>
    <row r="95" spans="1:17" ht="11.45" customHeight="1" x14ac:dyDescent="0.25">
      <c r="A95" s="62" t="s">
        <v>60</v>
      </c>
      <c r="B95" s="77" t="str">
        <f>IF(TrRoad_act!B11=0,"",B29/TrRoad_act!B11*1000)</f>
        <v/>
      </c>
      <c r="C95" s="77" t="str">
        <f>IF(TrRoad_act!C11=0,"",C29/TrRoad_act!C11*1000)</f>
        <v/>
      </c>
      <c r="D95" s="77" t="str">
        <f>IF(TrRoad_act!D11=0,"",D29/TrRoad_act!D11*1000)</f>
        <v/>
      </c>
      <c r="E95" s="77" t="str">
        <f>IF(TrRoad_act!E11=0,"",E29/TrRoad_act!E11*1000)</f>
        <v/>
      </c>
      <c r="F95" s="77" t="str">
        <f>IF(TrRoad_act!F11=0,"",F29/TrRoad_act!F11*1000)</f>
        <v/>
      </c>
      <c r="G95" s="77" t="str">
        <f>IF(TrRoad_act!G11=0,"",G29/TrRoad_act!G11*1000)</f>
        <v/>
      </c>
      <c r="H95" s="77" t="str">
        <f>IF(TrRoad_act!H11=0,"",H29/TrRoad_act!H11*1000)</f>
        <v/>
      </c>
      <c r="I95" s="77" t="str">
        <f>IF(TrRoad_act!I11=0,"",I29/TrRoad_act!I11*1000)</f>
        <v/>
      </c>
      <c r="J95" s="77" t="str">
        <f>IF(TrRoad_act!J11=0,"",J29/TrRoad_act!J11*1000)</f>
        <v/>
      </c>
      <c r="K95" s="77" t="str">
        <f>IF(TrRoad_act!K11=0,"",K29/TrRoad_act!K11*1000)</f>
        <v/>
      </c>
      <c r="L95" s="77" t="str">
        <f>IF(TrRoad_act!L11=0,"",L29/TrRoad_act!L11*1000)</f>
        <v/>
      </c>
      <c r="M95" s="77" t="str">
        <f>IF(TrRoad_act!M11=0,"",M29/TrRoad_act!M11*1000)</f>
        <v/>
      </c>
      <c r="N95" s="77" t="str">
        <f>IF(TrRoad_act!N11=0,"",N29/TrRoad_act!N11*1000)</f>
        <v/>
      </c>
      <c r="O95" s="77" t="str">
        <f>IF(TrRoad_act!O11=0,"",O29/TrRoad_act!O11*1000)</f>
        <v/>
      </c>
      <c r="P95" s="77">
        <f>IF(TrRoad_act!P11=0,"",P29/TrRoad_act!P11*1000)</f>
        <v>14.567048136733833</v>
      </c>
      <c r="Q95" s="77">
        <f>IF(TrRoad_act!Q11=0,"",Q29/TrRoad_act!Q11*1000)</f>
        <v>40.054252851536312</v>
      </c>
    </row>
    <row r="96" spans="1:17" ht="11.45" customHeight="1" x14ac:dyDescent="0.25">
      <c r="A96" s="62" t="s">
        <v>55</v>
      </c>
      <c r="B96" s="77" t="str">
        <f>IF(TrRoad_act!B12=0,"",B32/TrRoad_act!B12*1000)</f>
        <v/>
      </c>
      <c r="C96" s="77" t="str">
        <f>IF(TrRoad_act!C12=0,"",C32/TrRoad_act!C12*1000)</f>
        <v/>
      </c>
      <c r="D96" s="77" t="str">
        <f>IF(TrRoad_act!D12=0,"",D32/TrRoad_act!D12*1000)</f>
        <v/>
      </c>
      <c r="E96" s="77" t="str">
        <f>IF(TrRoad_act!E12=0,"",E32/TrRoad_act!E12*1000)</f>
        <v/>
      </c>
      <c r="F96" s="77" t="str">
        <f>IF(TrRoad_act!F12=0,"",F32/TrRoad_act!F12*1000)</f>
        <v/>
      </c>
      <c r="G96" s="77" t="str">
        <f>IF(TrRoad_act!G12=0,"",G32/TrRoad_act!G12*1000)</f>
        <v/>
      </c>
      <c r="H96" s="77" t="str">
        <f>IF(TrRoad_act!H12=0,"",H32/TrRoad_act!H12*1000)</f>
        <v/>
      </c>
      <c r="I96" s="77" t="str">
        <f>IF(TrRoad_act!I12=0,"",I32/TrRoad_act!I12*1000)</f>
        <v/>
      </c>
      <c r="J96" s="77" t="str">
        <f>IF(TrRoad_act!J12=0,"",J32/TrRoad_act!J12*1000)</f>
        <v/>
      </c>
      <c r="K96" s="77" t="str">
        <f>IF(TrRoad_act!K12=0,"",K32/TrRoad_act!K12*1000)</f>
        <v/>
      </c>
      <c r="L96" s="77" t="str">
        <f>IF(TrRoad_act!L12=0,"",L32/TrRoad_act!L12*1000)</f>
        <v/>
      </c>
      <c r="M96" s="77">
        <f>IF(TrRoad_act!M12=0,"",M32/TrRoad_act!M12*1000)</f>
        <v>23.66537812738051</v>
      </c>
      <c r="N96" s="77">
        <f>IF(TrRoad_act!N12=0,"",N32/TrRoad_act!N12*1000)</f>
        <v>22.311778331976559</v>
      </c>
      <c r="O96" s="77">
        <f>IF(TrRoad_act!O12=0,"",O32/TrRoad_act!O12*1000)</f>
        <v>23.346688936319591</v>
      </c>
      <c r="P96" s="77">
        <f>IF(TrRoad_act!P12=0,"",P32/TrRoad_act!P12*1000)</f>
        <v>23.969999094586385</v>
      </c>
      <c r="Q96" s="77">
        <f>IF(TrRoad_act!Q12=0,"",Q32/TrRoad_act!Q12*1000)</f>
        <v>23.925841936710064</v>
      </c>
    </row>
    <row r="97" spans="1:17" ht="11.45" customHeight="1" x14ac:dyDescent="0.25">
      <c r="A97" s="19" t="s">
        <v>28</v>
      </c>
      <c r="B97" s="76">
        <f>IF(TrRoad_act!B13=0,"",B33/TrRoad_act!B13*1000)</f>
        <v>44.120643109162522</v>
      </c>
      <c r="C97" s="76">
        <f>IF(TrRoad_act!C13=0,"",C33/TrRoad_act!C13*1000)</f>
        <v>44.002577752289469</v>
      </c>
      <c r="D97" s="76">
        <f>IF(TrRoad_act!D13=0,"",D33/TrRoad_act!D13*1000)</f>
        <v>43.424897576784211</v>
      </c>
      <c r="E97" s="76">
        <f>IF(TrRoad_act!E13=0,"",E33/TrRoad_act!E13*1000)</f>
        <v>44.408862362485216</v>
      </c>
      <c r="F97" s="76">
        <f>IF(TrRoad_act!F13=0,"",F33/TrRoad_act!F13*1000)</f>
        <v>43.729414996890981</v>
      </c>
      <c r="G97" s="76">
        <f>IF(TrRoad_act!G13=0,"",G33/TrRoad_act!G13*1000)</f>
        <v>45.372700001492674</v>
      </c>
      <c r="H97" s="76">
        <f>IF(TrRoad_act!H13=0,"",H33/TrRoad_act!H13*1000)</f>
        <v>46.825836761093207</v>
      </c>
      <c r="I97" s="76">
        <f>IF(TrRoad_act!I13=0,"",I33/TrRoad_act!I13*1000)</f>
        <v>47.659555213677393</v>
      </c>
      <c r="J97" s="76">
        <f>IF(TrRoad_act!J13=0,"",J33/TrRoad_act!J13*1000)</f>
        <v>49.283856570845629</v>
      </c>
      <c r="K97" s="76">
        <f>IF(TrRoad_act!K13=0,"",K33/TrRoad_act!K13*1000)</f>
        <v>50.190615746928479</v>
      </c>
      <c r="L97" s="76">
        <f>IF(TrRoad_act!L13=0,"",L33/TrRoad_act!L13*1000)</f>
        <v>50.691179633625353</v>
      </c>
      <c r="M97" s="76">
        <f>IF(TrRoad_act!M13=0,"",M33/TrRoad_act!M13*1000)</f>
        <v>51.108556063015037</v>
      </c>
      <c r="N97" s="76">
        <f>IF(TrRoad_act!N13=0,"",N33/TrRoad_act!N13*1000)</f>
        <v>51.690830867172437</v>
      </c>
      <c r="O97" s="76">
        <f>IF(TrRoad_act!O13=0,"",O33/TrRoad_act!O13*1000)</f>
        <v>51.815701478861783</v>
      </c>
      <c r="P97" s="76">
        <f>IF(TrRoad_act!P13=0,"",P33/TrRoad_act!P13*1000)</f>
        <v>52.45967958094861</v>
      </c>
      <c r="Q97" s="76">
        <f>IF(TrRoad_act!Q13=0,"",Q33/TrRoad_act!Q13*1000)</f>
        <v>50.989992803125141</v>
      </c>
    </row>
    <row r="98" spans="1:17" ht="11.45" customHeight="1" x14ac:dyDescent="0.25">
      <c r="A98" s="62" t="s">
        <v>59</v>
      </c>
      <c r="B98" s="75">
        <f>IF(TrRoad_act!B14=0,"",B34/TrRoad_act!B14*1000)</f>
        <v>28.50264915316269</v>
      </c>
      <c r="C98" s="75">
        <f>IF(TrRoad_act!C14=0,"",C34/TrRoad_act!C14*1000)</f>
        <v>28.584488715666438</v>
      </c>
      <c r="D98" s="75">
        <f>IF(TrRoad_act!D14=0,"",D34/TrRoad_act!D14*1000)</f>
        <v>28.636284311667534</v>
      </c>
      <c r="E98" s="75">
        <f>IF(TrRoad_act!E14=0,"",E34/TrRoad_act!E14*1000)</f>
        <v>28.696214787331968</v>
      </c>
      <c r="F98" s="75">
        <f>IF(TrRoad_act!F14=0,"",F34/TrRoad_act!F14*1000)</f>
        <v>28.72829120941288</v>
      </c>
      <c r="G98" s="75">
        <f>IF(TrRoad_act!G14=0,"",G34/TrRoad_act!G14*1000)</f>
        <v>28.874359229538879</v>
      </c>
      <c r="H98" s="75">
        <f>IF(TrRoad_act!H14=0,"",H34/TrRoad_act!H14*1000)</f>
        <v>29.017406914310854</v>
      </c>
      <c r="I98" s="75">
        <f>IF(TrRoad_act!I14=0,"",I34/TrRoad_act!I14*1000)</f>
        <v>29.131453917240478</v>
      </c>
      <c r="J98" s="75">
        <f>IF(TrRoad_act!J14=0,"",J34/TrRoad_act!J14*1000)</f>
        <v>29.258463237261747</v>
      </c>
      <c r="K98" s="75">
        <f>IF(TrRoad_act!K14=0,"",K34/TrRoad_act!K14*1000)</f>
        <v>29.358268877049063</v>
      </c>
      <c r="L98" s="75">
        <f>IF(TrRoad_act!L14=0,"",L34/TrRoad_act!L14*1000)</f>
        <v>29.444904163659814</v>
      </c>
      <c r="M98" s="75">
        <f>IF(TrRoad_act!M14=0,"",M34/TrRoad_act!M14*1000)</f>
        <v>29.53028109718457</v>
      </c>
      <c r="N98" s="75">
        <f>IF(TrRoad_act!N14=0,"",N34/TrRoad_act!N14*1000)</f>
        <v>29.624558131196697</v>
      </c>
      <c r="O98" s="75">
        <f>IF(TrRoad_act!O14=0,"",O34/TrRoad_act!O14*1000)</f>
        <v>29.702771102144474</v>
      </c>
      <c r="P98" s="75">
        <f>IF(TrRoad_act!P14=0,"",P34/TrRoad_act!P14*1000)</f>
        <v>29.801326467486163</v>
      </c>
      <c r="Q98" s="75">
        <f>IF(TrRoad_act!Q14=0,"",Q34/TrRoad_act!Q14*1000)</f>
        <v>29.827718460705356</v>
      </c>
    </row>
    <row r="99" spans="1:17" ht="11.45" customHeight="1" x14ac:dyDescent="0.25">
      <c r="A99" s="62" t="s">
        <v>58</v>
      </c>
      <c r="B99" s="75">
        <f>IF(TrRoad_act!B15=0,"",B36/TrRoad_act!B15*1000)</f>
        <v>45.152857691625037</v>
      </c>
      <c r="C99" s="75">
        <f>IF(TrRoad_act!C15=0,"",C36/TrRoad_act!C15*1000)</f>
        <v>45.050075571571043</v>
      </c>
      <c r="D99" s="75">
        <f>IF(TrRoad_act!D15=0,"",D36/TrRoad_act!D15*1000)</f>
        <v>44.430048701827225</v>
      </c>
      <c r="E99" s="75">
        <f>IF(TrRoad_act!E15=0,"",E36/TrRoad_act!E15*1000)</f>
        <v>45.074138864890287</v>
      </c>
      <c r="F99" s="75">
        <f>IF(TrRoad_act!F15=0,"",F36/TrRoad_act!F15*1000)</f>
        <v>44.246432191395925</v>
      </c>
      <c r="G99" s="75">
        <f>IF(TrRoad_act!G15=0,"",G36/TrRoad_act!G15*1000)</f>
        <v>45.844564110646765</v>
      </c>
      <c r="H99" s="75">
        <f>IF(TrRoad_act!H15=0,"",H36/TrRoad_act!H15*1000)</f>
        <v>47.239089780828103</v>
      </c>
      <c r="I99" s="75">
        <f>IF(TrRoad_act!I15=0,"",I36/TrRoad_act!I15*1000)</f>
        <v>47.999752931105341</v>
      </c>
      <c r="J99" s="75">
        <f>IF(TrRoad_act!J15=0,"",J36/TrRoad_act!J15*1000)</f>
        <v>49.566813601046313</v>
      </c>
      <c r="K99" s="75">
        <f>IF(TrRoad_act!K15=0,"",K36/TrRoad_act!K15*1000)</f>
        <v>50.39749692741885</v>
      </c>
      <c r="L99" s="75">
        <f>IF(TrRoad_act!L15=0,"",L36/TrRoad_act!L15*1000)</f>
        <v>50.833522505336141</v>
      </c>
      <c r="M99" s="75">
        <f>IF(TrRoad_act!M15=0,"",M36/TrRoad_act!M15*1000)</f>
        <v>51.205702360459675</v>
      </c>
      <c r="N99" s="75">
        <f>IF(TrRoad_act!N15=0,"",N36/TrRoad_act!N15*1000)</f>
        <v>51.755669653865475</v>
      </c>
      <c r="O99" s="75">
        <f>IF(TrRoad_act!O15=0,"",O36/TrRoad_act!O15*1000)</f>
        <v>51.854175372692801</v>
      </c>
      <c r="P99" s="75">
        <f>IF(TrRoad_act!P15=0,"",P36/TrRoad_act!P15*1000)</f>
        <v>52.481816807946032</v>
      </c>
      <c r="Q99" s="75">
        <f>IF(TrRoad_act!Q15=0,"",Q36/TrRoad_act!Q15*1000)</f>
        <v>51.057256447222564</v>
      </c>
    </row>
    <row r="100" spans="1:17" ht="11.45" customHeight="1" x14ac:dyDescent="0.25">
      <c r="A100" s="62" t="s">
        <v>57</v>
      </c>
      <c r="B100" s="75" t="str">
        <f>IF(TrRoad_act!B16=0,"",B38/TrRoad_act!B16*1000)</f>
        <v/>
      </c>
      <c r="C100" s="75" t="str">
        <f>IF(TrRoad_act!C16=0,"",C38/TrRoad_act!C16*1000)</f>
        <v/>
      </c>
      <c r="D100" s="75" t="str">
        <f>IF(TrRoad_act!D16=0,"",D38/TrRoad_act!D16*1000)</f>
        <v/>
      </c>
      <c r="E100" s="75" t="str">
        <f>IF(TrRoad_act!E16=0,"",E38/TrRoad_act!E16*1000)</f>
        <v/>
      </c>
      <c r="F100" s="75" t="str">
        <f>IF(TrRoad_act!F16=0,"",F38/TrRoad_act!F16*1000)</f>
        <v/>
      </c>
      <c r="G100" s="75" t="str">
        <f>IF(TrRoad_act!G16=0,"",G38/TrRoad_act!G16*1000)</f>
        <v/>
      </c>
      <c r="H100" s="75" t="str">
        <f>IF(TrRoad_act!H16=0,"",H38/TrRoad_act!H16*1000)</f>
        <v/>
      </c>
      <c r="I100" s="75" t="str">
        <f>IF(TrRoad_act!I16=0,"",I38/TrRoad_act!I16*1000)</f>
        <v/>
      </c>
      <c r="J100" s="75" t="str">
        <f>IF(TrRoad_act!J16=0,"",J38/TrRoad_act!J16*1000)</f>
        <v/>
      </c>
      <c r="K100" s="75" t="str">
        <f>IF(TrRoad_act!K16=0,"",K38/TrRoad_act!K16*1000)</f>
        <v/>
      </c>
      <c r="L100" s="75" t="str">
        <f>IF(TrRoad_act!L16=0,"",L38/TrRoad_act!L16*1000)</f>
        <v/>
      </c>
      <c r="M100" s="75" t="str">
        <f>IF(TrRoad_act!M16=0,"",M38/TrRoad_act!M16*1000)</f>
        <v/>
      </c>
      <c r="N100" s="75" t="str">
        <f>IF(TrRoad_act!N16=0,"",N38/TrRoad_act!N16*1000)</f>
        <v/>
      </c>
      <c r="O100" s="75" t="str">
        <f>IF(TrRoad_act!O16=0,"",O38/TrRoad_act!O16*1000)</f>
        <v/>
      </c>
      <c r="P100" s="75" t="str">
        <f>IF(TrRoad_act!P16=0,"",P38/TrRoad_act!P16*1000)</f>
        <v/>
      </c>
      <c r="Q100" s="75" t="str">
        <f>IF(TrRoad_act!Q16=0,"",Q38/TrRoad_act!Q16*1000)</f>
        <v/>
      </c>
    </row>
    <row r="101" spans="1:17" ht="11.45" customHeight="1" x14ac:dyDescent="0.25">
      <c r="A101" s="62" t="s">
        <v>56</v>
      </c>
      <c r="B101" s="75" t="str">
        <f>IF(TrRoad_act!B17=0,"",B39/TrRoad_act!B17*1000)</f>
        <v/>
      </c>
      <c r="C101" s="75" t="str">
        <f>IF(TrRoad_act!C17=0,"",C39/TrRoad_act!C17*1000)</f>
        <v/>
      </c>
      <c r="D101" s="75" t="str">
        <f>IF(TrRoad_act!D17=0,"",D39/TrRoad_act!D17*1000)</f>
        <v/>
      </c>
      <c r="E101" s="75" t="str">
        <f>IF(TrRoad_act!E17=0,"",E39/TrRoad_act!E17*1000)</f>
        <v/>
      </c>
      <c r="F101" s="75" t="str">
        <f>IF(TrRoad_act!F17=0,"",F39/TrRoad_act!F17*1000)</f>
        <v/>
      </c>
      <c r="G101" s="75" t="str">
        <f>IF(TrRoad_act!G17=0,"",G39/TrRoad_act!G17*1000)</f>
        <v/>
      </c>
      <c r="H101" s="75" t="str">
        <f>IF(TrRoad_act!H17=0,"",H39/TrRoad_act!H17*1000)</f>
        <v/>
      </c>
      <c r="I101" s="75" t="str">
        <f>IF(TrRoad_act!I17=0,"",I39/TrRoad_act!I17*1000)</f>
        <v/>
      </c>
      <c r="J101" s="75" t="str">
        <f>IF(TrRoad_act!J17=0,"",J39/TrRoad_act!J17*1000)</f>
        <v/>
      </c>
      <c r="K101" s="75" t="str">
        <f>IF(TrRoad_act!K17=0,"",K39/TrRoad_act!K17*1000)</f>
        <v/>
      </c>
      <c r="L101" s="75" t="str">
        <f>IF(TrRoad_act!L17=0,"",L39/TrRoad_act!L17*1000)</f>
        <v/>
      </c>
      <c r="M101" s="75" t="str">
        <f>IF(TrRoad_act!M17=0,"",M39/TrRoad_act!M17*1000)</f>
        <v/>
      </c>
      <c r="N101" s="75" t="str">
        <f>IF(TrRoad_act!N17=0,"",N39/TrRoad_act!N17*1000)</f>
        <v/>
      </c>
      <c r="O101" s="75" t="str">
        <f>IF(TrRoad_act!O17=0,"",O39/TrRoad_act!O17*1000)</f>
        <v/>
      </c>
      <c r="P101" s="75" t="str">
        <f>IF(TrRoad_act!P17=0,"",P39/TrRoad_act!P17*1000)</f>
        <v/>
      </c>
      <c r="Q101" s="75">
        <f>IF(TrRoad_act!Q17=0,"",Q39/TrRoad_act!Q17*1000)</f>
        <v>40.834793681193609</v>
      </c>
    </row>
    <row r="102" spans="1:17" ht="11.45" customHeight="1" x14ac:dyDescent="0.25">
      <c r="A102" s="62" t="s">
        <v>55</v>
      </c>
      <c r="B102" s="75" t="str">
        <f>IF(TrRoad_act!B18=0,"",B41/TrRoad_act!B18*1000)</f>
        <v/>
      </c>
      <c r="C102" s="75" t="str">
        <f>IF(TrRoad_act!C18=0,"",C41/TrRoad_act!C18*1000)</f>
        <v/>
      </c>
      <c r="D102" s="75" t="str">
        <f>IF(TrRoad_act!D18=0,"",D41/TrRoad_act!D18*1000)</f>
        <v/>
      </c>
      <c r="E102" s="75" t="str">
        <f>IF(TrRoad_act!E18=0,"",E41/TrRoad_act!E18*1000)</f>
        <v/>
      </c>
      <c r="F102" s="75" t="str">
        <f>IF(TrRoad_act!F18=0,"",F41/TrRoad_act!F18*1000)</f>
        <v/>
      </c>
      <c r="G102" s="75" t="str">
        <f>IF(TrRoad_act!G18=0,"",G41/TrRoad_act!G18*1000)</f>
        <v/>
      </c>
      <c r="H102" s="75" t="str">
        <f>IF(TrRoad_act!H18=0,"",H41/TrRoad_act!H18*1000)</f>
        <v/>
      </c>
      <c r="I102" s="75" t="str">
        <f>IF(TrRoad_act!I18=0,"",I41/TrRoad_act!I18*1000)</f>
        <v/>
      </c>
      <c r="J102" s="75" t="str">
        <f>IF(TrRoad_act!J18=0,"",J41/TrRoad_act!J18*1000)</f>
        <v/>
      </c>
      <c r="K102" s="75" t="str">
        <f>IF(TrRoad_act!K18=0,"",K41/TrRoad_act!K18*1000)</f>
        <v/>
      </c>
      <c r="L102" s="75" t="str">
        <f>IF(TrRoad_act!L18=0,"",L41/TrRoad_act!L18*1000)</f>
        <v/>
      </c>
      <c r="M102" s="75" t="str">
        <f>IF(TrRoad_act!M18=0,"",M41/TrRoad_act!M18*1000)</f>
        <v/>
      </c>
      <c r="N102" s="75" t="str">
        <f>IF(TrRoad_act!N18=0,"",N41/TrRoad_act!N18*1000)</f>
        <v/>
      </c>
      <c r="O102" s="75" t="str">
        <f>IF(TrRoad_act!O18=0,"",O41/TrRoad_act!O18*1000)</f>
        <v/>
      </c>
      <c r="P102" s="75" t="str">
        <f>IF(TrRoad_act!P18=0,"",P41/TrRoad_act!P18*1000)</f>
        <v/>
      </c>
      <c r="Q102" s="75" t="str">
        <f>IF(TrRoad_act!Q18=0,"",Q41/TrRoad_act!Q18*1000)</f>
        <v/>
      </c>
    </row>
    <row r="103" spans="1:17" ht="11.45" customHeight="1" x14ac:dyDescent="0.25">
      <c r="A103" s="25" t="s">
        <v>36</v>
      </c>
      <c r="B103" s="79">
        <f>IF(TrRoad_act!B19=0,"",B42/TrRoad_act!B19*1000)</f>
        <v>77.809510135835737</v>
      </c>
      <c r="C103" s="79">
        <f>IF(TrRoad_act!C19=0,"",C42/TrRoad_act!C19*1000)</f>
        <v>79.216082532753362</v>
      </c>
      <c r="D103" s="79">
        <f>IF(TrRoad_act!D19=0,"",D42/TrRoad_act!D19*1000)</f>
        <v>78.725839583149721</v>
      </c>
      <c r="E103" s="79">
        <f>IF(TrRoad_act!E19=0,"",E42/TrRoad_act!E19*1000)</f>
        <v>85.388573008902057</v>
      </c>
      <c r="F103" s="79">
        <f>IF(TrRoad_act!F19=0,"",F42/TrRoad_act!F19*1000)</f>
        <v>89.50306174153009</v>
      </c>
      <c r="G103" s="79">
        <f>IF(TrRoad_act!G19=0,"",G42/TrRoad_act!G19*1000)</f>
        <v>87.833642044126108</v>
      </c>
      <c r="H103" s="79">
        <f>IF(TrRoad_act!H19=0,"",H42/TrRoad_act!H19*1000)</f>
        <v>88.650252248443181</v>
      </c>
      <c r="I103" s="79">
        <f>IF(TrRoad_act!I19=0,"",I42/TrRoad_act!I19*1000)</f>
        <v>89.314598627255833</v>
      </c>
      <c r="J103" s="79">
        <f>IF(TrRoad_act!J19=0,"",J42/TrRoad_act!J19*1000)</f>
        <v>82.686221783380205</v>
      </c>
      <c r="K103" s="79">
        <f>IF(TrRoad_act!K19=0,"",K42/TrRoad_act!K19*1000)</f>
        <v>81.300197116445617</v>
      </c>
      <c r="L103" s="79">
        <f>IF(TrRoad_act!L19=0,"",L42/TrRoad_act!L19*1000)</f>
        <v>79.866658817252244</v>
      </c>
      <c r="M103" s="79">
        <f>IF(TrRoad_act!M19=0,"",M42/TrRoad_act!M19*1000)</f>
        <v>72.757536957801236</v>
      </c>
      <c r="N103" s="79">
        <f>IF(TrRoad_act!N19=0,"",N42/TrRoad_act!N19*1000)</f>
        <v>67.193348626721217</v>
      </c>
      <c r="O103" s="79">
        <f>IF(TrRoad_act!O19=0,"",O42/TrRoad_act!O19*1000)</f>
        <v>61.059799128851964</v>
      </c>
      <c r="P103" s="79">
        <f>IF(TrRoad_act!P19=0,"",P42/TrRoad_act!P19*1000)</f>
        <v>60.649100316016472</v>
      </c>
      <c r="Q103" s="79">
        <f>IF(TrRoad_act!Q19=0,"",Q42/TrRoad_act!Q19*1000)</f>
        <v>63.246202288103198</v>
      </c>
    </row>
    <row r="104" spans="1:17" ht="11.45" customHeight="1" x14ac:dyDescent="0.25">
      <c r="A104" s="23" t="s">
        <v>27</v>
      </c>
      <c r="B104" s="78">
        <f>IF(TrRoad_act!B20=0,"",B43/TrRoad_act!B20*1000)</f>
        <v>477.2103254694174</v>
      </c>
      <c r="C104" s="78">
        <f>IF(TrRoad_act!C20=0,"",C43/TrRoad_act!C20*1000)</f>
        <v>474.68309382424576</v>
      </c>
      <c r="D104" s="78">
        <f>IF(TrRoad_act!D20=0,"",D43/TrRoad_act!D20*1000)</f>
        <v>468.5354128397517</v>
      </c>
      <c r="E104" s="78">
        <f>IF(TrRoad_act!E20=0,"",E43/TrRoad_act!E20*1000)</f>
        <v>465.1598602192696</v>
      </c>
      <c r="F104" s="78">
        <f>IF(TrRoad_act!F20=0,"",F43/TrRoad_act!F20*1000)</f>
        <v>460.78781781383486</v>
      </c>
      <c r="G104" s="78">
        <f>IF(TrRoad_act!G20=0,"",G43/TrRoad_act!G20*1000)</f>
        <v>454.39120670086555</v>
      </c>
      <c r="H104" s="78">
        <f>IF(TrRoad_act!H20=0,"",H43/TrRoad_act!H20*1000)</f>
        <v>450.01867515633529</v>
      </c>
      <c r="I104" s="78">
        <f>IF(TrRoad_act!I20=0,"",I43/TrRoad_act!I20*1000)</f>
        <v>443.549984759518</v>
      </c>
      <c r="J104" s="78">
        <f>IF(TrRoad_act!J20=0,"",J43/TrRoad_act!J20*1000)</f>
        <v>434.20784044357441</v>
      </c>
      <c r="K104" s="78">
        <f>IF(TrRoad_act!K20=0,"",K43/TrRoad_act!K20*1000)</f>
        <v>426.5782928104237</v>
      </c>
      <c r="L104" s="78">
        <f>IF(TrRoad_act!L20=0,"",L43/TrRoad_act!L20*1000)</f>
        <v>425.69542401130292</v>
      </c>
      <c r="M104" s="78">
        <f>IF(TrRoad_act!M20=0,"",M43/TrRoad_act!M20*1000)</f>
        <v>421.31889070488734</v>
      </c>
      <c r="N104" s="78">
        <f>IF(TrRoad_act!N20=0,"",N43/TrRoad_act!N20*1000)</f>
        <v>417.92556635280846</v>
      </c>
      <c r="O104" s="78">
        <f>IF(TrRoad_act!O20=0,"",O43/TrRoad_act!O20*1000)</f>
        <v>413.0866240444675</v>
      </c>
      <c r="P104" s="78">
        <f>IF(TrRoad_act!P20=0,"",P43/TrRoad_act!P20*1000)</f>
        <v>405.60460731591405</v>
      </c>
      <c r="Q104" s="78">
        <f>IF(TrRoad_act!Q20=0,"",Q43/TrRoad_act!Q20*1000)</f>
        <v>400.11132839525419</v>
      </c>
    </row>
    <row r="105" spans="1:17" ht="11.45" customHeight="1" x14ac:dyDescent="0.25">
      <c r="A105" s="62" t="s">
        <v>59</v>
      </c>
      <c r="B105" s="77">
        <f>IF(TrRoad_act!B21=0,"",B44/TrRoad_act!B21*1000)</f>
        <v>772.22097000209817</v>
      </c>
      <c r="C105" s="77">
        <f>IF(TrRoad_act!C21=0,"",C44/TrRoad_act!C21*1000)</f>
        <v>780.15482200577253</v>
      </c>
      <c r="D105" s="77">
        <f>IF(TrRoad_act!D21=0,"",D44/TrRoad_act!D21*1000)</f>
        <v>775.61822539893456</v>
      </c>
      <c r="E105" s="77">
        <f>IF(TrRoad_act!E21=0,"",E44/TrRoad_act!E21*1000)</f>
        <v>771.13459077690345</v>
      </c>
      <c r="F105" s="77">
        <f>IF(TrRoad_act!F21=0,"",F44/TrRoad_act!F21*1000)</f>
        <v>770.03480308662245</v>
      </c>
      <c r="G105" s="77">
        <f>IF(TrRoad_act!G21=0,"",G44/TrRoad_act!G21*1000)</f>
        <v>764.83939030845818</v>
      </c>
      <c r="H105" s="77">
        <f>IF(TrRoad_act!H21=0,"",H44/TrRoad_act!H21*1000)</f>
        <v>755.27567952441314</v>
      </c>
      <c r="I105" s="77">
        <f>IF(TrRoad_act!I21=0,"",I44/TrRoad_act!I21*1000)</f>
        <v>744.76955840595429</v>
      </c>
      <c r="J105" s="77">
        <f>IF(TrRoad_act!J21=0,"",J44/TrRoad_act!J21*1000)</f>
        <v>721.13700458655114</v>
      </c>
      <c r="K105" s="77">
        <f>IF(TrRoad_act!K21=0,"",K44/TrRoad_act!K21*1000)</f>
        <v>699.43247516805457</v>
      </c>
      <c r="L105" s="77">
        <f>IF(TrRoad_act!L21=0,"",L44/TrRoad_act!L21*1000)</f>
        <v>683.01250122436272</v>
      </c>
      <c r="M105" s="77">
        <f>IF(TrRoad_act!M21=0,"",M44/TrRoad_act!M21*1000)</f>
        <v>655.7285644288886</v>
      </c>
      <c r="N105" s="77">
        <f>IF(TrRoad_act!N21=0,"",N44/TrRoad_act!N21*1000)</f>
        <v>639.35262554693736</v>
      </c>
      <c r="O105" s="77">
        <f>IF(TrRoad_act!O21=0,"",O44/TrRoad_act!O21*1000)</f>
        <v>616.01691335316866</v>
      </c>
      <c r="P105" s="77">
        <f>IF(TrRoad_act!P21=0,"",P44/TrRoad_act!P21*1000)</f>
        <v>595.24759578636804</v>
      </c>
      <c r="Q105" s="77">
        <f>IF(TrRoad_act!Q21=0,"",Q44/TrRoad_act!Q21*1000)</f>
        <v>572.1770254415112</v>
      </c>
    </row>
    <row r="106" spans="1:17" ht="11.45" customHeight="1" x14ac:dyDescent="0.25">
      <c r="A106" s="62" t="s">
        <v>58</v>
      </c>
      <c r="B106" s="77">
        <f>IF(TrRoad_act!B22=0,"",B46/TrRoad_act!B22*1000)</f>
        <v>446.49119420161776</v>
      </c>
      <c r="C106" s="77">
        <f>IF(TrRoad_act!C22=0,"",C46/TrRoad_act!C22*1000)</f>
        <v>440.63275117291471</v>
      </c>
      <c r="D106" s="77">
        <f>IF(TrRoad_act!D22=0,"",D46/TrRoad_act!D22*1000)</f>
        <v>434.23082103907569</v>
      </c>
      <c r="E106" s="77">
        <f>IF(TrRoad_act!E22=0,"",E46/TrRoad_act!E22*1000)</f>
        <v>432.30267688913671</v>
      </c>
      <c r="F106" s="77">
        <f>IF(TrRoad_act!F22=0,"",F46/TrRoad_act!F22*1000)</f>
        <v>429.02717590000975</v>
      </c>
      <c r="G106" s="77">
        <f>IF(TrRoad_act!G22=0,"",G46/TrRoad_act!G22*1000)</f>
        <v>424.28743008298397</v>
      </c>
      <c r="H106" s="77">
        <f>IF(TrRoad_act!H22=0,"",H46/TrRoad_act!H22*1000)</f>
        <v>422.99989641300795</v>
      </c>
      <c r="I106" s="77">
        <f>IF(TrRoad_act!I22=0,"",I46/TrRoad_act!I22*1000)</f>
        <v>422.03557767457727</v>
      </c>
      <c r="J106" s="77">
        <f>IF(TrRoad_act!J22=0,"",J46/TrRoad_act!J22*1000)</f>
        <v>415.65900521897498</v>
      </c>
      <c r="K106" s="77">
        <f>IF(TrRoad_act!K22=0,"",K46/TrRoad_act!K22*1000)</f>
        <v>409.58292001419039</v>
      </c>
      <c r="L106" s="77">
        <f>IF(TrRoad_act!L22=0,"",L46/TrRoad_act!L22*1000)</f>
        <v>411.41986891914462</v>
      </c>
      <c r="M106" s="77">
        <f>IF(TrRoad_act!M22=0,"",M46/TrRoad_act!M22*1000)</f>
        <v>409.4592381084625</v>
      </c>
      <c r="N106" s="77">
        <f>IF(TrRoad_act!N22=0,"",N46/TrRoad_act!N22*1000)</f>
        <v>407.7946601624821</v>
      </c>
      <c r="O106" s="77">
        <f>IF(TrRoad_act!O22=0,"",O46/TrRoad_act!O22*1000)</f>
        <v>404.82057287619011</v>
      </c>
      <c r="P106" s="77">
        <f>IF(TrRoad_act!P22=0,"",P46/TrRoad_act!P22*1000)</f>
        <v>398.71357594627602</v>
      </c>
      <c r="Q106" s="77">
        <f>IF(TrRoad_act!Q22=0,"",Q46/TrRoad_act!Q22*1000)</f>
        <v>394.61281239859903</v>
      </c>
    </row>
    <row r="107" spans="1:17" ht="11.45" customHeight="1" x14ac:dyDescent="0.25">
      <c r="A107" s="62" t="s">
        <v>57</v>
      </c>
      <c r="B107" s="77" t="str">
        <f>IF(TrRoad_act!B23=0,"",B48/TrRoad_act!B23*1000)</f>
        <v/>
      </c>
      <c r="C107" s="77" t="str">
        <f>IF(TrRoad_act!C23=0,"",C48/TrRoad_act!C23*1000)</f>
        <v/>
      </c>
      <c r="D107" s="77" t="str">
        <f>IF(TrRoad_act!D23=0,"",D48/TrRoad_act!D23*1000)</f>
        <v/>
      </c>
      <c r="E107" s="77" t="str">
        <f>IF(TrRoad_act!E23=0,"",E48/TrRoad_act!E23*1000)</f>
        <v/>
      </c>
      <c r="F107" s="77" t="str">
        <f>IF(TrRoad_act!F23=0,"",F48/TrRoad_act!F23*1000)</f>
        <v/>
      </c>
      <c r="G107" s="77" t="str">
        <f>IF(TrRoad_act!G23=0,"",G48/TrRoad_act!G23*1000)</f>
        <v/>
      </c>
      <c r="H107" s="77" t="str">
        <f>IF(TrRoad_act!H23=0,"",H48/TrRoad_act!H23*1000)</f>
        <v/>
      </c>
      <c r="I107" s="77" t="str">
        <f>IF(TrRoad_act!I23=0,"",I48/TrRoad_act!I23*1000)</f>
        <v/>
      </c>
      <c r="J107" s="77" t="str">
        <f>IF(TrRoad_act!J23=0,"",J48/TrRoad_act!J23*1000)</f>
        <v/>
      </c>
      <c r="K107" s="77" t="str">
        <f>IF(TrRoad_act!K23=0,"",K48/TrRoad_act!K23*1000)</f>
        <v/>
      </c>
      <c r="L107" s="77" t="str">
        <f>IF(TrRoad_act!L23=0,"",L48/TrRoad_act!L23*1000)</f>
        <v/>
      </c>
      <c r="M107" s="77" t="str">
        <f>IF(TrRoad_act!M23=0,"",M48/TrRoad_act!M23*1000)</f>
        <v/>
      </c>
      <c r="N107" s="77" t="str">
        <f>IF(TrRoad_act!N23=0,"",N48/TrRoad_act!N23*1000)</f>
        <v/>
      </c>
      <c r="O107" s="77" t="str">
        <f>IF(TrRoad_act!O23=0,"",O48/TrRoad_act!O23*1000)</f>
        <v/>
      </c>
      <c r="P107" s="77" t="str">
        <f>IF(TrRoad_act!P23=0,"",P48/TrRoad_act!P23*1000)</f>
        <v/>
      </c>
      <c r="Q107" s="77" t="str">
        <f>IF(TrRoad_act!Q23=0,"",Q48/TrRoad_act!Q23*1000)</f>
        <v/>
      </c>
    </row>
    <row r="108" spans="1:17" ht="11.45" customHeight="1" x14ac:dyDescent="0.25">
      <c r="A108" s="62" t="s">
        <v>56</v>
      </c>
      <c r="B108" s="77" t="str">
        <f>IF(TrRoad_act!B24=0,"",B49/TrRoad_act!B24*1000)</f>
        <v/>
      </c>
      <c r="C108" s="77" t="str">
        <f>IF(TrRoad_act!C24=0,"",C49/TrRoad_act!C24*1000)</f>
        <v/>
      </c>
      <c r="D108" s="77" t="str">
        <f>IF(TrRoad_act!D24=0,"",D49/TrRoad_act!D24*1000)</f>
        <v/>
      </c>
      <c r="E108" s="77" t="str">
        <f>IF(TrRoad_act!E24=0,"",E49/TrRoad_act!E24*1000)</f>
        <v/>
      </c>
      <c r="F108" s="77" t="str">
        <f>IF(TrRoad_act!F24=0,"",F49/TrRoad_act!F24*1000)</f>
        <v/>
      </c>
      <c r="G108" s="77" t="str">
        <f>IF(TrRoad_act!G24=0,"",G49/TrRoad_act!G24*1000)</f>
        <v/>
      </c>
      <c r="H108" s="77" t="str">
        <f>IF(TrRoad_act!H24=0,"",H49/TrRoad_act!H24*1000)</f>
        <v/>
      </c>
      <c r="I108" s="77" t="str">
        <f>IF(TrRoad_act!I24=0,"",I49/TrRoad_act!I24*1000)</f>
        <v/>
      </c>
      <c r="J108" s="77" t="str">
        <f>IF(TrRoad_act!J24=0,"",J49/TrRoad_act!J24*1000)</f>
        <v/>
      </c>
      <c r="K108" s="77" t="str">
        <f>IF(TrRoad_act!K24=0,"",K49/TrRoad_act!K24*1000)</f>
        <v/>
      </c>
      <c r="L108" s="77" t="str">
        <f>IF(TrRoad_act!L24=0,"",L49/TrRoad_act!L24*1000)</f>
        <v/>
      </c>
      <c r="M108" s="77" t="str">
        <f>IF(TrRoad_act!M24=0,"",M49/TrRoad_act!M24*1000)</f>
        <v/>
      </c>
      <c r="N108" s="77" t="str">
        <f>IF(TrRoad_act!N24=0,"",N49/TrRoad_act!N24*1000)</f>
        <v/>
      </c>
      <c r="O108" s="77" t="str">
        <f>IF(TrRoad_act!O24=0,"",O49/TrRoad_act!O24*1000)</f>
        <v/>
      </c>
      <c r="P108" s="77" t="str">
        <f>IF(TrRoad_act!P24=0,"",P49/TrRoad_act!P24*1000)</f>
        <v/>
      </c>
      <c r="Q108" s="77">
        <f>IF(TrRoad_act!Q24=0,"",Q49/TrRoad_act!Q24*1000)</f>
        <v>598.53326503745325</v>
      </c>
    </row>
    <row r="109" spans="1:17" ht="11.45" customHeight="1" x14ac:dyDescent="0.25">
      <c r="A109" s="62" t="s">
        <v>55</v>
      </c>
      <c r="B109" s="77" t="str">
        <f>IF(TrRoad_act!B25=0,"",B51/TrRoad_act!B25*1000)</f>
        <v/>
      </c>
      <c r="C109" s="77" t="str">
        <f>IF(TrRoad_act!C25=0,"",C51/TrRoad_act!C25*1000)</f>
        <v/>
      </c>
      <c r="D109" s="77" t="str">
        <f>IF(TrRoad_act!D25=0,"",D51/TrRoad_act!D25*1000)</f>
        <v/>
      </c>
      <c r="E109" s="77" t="str">
        <f>IF(TrRoad_act!E25=0,"",E51/TrRoad_act!E25*1000)</f>
        <v/>
      </c>
      <c r="F109" s="77" t="str">
        <f>IF(TrRoad_act!F25=0,"",F51/TrRoad_act!F25*1000)</f>
        <v/>
      </c>
      <c r="G109" s="77" t="str">
        <f>IF(TrRoad_act!G25=0,"",G51/TrRoad_act!G25*1000)</f>
        <v/>
      </c>
      <c r="H109" s="77" t="str">
        <f>IF(TrRoad_act!H25=0,"",H51/TrRoad_act!H25*1000)</f>
        <v/>
      </c>
      <c r="I109" s="77" t="str">
        <f>IF(TrRoad_act!I25=0,"",I51/TrRoad_act!I25*1000)</f>
        <v/>
      </c>
      <c r="J109" s="77" t="str">
        <f>IF(TrRoad_act!J25=0,"",J51/TrRoad_act!J25*1000)</f>
        <v/>
      </c>
      <c r="K109" s="77" t="str">
        <f>IF(TrRoad_act!K25=0,"",K51/TrRoad_act!K25*1000)</f>
        <v/>
      </c>
      <c r="L109" s="77" t="str">
        <f>IF(TrRoad_act!L25=0,"",L51/TrRoad_act!L25*1000)</f>
        <v/>
      </c>
      <c r="M109" s="77" t="str">
        <f>IF(TrRoad_act!M25=0,"",M51/TrRoad_act!M25*1000)</f>
        <v/>
      </c>
      <c r="N109" s="77">
        <f>IF(TrRoad_act!N25=0,"",N51/TrRoad_act!N25*1000)</f>
        <v>228.30320957443422</v>
      </c>
      <c r="O109" s="77">
        <f>IF(TrRoad_act!O25=0,"",O51/TrRoad_act!O25*1000)</f>
        <v>229.34234044703865</v>
      </c>
      <c r="P109" s="77">
        <f>IF(TrRoad_act!P25=0,"",P51/TrRoad_act!P25*1000)</f>
        <v>230.5105378648974</v>
      </c>
      <c r="Q109" s="77">
        <f>IF(TrRoad_act!Q25=0,"",Q51/TrRoad_act!Q25*1000)</f>
        <v>232.64290799808217</v>
      </c>
    </row>
    <row r="110" spans="1:17" ht="11.45" customHeight="1" x14ac:dyDescent="0.25">
      <c r="A110" s="19" t="s">
        <v>24</v>
      </c>
      <c r="B110" s="76">
        <f>IF(TrRoad_act!B26=0,"",B52/TrRoad_act!B26*1000)</f>
        <v>51.089332029480261</v>
      </c>
      <c r="C110" s="76">
        <f>IF(TrRoad_act!C26=0,"",C52/TrRoad_act!C26*1000)</f>
        <v>52.143663753028328</v>
      </c>
      <c r="D110" s="76">
        <f>IF(TrRoad_act!D26=0,"",D52/TrRoad_act!D26*1000)</f>
        <v>51.91357382779492</v>
      </c>
      <c r="E110" s="76">
        <f>IF(TrRoad_act!E26=0,"",E52/TrRoad_act!E26*1000)</f>
        <v>57.488084923106079</v>
      </c>
      <c r="F110" s="76">
        <f>IF(TrRoad_act!F26=0,"",F52/TrRoad_act!F26*1000)</f>
        <v>60.13982440478788</v>
      </c>
      <c r="G110" s="76">
        <f>IF(TrRoad_act!G26=0,"",G52/TrRoad_act!G26*1000)</f>
        <v>57.70499817437485</v>
      </c>
      <c r="H110" s="76">
        <f>IF(TrRoad_act!H26=0,"",H52/TrRoad_act!H26*1000)</f>
        <v>57.076144985621703</v>
      </c>
      <c r="I110" s="76">
        <f>IF(TrRoad_act!I26=0,"",I52/TrRoad_act!I26*1000)</f>
        <v>57.091452087958956</v>
      </c>
      <c r="J110" s="76">
        <f>IF(TrRoad_act!J26=0,"",J52/TrRoad_act!J26*1000)</f>
        <v>52.742684953121667</v>
      </c>
      <c r="K110" s="76">
        <f>IF(TrRoad_act!K26=0,"",K52/TrRoad_act!K26*1000)</f>
        <v>50.463281085400418</v>
      </c>
      <c r="L110" s="76">
        <f>IF(TrRoad_act!L26=0,"",L52/TrRoad_act!L26*1000)</f>
        <v>50.559001244088755</v>
      </c>
      <c r="M110" s="76">
        <f>IF(TrRoad_act!M26=0,"",M52/TrRoad_act!M26*1000)</f>
        <v>47.162001925393419</v>
      </c>
      <c r="N110" s="76">
        <f>IF(TrRoad_act!N26=0,"",N52/TrRoad_act!N26*1000)</f>
        <v>43.156122961939047</v>
      </c>
      <c r="O110" s="76">
        <f>IF(TrRoad_act!O26=0,"",O52/TrRoad_act!O26*1000)</f>
        <v>39.170154391222702</v>
      </c>
      <c r="P110" s="76">
        <f>IF(TrRoad_act!P26=0,"",P52/TrRoad_act!P26*1000)</f>
        <v>40.256629145863421</v>
      </c>
      <c r="Q110" s="76">
        <f>IF(TrRoad_act!Q26=0,"",Q52/TrRoad_act!Q26*1000)</f>
        <v>42.598989905306368</v>
      </c>
    </row>
    <row r="111" spans="1:17" ht="11.45" customHeight="1" x14ac:dyDescent="0.25">
      <c r="A111" s="17" t="s">
        <v>23</v>
      </c>
      <c r="B111" s="75">
        <f>IF(TrRoad_act!B27=0,"",B53/TrRoad_act!B27*1000)</f>
        <v>55.334545411896848</v>
      </c>
      <c r="C111" s="75">
        <f>IF(TrRoad_act!C27=0,"",C53/TrRoad_act!C27*1000)</f>
        <v>57.496760337684535</v>
      </c>
      <c r="D111" s="75">
        <f>IF(TrRoad_act!D27=0,"",D53/TrRoad_act!D27*1000)</f>
        <v>56.132044465169599</v>
      </c>
      <c r="E111" s="75">
        <f>IF(TrRoad_act!E27=0,"",E53/TrRoad_act!E27*1000)</f>
        <v>60.88452555244784</v>
      </c>
      <c r="F111" s="75">
        <f>IF(TrRoad_act!F27=0,"",F53/TrRoad_act!F27*1000)</f>
        <v>61.517868547694235</v>
      </c>
      <c r="G111" s="75">
        <f>IF(TrRoad_act!G27=0,"",G53/TrRoad_act!G27*1000)</f>
        <v>57.865145002061276</v>
      </c>
      <c r="H111" s="75">
        <f>IF(TrRoad_act!H27=0,"",H53/TrRoad_act!H27*1000)</f>
        <v>58.238528006013269</v>
      </c>
      <c r="I111" s="75">
        <f>IF(TrRoad_act!I27=0,"",I53/TrRoad_act!I27*1000)</f>
        <v>58.142587856327062</v>
      </c>
      <c r="J111" s="75">
        <f>IF(TrRoad_act!J27=0,"",J53/TrRoad_act!J27*1000)</f>
        <v>60.251934110933512</v>
      </c>
      <c r="K111" s="75">
        <f>IF(TrRoad_act!K27=0,"",K53/TrRoad_act!K27*1000)</f>
        <v>55.745975957226925</v>
      </c>
      <c r="L111" s="75">
        <f>IF(TrRoad_act!L27=0,"",L53/TrRoad_act!L27*1000)</f>
        <v>54.024490088067978</v>
      </c>
      <c r="M111" s="75">
        <f>IF(TrRoad_act!M27=0,"",M53/TrRoad_act!M27*1000)</f>
        <v>49.437713195735448</v>
      </c>
      <c r="N111" s="75">
        <f>IF(TrRoad_act!N27=0,"",N53/TrRoad_act!N27*1000)</f>
        <v>48.291942457095708</v>
      </c>
      <c r="O111" s="75">
        <f>IF(TrRoad_act!O27=0,"",O53/TrRoad_act!O27*1000)</f>
        <v>47.187171326587816</v>
      </c>
      <c r="P111" s="75">
        <f>IF(TrRoad_act!P27=0,"",P53/TrRoad_act!P27*1000)</f>
        <v>45.92075942016735</v>
      </c>
      <c r="Q111" s="75">
        <f>IF(TrRoad_act!Q27=0,"",Q53/TrRoad_act!Q27*1000)</f>
        <v>46.192674388389307</v>
      </c>
    </row>
    <row r="112" spans="1:17" ht="11.45" customHeight="1" x14ac:dyDescent="0.25">
      <c r="A112" s="15" t="s">
        <v>22</v>
      </c>
      <c r="B112" s="74">
        <f>IF(TrRoad_act!B28=0,"",B55/TrRoad_act!B28*1000)</f>
        <v>40.024709532738129</v>
      </c>
      <c r="C112" s="74">
        <f>IF(TrRoad_act!C28=0,"",C55/TrRoad_act!C28*1000)</f>
        <v>39.163793716040139</v>
      </c>
      <c r="D112" s="74">
        <f>IF(TrRoad_act!D28=0,"",D55/TrRoad_act!D28*1000)</f>
        <v>42.077005288824289</v>
      </c>
      <c r="E112" s="74">
        <f>IF(TrRoad_act!E28=0,"",E55/TrRoad_act!E28*1000)</f>
        <v>49.721097051330283</v>
      </c>
      <c r="F112" s="74">
        <f>IF(TrRoad_act!F28=0,"",F55/TrRoad_act!F28*1000)</f>
        <v>57.523054515893975</v>
      </c>
      <c r="G112" s="74">
        <f>IF(TrRoad_act!G28=0,"",G55/TrRoad_act!G28*1000)</f>
        <v>57.395859738023951</v>
      </c>
      <c r="H112" s="74">
        <f>IF(TrRoad_act!H28=0,"",H55/TrRoad_act!H28*1000)</f>
        <v>54.920096093137815</v>
      </c>
      <c r="I112" s="74">
        <f>IF(TrRoad_act!I28=0,"",I55/TrRoad_act!I28*1000)</f>
        <v>55.208609577136464</v>
      </c>
      <c r="J112" s="74">
        <f>IF(TrRoad_act!J28=0,"",J55/TrRoad_act!J28*1000)</f>
        <v>42.923257527883571</v>
      </c>
      <c r="K112" s="74">
        <f>IF(TrRoad_act!K28=0,"",K55/TrRoad_act!K28*1000)</f>
        <v>42.82089778698689</v>
      </c>
      <c r="L112" s="74">
        <f>IF(TrRoad_act!L28=0,"",L55/TrRoad_act!L28*1000)</f>
        <v>45.06627290625952</v>
      </c>
      <c r="M112" s="74">
        <f>IF(TrRoad_act!M28=0,"",M55/TrRoad_act!M28*1000)</f>
        <v>42.895084432390846</v>
      </c>
      <c r="N112" s="74">
        <f>IF(TrRoad_act!N28=0,"",N55/TrRoad_act!N28*1000)</f>
        <v>33.102115153918916</v>
      </c>
      <c r="O112" s="74">
        <f>IF(TrRoad_act!O28=0,"",O55/TrRoad_act!O28*1000)</f>
        <v>25.335469223574204</v>
      </c>
      <c r="P112" s="74">
        <f>IF(TrRoad_act!P28=0,"",P55/TrRoad_act!P28*1000)</f>
        <v>29.10534998024065</v>
      </c>
      <c r="Q112" s="74">
        <f>IF(TrRoad_act!Q28=0,"",Q55/TrRoad_act!Q28*1000)</f>
        <v>35.774362151271255</v>
      </c>
    </row>
    <row r="114" spans="1:17" ht="11.45" customHeight="1" x14ac:dyDescent="0.25">
      <c r="A114" s="27" t="s">
        <v>72</v>
      </c>
      <c r="B114" s="68"/>
      <c r="C114" s="68"/>
      <c r="D114" s="68"/>
      <c r="E114" s="68"/>
      <c r="F114" s="68"/>
      <c r="G114" s="68"/>
      <c r="H114" s="68"/>
      <c r="I114" s="68"/>
      <c r="J114" s="68"/>
      <c r="K114" s="68"/>
      <c r="L114" s="68"/>
      <c r="M114" s="68"/>
      <c r="N114" s="68"/>
      <c r="O114" s="68"/>
      <c r="P114" s="68"/>
      <c r="Q114" s="68"/>
    </row>
    <row r="115" spans="1:17" ht="11.45" customHeight="1" x14ac:dyDescent="0.25">
      <c r="A115" s="25" t="s">
        <v>39</v>
      </c>
      <c r="B115" s="79"/>
      <c r="C115" s="79"/>
      <c r="D115" s="79"/>
      <c r="E115" s="79"/>
      <c r="F115" s="79"/>
      <c r="G115" s="79"/>
      <c r="H115" s="79"/>
      <c r="I115" s="79"/>
      <c r="J115" s="79"/>
      <c r="K115" s="79"/>
      <c r="L115" s="79"/>
      <c r="M115" s="79"/>
      <c r="N115" s="79"/>
      <c r="O115" s="79"/>
      <c r="P115" s="79"/>
      <c r="Q115" s="79"/>
    </row>
    <row r="116" spans="1:17" ht="11.45" customHeight="1" x14ac:dyDescent="0.25">
      <c r="A116" s="23" t="s">
        <v>30</v>
      </c>
      <c r="B116" s="78">
        <f>IF(B19=0,"",1000000*B19/TrRoad_act!B86)</f>
        <v>174.90109003116046</v>
      </c>
      <c r="C116" s="78">
        <f>IF(C19=0,"",1000000*C19/TrRoad_act!C86)</f>
        <v>155.16872843501429</v>
      </c>
      <c r="D116" s="78">
        <f>IF(D19=0,"",1000000*D19/TrRoad_act!D86)</f>
        <v>154.53875858574287</v>
      </c>
      <c r="E116" s="78">
        <f>IF(E19=0,"",1000000*E19/TrRoad_act!E86)</f>
        <v>149.89783751561751</v>
      </c>
      <c r="F116" s="78">
        <f>IF(F19=0,"",1000000*F19/TrRoad_act!F86)</f>
        <v>141.84671477846334</v>
      </c>
      <c r="G116" s="78">
        <f>IF(G19=0,"",1000000*G19/TrRoad_act!G86)</f>
        <v>134.55043699983676</v>
      </c>
      <c r="H116" s="78">
        <f>IF(H19=0,"",1000000*H19/TrRoad_act!H86)</f>
        <v>129.94929698408976</v>
      </c>
      <c r="I116" s="78">
        <f>IF(I19=0,"",1000000*I19/TrRoad_act!I86)</f>
        <v>126.48695574235175</v>
      </c>
      <c r="J116" s="78">
        <f>IF(J19=0,"",1000000*J19/TrRoad_act!J86)</f>
        <v>119.68608343846664</v>
      </c>
      <c r="K116" s="78">
        <f>IF(K19=0,"",1000000*K19/TrRoad_act!K86)</f>
        <v>114.0321727128505</v>
      </c>
      <c r="L116" s="78">
        <f>IF(L19=0,"",1000000*L19/TrRoad_act!L86)</f>
        <v>113.24640622729694</v>
      </c>
      <c r="M116" s="78">
        <f>IF(M19=0,"",1000000*M19/TrRoad_act!M86)</f>
        <v>113.43411432231186</v>
      </c>
      <c r="N116" s="78">
        <f>IF(N19=0,"",1000000*N19/TrRoad_act!N86)</f>
        <v>115.43444305825615</v>
      </c>
      <c r="O116" s="78">
        <f>IF(O19=0,"",1000000*O19/TrRoad_act!O86)</f>
        <v>116.80322036311033</v>
      </c>
      <c r="P116" s="78">
        <f>IF(P19=0,"",1000000*P19/TrRoad_act!P86)</f>
        <v>118.44890935573207</v>
      </c>
      <c r="Q116" s="78">
        <f>IF(Q19=0,"",1000000*Q19/TrRoad_act!Q86)</f>
        <v>118.14620562890582</v>
      </c>
    </row>
    <row r="117" spans="1:17" ht="11.45" customHeight="1" x14ac:dyDescent="0.25">
      <c r="A117" s="19" t="s">
        <v>29</v>
      </c>
      <c r="B117" s="76">
        <f>IF(B21=0,"",1000000*B21/TrRoad_act!B87)</f>
        <v>1114.9254374438444</v>
      </c>
      <c r="C117" s="76">
        <f>IF(C21=0,"",1000000*C21/TrRoad_act!C87)</f>
        <v>1094.7059514454475</v>
      </c>
      <c r="D117" s="76">
        <f>IF(D21=0,"",1000000*D21/TrRoad_act!D87)</f>
        <v>1099.285957638466</v>
      </c>
      <c r="E117" s="76">
        <f>IF(E21=0,"",1000000*E21/TrRoad_act!E87)</f>
        <v>1108.2081180170042</v>
      </c>
      <c r="F117" s="76">
        <f>IF(F21=0,"",1000000*F21/TrRoad_act!F87)</f>
        <v>1098.799746877125</v>
      </c>
      <c r="G117" s="76">
        <f>IF(G21=0,"",1000000*G21/TrRoad_act!G87)</f>
        <v>1065.3801066565447</v>
      </c>
      <c r="H117" s="76">
        <f>IF(H21=0,"",1000000*H21/TrRoad_act!H87)</f>
        <v>1042.9719614423559</v>
      </c>
      <c r="I117" s="76">
        <f>IF(I21=0,"",1000000*I21/TrRoad_act!I87)</f>
        <v>1072.8899727372327</v>
      </c>
      <c r="J117" s="76">
        <f>IF(J21=0,"",1000000*J21/TrRoad_act!J87)</f>
        <v>1050.7520867672026</v>
      </c>
      <c r="K117" s="76">
        <f>IF(K21=0,"",1000000*K21/TrRoad_act!K87)</f>
        <v>1021.46094338123</v>
      </c>
      <c r="L117" s="76">
        <f>IF(L21=0,"",1000000*L21/TrRoad_act!L87)</f>
        <v>996.02192596463397</v>
      </c>
      <c r="M117" s="76">
        <f>IF(M21=0,"",1000000*M21/TrRoad_act!M87)</f>
        <v>1000.2379720353679</v>
      </c>
      <c r="N117" s="76">
        <f>IF(N21=0,"",1000000*N21/TrRoad_act!N87)</f>
        <v>889.69581063627948</v>
      </c>
      <c r="O117" s="76">
        <f>IF(O21=0,"",1000000*O21/TrRoad_act!O87)</f>
        <v>882.34331935144587</v>
      </c>
      <c r="P117" s="76">
        <f>IF(P21=0,"",1000000*P21/TrRoad_act!P87)</f>
        <v>885.68539148320781</v>
      </c>
      <c r="Q117" s="76">
        <f>IF(Q21=0,"",1000000*Q21/TrRoad_act!Q87)</f>
        <v>885.65902121733404</v>
      </c>
    </row>
    <row r="118" spans="1:17" ht="11.45" customHeight="1" x14ac:dyDescent="0.25">
      <c r="A118" s="62" t="s">
        <v>59</v>
      </c>
      <c r="B118" s="77">
        <f>IF(B22=0,"",1000000*B22/TrRoad_act!B88)</f>
        <v>1102.8077005234234</v>
      </c>
      <c r="C118" s="77">
        <f>IF(C22=0,"",1000000*C22/TrRoad_act!C88)</f>
        <v>1082.860927439697</v>
      </c>
      <c r="D118" s="77">
        <f>IF(D22=0,"",1000000*D22/TrRoad_act!D88)</f>
        <v>1085.5290731725672</v>
      </c>
      <c r="E118" s="77">
        <f>IF(E22=0,"",1000000*E22/TrRoad_act!E88)</f>
        <v>1089.7627417820604</v>
      </c>
      <c r="F118" s="77">
        <f>IF(F22=0,"",1000000*F22/TrRoad_act!F88)</f>
        <v>1074.430746837947</v>
      </c>
      <c r="G118" s="77">
        <f>IF(G22=0,"",1000000*G22/TrRoad_act!G88)</f>
        <v>1039.2401183180693</v>
      </c>
      <c r="H118" s="77">
        <f>IF(H22=0,"",1000000*H22/TrRoad_act!H88)</f>
        <v>1011.8414412985209</v>
      </c>
      <c r="I118" s="77">
        <f>IF(I22=0,"",1000000*I22/TrRoad_act!I88)</f>
        <v>1031.4824338343224</v>
      </c>
      <c r="J118" s="77">
        <f>IF(J22=0,"",1000000*J22/TrRoad_act!J88)</f>
        <v>1004.3426320044333</v>
      </c>
      <c r="K118" s="77">
        <f>IF(K22=0,"",1000000*K22/TrRoad_act!K88)</f>
        <v>973.43358003519575</v>
      </c>
      <c r="L118" s="77">
        <f>IF(L22=0,"",1000000*L22/TrRoad_act!L88)</f>
        <v>933.56729046055068</v>
      </c>
      <c r="M118" s="77">
        <f>IF(M22=0,"",1000000*M22/TrRoad_act!M88)</f>
        <v>943.79372776583216</v>
      </c>
      <c r="N118" s="77">
        <f>IF(N22=0,"",1000000*N22/TrRoad_act!N88)</f>
        <v>832.88677890899612</v>
      </c>
      <c r="O118" s="77">
        <f>IF(O22=0,"",1000000*O22/TrRoad_act!O88)</f>
        <v>820.62781671833625</v>
      </c>
      <c r="P118" s="77">
        <f>IF(P22=0,"",1000000*P22/TrRoad_act!P88)</f>
        <v>827.37950003008825</v>
      </c>
      <c r="Q118" s="77">
        <f>IF(Q22=0,"",1000000*Q22/TrRoad_act!Q88)</f>
        <v>842.03277630987873</v>
      </c>
    </row>
    <row r="119" spans="1:17" ht="11.45" customHeight="1" x14ac:dyDescent="0.25">
      <c r="A119" s="62" t="s">
        <v>58</v>
      </c>
      <c r="B119" s="77">
        <f>IF(B24=0,"",1000000*B24/TrRoad_act!B89)</f>
        <v>1282.1888554550558</v>
      </c>
      <c r="C119" s="77">
        <f>IF(C24=0,"",1000000*C24/TrRoad_act!C89)</f>
        <v>1227.1187671787729</v>
      </c>
      <c r="D119" s="77">
        <f>IF(D24=0,"",1000000*D24/TrRoad_act!D89)</f>
        <v>1230.6784336287544</v>
      </c>
      <c r="E119" s="77">
        <f>IF(E24=0,"",1000000*E24/TrRoad_act!E89)</f>
        <v>1293.2117676175008</v>
      </c>
      <c r="F119" s="77">
        <f>IF(F24=0,"",1000000*F24/TrRoad_act!F89)</f>
        <v>1321.7106987241762</v>
      </c>
      <c r="G119" s="77">
        <f>IF(G24=0,"",1000000*G24/TrRoad_act!G89)</f>
        <v>1255.0573147618184</v>
      </c>
      <c r="H119" s="77">
        <f>IF(H24=0,"",1000000*H24/TrRoad_act!H89)</f>
        <v>1239.5568539954475</v>
      </c>
      <c r="I119" s="77">
        <f>IF(I24=0,"",1000000*I24/TrRoad_act!I89)</f>
        <v>1270.7463972645019</v>
      </c>
      <c r="J119" s="77">
        <f>IF(J24=0,"",1000000*J24/TrRoad_act!J89)</f>
        <v>1237.1812339613775</v>
      </c>
      <c r="K119" s="77">
        <f>IF(K24=0,"",1000000*K24/TrRoad_act!K89)</f>
        <v>1191.8427533000599</v>
      </c>
      <c r="L119" s="77">
        <f>IF(L24=0,"",1000000*L24/TrRoad_act!L89)</f>
        <v>1187.3448528129186</v>
      </c>
      <c r="M119" s="77">
        <f>IF(M24=0,"",1000000*M24/TrRoad_act!M89)</f>
        <v>1155.7185857066174</v>
      </c>
      <c r="N119" s="77">
        <f>IF(N24=0,"",1000000*N24/TrRoad_act!N89)</f>
        <v>1029.2068258513527</v>
      </c>
      <c r="O119" s="77">
        <f>IF(O24=0,"",1000000*O24/TrRoad_act!O89)</f>
        <v>1018.2962731630804</v>
      </c>
      <c r="P119" s="77">
        <f>IF(P24=0,"",1000000*P24/TrRoad_act!P89)</f>
        <v>1000.7684618646276</v>
      </c>
      <c r="Q119" s="77">
        <f>IF(Q24=0,"",1000000*Q24/TrRoad_act!Q89)</f>
        <v>966.09804688315489</v>
      </c>
    </row>
    <row r="120" spans="1:17" ht="11.45" customHeight="1" x14ac:dyDescent="0.25">
      <c r="A120" s="62" t="s">
        <v>57</v>
      </c>
      <c r="B120" s="77">
        <f>IF(B26=0,"",1000000*B26/TrRoad_act!B90)</f>
        <v>1313.2282967003839</v>
      </c>
      <c r="C120" s="77">
        <f>IF(C26=0,"",1000000*C26/TrRoad_act!C90)</f>
        <v>1452.6469122410215</v>
      </c>
      <c r="D120" s="77">
        <f>IF(D26=0,"",1000000*D26/TrRoad_act!D90)</f>
        <v>1681.8586487256564</v>
      </c>
      <c r="E120" s="77">
        <f>IF(E26=0,"",1000000*E26/TrRoad_act!E90)</f>
        <v>1573.1215776535596</v>
      </c>
      <c r="F120" s="77">
        <f>IF(F26=0,"",1000000*F26/TrRoad_act!F90)</f>
        <v>1510.8689867766623</v>
      </c>
      <c r="G120" s="77">
        <f>IF(G26=0,"",1000000*G26/TrRoad_act!G90)</f>
        <v>1459.693979218267</v>
      </c>
      <c r="H120" s="77">
        <f>IF(H26=0,"",1000000*H26/TrRoad_act!H90)</f>
        <v>1388.6684456792173</v>
      </c>
      <c r="I120" s="77">
        <f>IF(I26=0,"",1000000*I26/TrRoad_act!I90)</f>
        <v>1284.0040337384344</v>
      </c>
      <c r="J120" s="77">
        <f>IF(J26=0,"",1000000*J26/TrRoad_act!J90)</f>
        <v>1214.3438261807953</v>
      </c>
      <c r="K120" s="77">
        <f>IF(K26=0,"",1000000*K26/TrRoad_act!K90)</f>
        <v>1196.3859676687109</v>
      </c>
      <c r="L120" s="77" t="str">
        <f>IF(L26=0,"",1000000*L26/TrRoad_act!L90)</f>
        <v/>
      </c>
      <c r="M120" s="77" t="str">
        <f>IF(M26=0,"",1000000*M26/TrRoad_act!M90)</f>
        <v/>
      </c>
      <c r="N120" s="77" t="str">
        <f>IF(N26=0,"",1000000*N26/TrRoad_act!N90)</f>
        <v/>
      </c>
      <c r="O120" s="77" t="str">
        <f>IF(O26=0,"",1000000*O26/TrRoad_act!O90)</f>
        <v/>
      </c>
      <c r="P120" s="77" t="str">
        <f>IF(P26=0,"",1000000*P26/TrRoad_act!P90)</f>
        <v/>
      </c>
      <c r="Q120" s="77" t="str">
        <f>IF(Q26=0,"",1000000*Q26/TrRoad_act!Q90)</f>
        <v/>
      </c>
    </row>
    <row r="121" spans="1:17" ht="11.45" customHeight="1" x14ac:dyDescent="0.25">
      <c r="A121" s="62" t="s">
        <v>56</v>
      </c>
      <c r="B121" s="77" t="str">
        <f>IF(B27=0,"",1000000*B27/TrRoad_act!B91)</f>
        <v/>
      </c>
      <c r="C121" s="77" t="str">
        <f>IF(C27=0,"",1000000*C27/TrRoad_act!C91)</f>
        <v/>
      </c>
      <c r="D121" s="77" t="str">
        <f>IF(D27=0,"",1000000*D27/TrRoad_act!D91)</f>
        <v/>
      </c>
      <c r="E121" s="77" t="str">
        <f>IF(E27=0,"",1000000*E27/TrRoad_act!E91)</f>
        <v/>
      </c>
      <c r="F121" s="77" t="str">
        <f>IF(F27=0,"",1000000*F27/TrRoad_act!F91)</f>
        <v/>
      </c>
      <c r="G121" s="77" t="str">
        <f>IF(G27=0,"",1000000*G27/TrRoad_act!G91)</f>
        <v/>
      </c>
      <c r="H121" s="77" t="str">
        <f>IF(H27=0,"",1000000*H27/TrRoad_act!H91)</f>
        <v/>
      </c>
      <c r="I121" s="77" t="str">
        <f>IF(I27=0,"",1000000*I27/TrRoad_act!I91)</f>
        <v/>
      </c>
      <c r="J121" s="77" t="str">
        <f>IF(J27=0,"",1000000*J27/TrRoad_act!J91)</f>
        <v/>
      </c>
      <c r="K121" s="77" t="str">
        <f>IF(K27=0,"",1000000*K27/TrRoad_act!K91)</f>
        <v/>
      </c>
      <c r="L121" s="77" t="str">
        <f>IF(L27=0,"",1000000*L27/TrRoad_act!L91)</f>
        <v/>
      </c>
      <c r="M121" s="77" t="str">
        <f>IF(M27=0,"",1000000*M27/TrRoad_act!M91)</f>
        <v/>
      </c>
      <c r="N121" s="77" t="str">
        <f>IF(N27=0,"",1000000*N27/TrRoad_act!N91)</f>
        <v/>
      </c>
      <c r="O121" s="77" t="str">
        <f>IF(O27=0,"",1000000*O27/TrRoad_act!O91)</f>
        <v/>
      </c>
      <c r="P121" s="77" t="str">
        <f>IF(P27=0,"",1000000*P27/TrRoad_act!P91)</f>
        <v/>
      </c>
      <c r="Q121" s="77">
        <f>IF(Q27=0,"",1000000*Q27/TrRoad_act!Q91)</f>
        <v>1437.2108759048419</v>
      </c>
    </row>
    <row r="122" spans="1:17" ht="11.45" customHeight="1" x14ac:dyDescent="0.25">
      <c r="A122" s="62" t="s">
        <v>60</v>
      </c>
      <c r="B122" s="77" t="str">
        <f>IF(B29=0,"",1000000*B29/TrRoad_act!B92)</f>
        <v/>
      </c>
      <c r="C122" s="77" t="str">
        <f>IF(C29=0,"",1000000*C29/TrRoad_act!C92)</f>
        <v/>
      </c>
      <c r="D122" s="77" t="str">
        <f>IF(D29=0,"",1000000*D29/TrRoad_act!D92)</f>
        <v/>
      </c>
      <c r="E122" s="77" t="str">
        <f>IF(E29=0,"",1000000*E29/TrRoad_act!E92)</f>
        <v/>
      </c>
      <c r="F122" s="77" t="str">
        <f>IF(F29=0,"",1000000*F29/TrRoad_act!F92)</f>
        <v/>
      </c>
      <c r="G122" s="77" t="str">
        <f>IF(G29=0,"",1000000*G29/TrRoad_act!G92)</f>
        <v/>
      </c>
      <c r="H122" s="77" t="str">
        <f>IF(H29=0,"",1000000*H29/TrRoad_act!H92)</f>
        <v/>
      </c>
      <c r="I122" s="77" t="str">
        <f>IF(I29=0,"",1000000*I29/TrRoad_act!I92)</f>
        <v/>
      </c>
      <c r="J122" s="77" t="str">
        <f>IF(J29=0,"",1000000*J29/TrRoad_act!J92)</f>
        <v/>
      </c>
      <c r="K122" s="77" t="str">
        <f>IF(K29=0,"",1000000*K29/TrRoad_act!K92)</f>
        <v/>
      </c>
      <c r="L122" s="77" t="str">
        <f>IF(L29=0,"",1000000*L29/TrRoad_act!L92)</f>
        <v/>
      </c>
      <c r="M122" s="77" t="str">
        <f>IF(M29=0,"",1000000*M29/TrRoad_act!M92)</f>
        <v/>
      </c>
      <c r="N122" s="77" t="str">
        <f>IF(N29=0,"",1000000*N29/TrRoad_act!N92)</f>
        <v/>
      </c>
      <c r="O122" s="77" t="str">
        <f>IF(O29=0,"",1000000*O29/TrRoad_act!O92)</f>
        <v/>
      </c>
      <c r="P122" s="77">
        <f>IF(P29=0,"",1000000*P29/TrRoad_act!P92)</f>
        <v>276.71784100379131</v>
      </c>
      <c r="Q122" s="77">
        <f>IF(Q29=0,"",1000000*Q29/TrRoad_act!Q92)</f>
        <v>802.77231902284075</v>
      </c>
    </row>
    <row r="123" spans="1:17" ht="11.45" customHeight="1" x14ac:dyDescent="0.25">
      <c r="A123" s="62" t="s">
        <v>55</v>
      </c>
      <c r="B123" s="77" t="str">
        <f>IF(B32=0,"",1000000*B32/TrRoad_act!B93)</f>
        <v/>
      </c>
      <c r="C123" s="77" t="str">
        <f>IF(C32=0,"",1000000*C32/TrRoad_act!C93)</f>
        <v/>
      </c>
      <c r="D123" s="77" t="str">
        <f>IF(D32=0,"",1000000*D32/TrRoad_act!D93)</f>
        <v/>
      </c>
      <c r="E123" s="77" t="str">
        <f>IF(E32=0,"",1000000*E32/TrRoad_act!E93)</f>
        <v/>
      </c>
      <c r="F123" s="77" t="str">
        <f>IF(F32=0,"",1000000*F32/TrRoad_act!F93)</f>
        <v/>
      </c>
      <c r="G123" s="77" t="str">
        <f>IF(G32=0,"",1000000*G32/TrRoad_act!G93)</f>
        <v/>
      </c>
      <c r="H123" s="77" t="str">
        <f>IF(H32=0,"",1000000*H32/TrRoad_act!H93)</f>
        <v/>
      </c>
      <c r="I123" s="77" t="str">
        <f>IF(I32=0,"",1000000*I32/TrRoad_act!I93)</f>
        <v/>
      </c>
      <c r="J123" s="77" t="str">
        <f>IF(J32=0,"",1000000*J32/TrRoad_act!J93)</f>
        <v/>
      </c>
      <c r="K123" s="77" t="str">
        <f>IF(K32=0,"",1000000*K32/TrRoad_act!K93)</f>
        <v/>
      </c>
      <c r="L123" s="77" t="str">
        <f>IF(L32=0,"",1000000*L32/TrRoad_act!L93)</f>
        <v/>
      </c>
      <c r="M123" s="77">
        <f>IF(M32=0,"",1000000*M32/TrRoad_act!M93)</f>
        <v>403.05050531154291</v>
      </c>
      <c r="N123" s="77">
        <f>IF(N32=0,"",1000000*N32/TrRoad_act!N93)</f>
        <v>406.77326063873375</v>
      </c>
      <c r="O123" s="77">
        <f>IF(O32=0,"",1000000*O32/TrRoad_act!O93)</f>
        <v>408.60993369524294</v>
      </c>
      <c r="P123" s="77">
        <f>IF(P32=0,"",1000000*P32/TrRoad_act!P93)</f>
        <v>411.808918204164</v>
      </c>
      <c r="Q123" s="77">
        <f>IF(Q32=0,"",1000000*Q32/TrRoad_act!Q93)</f>
        <v>415.91547669122349</v>
      </c>
    </row>
    <row r="124" spans="1:17" ht="11.45" customHeight="1" x14ac:dyDescent="0.25">
      <c r="A124" s="19" t="s">
        <v>28</v>
      </c>
      <c r="B124" s="76">
        <f>IF(B33=0,"",1000000*B33/TrRoad_act!B94)</f>
        <v>23431.194915790922</v>
      </c>
      <c r="C124" s="76">
        <f>IF(C33=0,"",1000000*C33/TrRoad_act!C94)</f>
        <v>23120.746745004039</v>
      </c>
      <c r="D124" s="76">
        <f>IF(D33=0,"",1000000*D33/TrRoad_act!D94)</f>
        <v>22650.12353944236</v>
      </c>
      <c r="E124" s="76">
        <f>IF(E33=0,"",1000000*E33/TrRoad_act!E94)</f>
        <v>22851.772367675665</v>
      </c>
      <c r="F124" s="76">
        <f>IF(F33=0,"",1000000*F33/TrRoad_act!F94)</f>
        <v>22494.872065203592</v>
      </c>
      <c r="G124" s="76">
        <f>IF(G33=0,"",1000000*G33/TrRoad_act!G94)</f>
        <v>22585.535780495833</v>
      </c>
      <c r="H124" s="76">
        <f>IF(H33=0,"",1000000*H33/TrRoad_act!H94)</f>
        <v>22698.560508023053</v>
      </c>
      <c r="I124" s="76">
        <f>IF(I33=0,"",1000000*I33/TrRoad_act!I94)</f>
        <v>22579.216152536985</v>
      </c>
      <c r="J124" s="76">
        <f>IF(J33=0,"",1000000*J33/TrRoad_act!J94)</f>
        <v>23073.247547629497</v>
      </c>
      <c r="K124" s="76">
        <f>IF(K33=0,"",1000000*K33/TrRoad_act!K94)</f>
        <v>23438.429517655917</v>
      </c>
      <c r="L124" s="76">
        <f>IF(L33=0,"",1000000*L33/TrRoad_act!L94)</f>
        <v>23950.323489976545</v>
      </c>
      <c r="M124" s="76">
        <f>IF(M33=0,"",1000000*M33/TrRoad_act!M94)</f>
        <v>24423.719134723255</v>
      </c>
      <c r="N124" s="76">
        <f>IF(N33=0,"",1000000*N33/TrRoad_act!N94)</f>
        <v>24881.363230168059</v>
      </c>
      <c r="O124" s="76">
        <f>IF(O33=0,"",1000000*O33/TrRoad_act!O94)</f>
        <v>25372.903406906091</v>
      </c>
      <c r="P124" s="76">
        <f>IF(P33=0,"",1000000*P33/TrRoad_act!P94)</f>
        <v>25881.621451967112</v>
      </c>
      <c r="Q124" s="76">
        <f>IF(Q33=0,"",1000000*Q33/TrRoad_act!Q94)</f>
        <v>26342.734083599134</v>
      </c>
    </row>
    <row r="125" spans="1:17" ht="11.45" customHeight="1" x14ac:dyDescent="0.25">
      <c r="A125" s="62" t="s">
        <v>59</v>
      </c>
      <c r="B125" s="75">
        <f>IF(B34=0,"",1000000*B34/TrRoad_act!B95)</f>
        <v>8248.9462112418332</v>
      </c>
      <c r="C125" s="75">
        <f>IF(C34=0,"",1000000*C34/TrRoad_act!C95)</f>
        <v>8390.8295871713963</v>
      </c>
      <c r="D125" s="75">
        <f>IF(D34=0,"",1000000*D34/TrRoad_act!D95)</f>
        <v>8430.5513234544724</v>
      </c>
      <c r="E125" s="75">
        <f>IF(E34=0,"",1000000*E34/TrRoad_act!E95)</f>
        <v>8451.2487047739287</v>
      </c>
      <c r="F125" s="75">
        <f>IF(F34=0,"",1000000*F34/TrRoad_act!F95)</f>
        <v>8469.2314120318806</v>
      </c>
      <c r="G125" s="75">
        <f>IF(G34=0,"",1000000*G34/TrRoad_act!G95)</f>
        <v>8694.4638482972623</v>
      </c>
      <c r="H125" s="75">
        <f>IF(H34=0,"",1000000*H34/TrRoad_act!H95)</f>
        <v>8979.0639379212025</v>
      </c>
      <c r="I125" s="75">
        <f>IF(I34=0,"",1000000*I34/TrRoad_act!I95)</f>
        <v>9169.7115539761708</v>
      </c>
      <c r="J125" s="75">
        <f>IF(J34=0,"",1000000*J34/TrRoad_act!J95)</f>
        <v>9544.0235799429247</v>
      </c>
      <c r="K125" s="75">
        <f>IF(K34=0,"",1000000*K34/TrRoad_act!K95)</f>
        <v>9495.7179245546267</v>
      </c>
      <c r="L125" s="75">
        <f>IF(L34=0,"",1000000*L34/TrRoad_act!L95)</f>
        <v>9518.5586668187389</v>
      </c>
      <c r="M125" s="75">
        <f>IF(M34=0,"",1000000*M34/TrRoad_act!M95)</f>
        <v>9530.6745028811893</v>
      </c>
      <c r="N125" s="75">
        <f>IF(N34=0,"",1000000*N34/TrRoad_act!N95)</f>
        <v>9548.6754323865352</v>
      </c>
      <c r="O125" s="75">
        <f>IF(O34=0,"",1000000*O34/TrRoad_act!O95)</f>
        <v>9577.9708319323272</v>
      </c>
      <c r="P125" s="75">
        <f>IF(P34=0,"",1000000*P34/TrRoad_act!P95)</f>
        <v>9620.6901300085119</v>
      </c>
      <c r="Q125" s="75">
        <f>IF(Q34=0,"",1000000*Q34/TrRoad_act!Q95)</f>
        <v>9657.4063277699261</v>
      </c>
    </row>
    <row r="126" spans="1:17" ht="11.45" customHeight="1" x14ac:dyDescent="0.25">
      <c r="A126" s="62" t="s">
        <v>58</v>
      </c>
      <c r="B126" s="75">
        <f>IF(B36=0,"",1000000*B36/TrRoad_act!B96)</f>
        <v>25380.027066330418</v>
      </c>
      <c r="C126" s="75">
        <f>IF(C36=0,"",1000000*C36/TrRoad_act!C96)</f>
        <v>25013.657247535059</v>
      </c>
      <c r="D126" s="75">
        <f>IF(D36=0,"",1000000*D36/TrRoad_act!D96)</f>
        <v>24457.220435615534</v>
      </c>
      <c r="E126" s="75">
        <f>IF(E36=0,"",1000000*E36/TrRoad_act!E96)</f>
        <v>23951.911390746001</v>
      </c>
      <c r="F126" s="75">
        <f>IF(F36=0,"",1000000*F36/TrRoad_act!F96)</f>
        <v>23360.587577613187</v>
      </c>
      <c r="G126" s="75">
        <f>IF(G36=0,"",1000000*G36/TrRoad_act!G96)</f>
        <v>23254.814500955472</v>
      </c>
      <c r="H126" s="75">
        <f>IF(H36=0,"",1000000*H36/TrRoad_act!H96)</f>
        <v>23203.938472165741</v>
      </c>
      <c r="I126" s="75">
        <f>IF(I36=0,"",1000000*I36/TrRoad_act!I96)</f>
        <v>22953.262238649157</v>
      </c>
      <c r="J126" s="75">
        <f>IF(J36=0,"",1000000*J36/TrRoad_act!J96)</f>
        <v>23349.315169366517</v>
      </c>
      <c r="K126" s="75">
        <f>IF(K36=0,"",1000000*K36/TrRoad_act!K96)</f>
        <v>23639.226398820545</v>
      </c>
      <c r="L126" s="75">
        <f>IF(L36=0,"",1000000*L36/TrRoad_act!L96)</f>
        <v>24092.077501823656</v>
      </c>
      <c r="M126" s="75">
        <f>IF(M36=0,"",1000000*M36/TrRoad_act!M96)</f>
        <v>24523.212931918948</v>
      </c>
      <c r="N126" s="75">
        <f>IF(N36=0,"",1000000*N36/TrRoad_act!N96)</f>
        <v>24948.742090593285</v>
      </c>
      <c r="O126" s="75">
        <f>IF(O36=0,"",1000000*O36/TrRoad_act!O96)</f>
        <v>25414.67315682102</v>
      </c>
      <c r="P126" s="75">
        <f>IF(P36=0,"",1000000*P36/TrRoad_act!P96)</f>
        <v>25905.913252567589</v>
      </c>
      <c r="Q126" s="75">
        <f>IF(Q36=0,"",1000000*Q36/TrRoad_act!Q96)</f>
        <v>26354.429106825959</v>
      </c>
    </row>
    <row r="127" spans="1:17" ht="11.45" customHeight="1" x14ac:dyDescent="0.25">
      <c r="A127" s="62" t="s">
        <v>57</v>
      </c>
      <c r="B127" s="75" t="str">
        <f>IF(B38=0,"",1000000*B38/TrRoad_act!B97)</f>
        <v/>
      </c>
      <c r="C127" s="75" t="str">
        <f>IF(C38=0,"",1000000*C38/TrRoad_act!C97)</f>
        <v/>
      </c>
      <c r="D127" s="75" t="str">
        <f>IF(D38=0,"",1000000*D38/TrRoad_act!D97)</f>
        <v/>
      </c>
      <c r="E127" s="75" t="str">
        <f>IF(E38=0,"",1000000*E38/TrRoad_act!E97)</f>
        <v/>
      </c>
      <c r="F127" s="75" t="str">
        <f>IF(F38=0,"",1000000*F38/TrRoad_act!F97)</f>
        <v/>
      </c>
      <c r="G127" s="75" t="str">
        <f>IF(G38=0,"",1000000*G38/TrRoad_act!G97)</f>
        <v/>
      </c>
      <c r="H127" s="75" t="str">
        <f>IF(H38=0,"",1000000*H38/TrRoad_act!H97)</f>
        <v/>
      </c>
      <c r="I127" s="75" t="str">
        <f>IF(I38=0,"",1000000*I38/TrRoad_act!I97)</f>
        <v/>
      </c>
      <c r="J127" s="75" t="str">
        <f>IF(J38=0,"",1000000*J38/TrRoad_act!J97)</f>
        <v/>
      </c>
      <c r="K127" s="75" t="str">
        <f>IF(K38=0,"",1000000*K38/TrRoad_act!K97)</f>
        <v/>
      </c>
      <c r="L127" s="75" t="str">
        <f>IF(L38=0,"",1000000*L38/TrRoad_act!L97)</f>
        <v/>
      </c>
      <c r="M127" s="75" t="str">
        <f>IF(M38=0,"",1000000*M38/TrRoad_act!M97)</f>
        <v/>
      </c>
      <c r="N127" s="75" t="str">
        <f>IF(N38=0,"",1000000*N38/TrRoad_act!N97)</f>
        <v/>
      </c>
      <c r="O127" s="75" t="str">
        <f>IF(O38=0,"",1000000*O38/TrRoad_act!O97)</f>
        <v/>
      </c>
      <c r="P127" s="75" t="str">
        <f>IF(P38=0,"",1000000*P38/TrRoad_act!P97)</f>
        <v/>
      </c>
      <c r="Q127" s="75" t="str">
        <f>IF(Q38=0,"",1000000*Q38/TrRoad_act!Q97)</f>
        <v/>
      </c>
    </row>
    <row r="128" spans="1:17" ht="11.45" customHeight="1" x14ac:dyDescent="0.25">
      <c r="A128" s="62" t="s">
        <v>56</v>
      </c>
      <c r="B128" s="75" t="str">
        <f>IF(B39=0,"",1000000*B39/TrRoad_act!B98)</f>
        <v/>
      </c>
      <c r="C128" s="75" t="str">
        <f>IF(C39=0,"",1000000*C39/TrRoad_act!C98)</f>
        <v/>
      </c>
      <c r="D128" s="75" t="str">
        <f>IF(D39=0,"",1000000*D39/TrRoad_act!D98)</f>
        <v/>
      </c>
      <c r="E128" s="75" t="str">
        <f>IF(E39=0,"",1000000*E39/TrRoad_act!E98)</f>
        <v/>
      </c>
      <c r="F128" s="75" t="str">
        <f>IF(F39=0,"",1000000*F39/TrRoad_act!F98)</f>
        <v/>
      </c>
      <c r="G128" s="75" t="str">
        <f>IF(G39=0,"",1000000*G39/TrRoad_act!G98)</f>
        <v/>
      </c>
      <c r="H128" s="75" t="str">
        <f>IF(H39=0,"",1000000*H39/TrRoad_act!H98)</f>
        <v/>
      </c>
      <c r="I128" s="75" t="str">
        <f>IF(I39=0,"",1000000*I39/TrRoad_act!I98)</f>
        <v/>
      </c>
      <c r="J128" s="75" t="str">
        <f>IF(J39=0,"",1000000*J39/TrRoad_act!J98)</f>
        <v/>
      </c>
      <c r="K128" s="75" t="str">
        <f>IF(K39=0,"",1000000*K39/TrRoad_act!K98)</f>
        <v/>
      </c>
      <c r="L128" s="75" t="str">
        <f>IF(L39=0,"",1000000*L39/TrRoad_act!L98)</f>
        <v/>
      </c>
      <c r="M128" s="75" t="str">
        <f>IF(M39=0,"",1000000*M39/TrRoad_act!M98)</f>
        <v/>
      </c>
      <c r="N128" s="75" t="str">
        <f>IF(N39=0,"",1000000*N39/TrRoad_act!N98)</f>
        <v/>
      </c>
      <c r="O128" s="75" t="str">
        <f>IF(O39=0,"",1000000*O39/TrRoad_act!O98)</f>
        <v/>
      </c>
      <c r="P128" s="75" t="str">
        <f>IF(P39=0,"",1000000*P39/TrRoad_act!P98)</f>
        <v/>
      </c>
      <c r="Q128" s="75">
        <f>IF(Q39=0,"",1000000*Q39/TrRoad_act!Q98)</f>
        <v>26822.580050361103</v>
      </c>
    </row>
    <row r="129" spans="1:17" ht="11.45" customHeight="1" x14ac:dyDescent="0.25">
      <c r="A129" s="62" t="s">
        <v>55</v>
      </c>
      <c r="B129" s="75" t="str">
        <f>IF(B41=0,"",1000000*B41/TrRoad_act!B99)</f>
        <v/>
      </c>
      <c r="C129" s="75" t="str">
        <f>IF(C41=0,"",1000000*C41/TrRoad_act!C99)</f>
        <v/>
      </c>
      <c r="D129" s="75" t="str">
        <f>IF(D41=0,"",1000000*D41/TrRoad_act!D99)</f>
        <v/>
      </c>
      <c r="E129" s="75" t="str">
        <f>IF(E41=0,"",1000000*E41/TrRoad_act!E99)</f>
        <v/>
      </c>
      <c r="F129" s="75" t="str">
        <f>IF(F41=0,"",1000000*F41/TrRoad_act!F99)</f>
        <v/>
      </c>
      <c r="G129" s="75" t="str">
        <f>IF(G41=0,"",1000000*G41/TrRoad_act!G99)</f>
        <v/>
      </c>
      <c r="H129" s="75" t="str">
        <f>IF(H41=0,"",1000000*H41/TrRoad_act!H99)</f>
        <v/>
      </c>
      <c r="I129" s="75" t="str">
        <f>IF(I41=0,"",1000000*I41/TrRoad_act!I99)</f>
        <v/>
      </c>
      <c r="J129" s="75" t="str">
        <f>IF(J41=0,"",1000000*J41/TrRoad_act!J99)</f>
        <v/>
      </c>
      <c r="K129" s="75" t="str">
        <f>IF(K41=0,"",1000000*K41/TrRoad_act!K99)</f>
        <v/>
      </c>
      <c r="L129" s="75" t="str">
        <f>IF(L41=0,"",1000000*L41/TrRoad_act!L99)</f>
        <v/>
      </c>
      <c r="M129" s="75" t="str">
        <f>IF(M41=0,"",1000000*M41/TrRoad_act!M99)</f>
        <v/>
      </c>
      <c r="N129" s="75" t="str">
        <f>IF(N41=0,"",1000000*N41/TrRoad_act!N99)</f>
        <v/>
      </c>
      <c r="O129" s="75" t="str">
        <f>IF(O41=0,"",1000000*O41/TrRoad_act!O99)</f>
        <v/>
      </c>
      <c r="P129" s="75" t="str">
        <f>IF(P41=0,"",1000000*P41/TrRoad_act!P99)</f>
        <v/>
      </c>
      <c r="Q129" s="75" t="str">
        <f>IF(Q41=0,"",1000000*Q41/TrRoad_act!Q99)</f>
        <v/>
      </c>
    </row>
    <row r="130" spans="1:17" ht="11.45" customHeight="1" x14ac:dyDescent="0.25">
      <c r="A130" s="25" t="s">
        <v>18</v>
      </c>
      <c r="B130" s="79"/>
      <c r="C130" s="79"/>
      <c r="D130" s="79"/>
      <c r="E130" s="79"/>
      <c r="F130" s="79"/>
      <c r="G130" s="79"/>
      <c r="H130" s="79"/>
      <c r="I130" s="79"/>
      <c r="J130" s="79"/>
      <c r="K130" s="79"/>
      <c r="L130" s="79"/>
      <c r="M130" s="79"/>
      <c r="N130" s="79"/>
      <c r="O130" s="79"/>
      <c r="P130" s="79"/>
      <c r="Q130" s="79"/>
    </row>
    <row r="131" spans="1:17" ht="11.45" customHeight="1" x14ac:dyDescent="0.25">
      <c r="A131" s="23" t="s">
        <v>27</v>
      </c>
      <c r="B131" s="78">
        <f>IF(B43=0,"",1000000*B43/TrRoad_act!B101)</f>
        <v>1436.454302555054</v>
      </c>
      <c r="C131" s="78">
        <f>IF(C43=0,"",1000000*C43/TrRoad_act!C101)</f>
        <v>1448.0891915557161</v>
      </c>
      <c r="D131" s="78">
        <f>IF(D43=0,"",1000000*D43/TrRoad_act!D101)</f>
        <v>1440.6445224338095</v>
      </c>
      <c r="E131" s="78">
        <f>IF(E43=0,"",1000000*E43/TrRoad_act!E101)</f>
        <v>1487.1384989721878</v>
      </c>
      <c r="F131" s="78">
        <f>IF(F43=0,"",1000000*F43/TrRoad_act!F101)</f>
        <v>1522.2200143572761</v>
      </c>
      <c r="G131" s="78">
        <f>IF(G43=0,"",1000000*G43/TrRoad_act!G101)</f>
        <v>1517.3155491642519</v>
      </c>
      <c r="H131" s="78">
        <f>IF(H43=0,"",1000000*H43/TrRoad_act!H101)</f>
        <v>1538.9467629602811</v>
      </c>
      <c r="I131" s="78">
        <f>IF(I43=0,"",1000000*I43/TrRoad_act!I101)</f>
        <v>1564.2194416561606</v>
      </c>
      <c r="J131" s="78">
        <f>IF(J43=0,"",1000000*J43/TrRoad_act!J101)</f>
        <v>1486.3577072564785</v>
      </c>
      <c r="K131" s="78">
        <f>IF(K43=0,"",1000000*K43/TrRoad_act!K101)</f>
        <v>1425.3478543829044</v>
      </c>
      <c r="L131" s="78">
        <f>IF(L43=0,"",1000000*L43/TrRoad_act!L101)</f>
        <v>1440.9386469814269</v>
      </c>
      <c r="M131" s="78">
        <f>IF(M43=0,"",1000000*M43/TrRoad_act!M101)</f>
        <v>1366.0017610614625</v>
      </c>
      <c r="N131" s="78">
        <f>IF(N43=0,"",1000000*N43/TrRoad_act!N101)</f>
        <v>1300.2187735154241</v>
      </c>
      <c r="O131" s="78">
        <f>IF(O43=0,"",1000000*O43/TrRoad_act!O101)</f>
        <v>1252.8521618785151</v>
      </c>
      <c r="P131" s="78">
        <f>IF(P43=0,"",1000000*P43/TrRoad_act!P101)</f>
        <v>1195.9256953988556</v>
      </c>
      <c r="Q131" s="78">
        <f>IF(Q43=0,"",1000000*Q43/TrRoad_act!Q101)</f>
        <v>1186.1512964244116</v>
      </c>
    </row>
    <row r="132" spans="1:17" ht="11.45" customHeight="1" x14ac:dyDescent="0.25">
      <c r="A132" s="62" t="s">
        <v>59</v>
      </c>
      <c r="B132" s="77">
        <f>IF(B44=0,"",1000000*B44/TrRoad_act!B102)</f>
        <v>1046.4580973432685</v>
      </c>
      <c r="C132" s="77">
        <f>IF(C44=0,"",1000000*C44/TrRoad_act!C102)</f>
        <v>1162.5027843207924</v>
      </c>
      <c r="D132" s="77">
        <f>IF(D44=0,"",1000000*D44/TrRoad_act!D102)</f>
        <v>1195.2646033167607</v>
      </c>
      <c r="E132" s="77">
        <f>IF(E44=0,"",1000000*E44/TrRoad_act!E102)</f>
        <v>1227.5944131240105</v>
      </c>
      <c r="F132" s="77">
        <f>IF(F44=0,"",1000000*F44/TrRoad_act!F102)</f>
        <v>1288.5822237870859</v>
      </c>
      <c r="G132" s="77">
        <f>IF(G44=0,"",1000000*G44/TrRoad_act!G102)</f>
        <v>1315.3156102593261</v>
      </c>
      <c r="H132" s="77">
        <f>IF(H44=0,"",1000000*H44/TrRoad_act!H102)</f>
        <v>1309.1612329431953</v>
      </c>
      <c r="I132" s="77">
        <f>IF(I44=0,"",1000000*I44/TrRoad_act!I102)</f>
        <v>1260.7398336758276</v>
      </c>
      <c r="J132" s="77">
        <f>IF(J44=0,"",1000000*J44/TrRoad_act!J102)</f>
        <v>1147.2069592317582</v>
      </c>
      <c r="K132" s="77">
        <f>IF(K44=0,"",1000000*K44/TrRoad_act!K102)</f>
        <v>1088.4464380959469</v>
      </c>
      <c r="L132" s="77">
        <f>IF(L44=0,"",1000000*L44/TrRoad_act!L102)</f>
        <v>1024.7533256766808</v>
      </c>
      <c r="M132" s="77">
        <f>IF(M44=0,"",1000000*M44/TrRoad_act!M102)</f>
        <v>887.78410758895097</v>
      </c>
      <c r="N132" s="77">
        <f>IF(N44=0,"",1000000*N44/TrRoad_act!N102)</f>
        <v>813.2849890257537</v>
      </c>
      <c r="O132" s="77">
        <f>IF(O44=0,"",1000000*O44/TrRoad_act!O102)</f>
        <v>731.97971199956487</v>
      </c>
      <c r="P132" s="77">
        <f>IF(P44=0,"",1000000*P44/TrRoad_act!P102)</f>
        <v>683.0946340836324</v>
      </c>
      <c r="Q132" s="77">
        <f>IF(Q44=0,"",1000000*Q44/TrRoad_act!Q102)</f>
        <v>664.36447973534314</v>
      </c>
    </row>
    <row r="133" spans="1:17" ht="11.45" customHeight="1" x14ac:dyDescent="0.25">
      <c r="A133" s="62" t="s">
        <v>58</v>
      </c>
      <c r="B133" s="77">
        <f>IF(B46=0,"",1000000*B46/TrRoad_act!B103)</f>
        <v>1539.6560636898851</v>
      </c>
      <c r="C133" s="77">
        <f>IF(C46=0,"",1000000*C46/TrRoad_act!C103)</f>
        <v>1521.9653221521498</v>
      </c>
      <c r="D133" s="77">
        <f>IF(D46=0,"",1000000*D46/TrRoad_act!D103)</f>
        <v>1502.3493709711997</v>
      </c>
      <c r="E133" s="77">
        <f>IF(E46=0,"",1000000*E46/TrRoad_act!E103)</f>
        <v>1550.0419250055384</v>
      </c>
      <c r="F133" s="77">
        <f>IF(F46=0,"",1000000*F46/TrRoad_act!F103)</f>
        <v>1574.9909780223977</v>
      </c>
      <c r="G133" s="77">
        <f>IF(G46=0,"",1000000*G46/TrRoad_act!G103)</f>
        <v>1559.3465896699884</v>
      </c>
      <c r="H133" s="77">
        <f>IF(H46=0,"",1000000*H46/TrRoad_act!H103)</f>
        <v>1583.014113714293</v>
      </c>
      <c r="I133" s="77">
        <f>IF(I46=0,"",1000000*I46/TrRoad_act!I103)</f>
        <v>1613.260902746646</v>
      </c>
      <c r="J133" s="77">
        <f>IF(J46=0,"",1000000*J46/TrRoad_act!J103)</f>
        <v>1537.3497331209928</v>
      </c>
      <c r="K133" s="77">
        <f>IF(K46=0,"",1000000*K46/TrRoad_act!K103)</f>
        <v>1473.8721206593189</v>
      </c>
      <c r="L133" s="77">
        <f>IF(L46=0,"",1000000*L46/TrRoad_act!L103)</f>
        <v>1496.9321079172284</v>
      </c>
      <c r="M133" s="77">
        <f>IF(M46=0,"",1000000*M46/TrRoad_act!M103)</f>
        <v>1428.340776376883</v>
      </c>
      <c r="N133" s="77">
        <f>IF(N46=0,"",1000000*N46/TrRoad_act!N103)</f>
        <v>1359.0667553089866</v>
      </c>
      <c r="O133" s="77">
        <f>IF(O46=0,"",1000000*O46/TrRoad_act!O103)</f>
        <v>1311.1847152285218</v>
      </c>
      <c r="P133" s="77">
        <f>IF(P46=0,"",1000000*P46/TrRoad_act!P103)</f>
        <v>1247.2760825743135</v>
      </c>
      <c r="Q133" s="77">
        <f>IF(Q46=0,"",1000000*Q46/TrRoad_act!Q103)</f>
        <v>1232.5844572830015</v>
      </c>
    </row>
    <row r="134" spans="1:17" ht="11.45" customHeight="1" x14ac:dyDescent="0.25">
      <c r="A134" s="62" t="s">
        <v>57</v>
      </c>
      <c r="B134" s="77">
        <f>IF(B48=0,"",1000000*B48/TrRoad_act!B104)</f>
        <v>819.7344974025566</v>
      </c>
      <c r="C134" s="77">
        <f>IF(C48=0,"",1000000*C48/TrRoad_act!C104)</f>
        <v>823.89733871119222</v>
      </c>
      <c r="D134" s="77">
        <f>IF(D48=0,"",1000000*D48/TrRoad_act!D104)</f>
        <v>819.52916387067944</v>
      </c>
      <c r="E134" s="77">
        <f>IF(E48=0,"",1000000*E48/TrRoad_act!E104)</f>
        <v>854.38615979970587</v>
      </c>
      <c r="F134" s="77">
        <f>IF(F48=0,"",1000000*F48/TrRoad_act!F104)</f>
        <v>900.54538435965537</v>
      </c>
      <c r="G134" s="77">
        <f>IF(G48=0,"",1000000*G48/TrRoad_act!G104)</f>
        <v>853.30967893413174</v>
      </c>
      <c r="H134" s="77">
        <f>IF(H48=0,"",1000000*H48/TrRoad_act!H104)</f>
        <v>801.86652355609726</v>
      </c>
      <c r="I134" s="77">
        <f>IF(I48=0,"",1000000*I48/TrRoad_act!I104)</f>
        <v>794.88515692147428</v>
      </c>
      <c r="J134" s="77">
        <f>IF(J48=0,"",1000000*J48/TrRoad_act!J104)</f>
        <v>811.79147343368788</v>
      </c>
      <c r="K134" s="77">
        <f>IF(K48=0,"",1000000*K48/TrRoad_act!K104)</f>
        <v>794.94770156406901</v>
      </c>
      <c r="L134" s="77" t="str">
        <f>IF(L48=0,"",1000000*L48/TrRoad_act!L104)</f>
        <v/>
      </c>
      <c r="M134" s="77" t="str">
        <f>IF(M48=0,"",1000000*M48/TrRoad_act!M104)</f>
        <v/>
      </c>
      <c r="N134" s="77" t="str">
        <f>IF(N48=0,"",1000000*N48/TrRoad_act!N104)</f>
        <v/>
      </c>
      <c r="O134" s="77" t="str">
        <f>IF(O48=0,"",1000000*O48/TrRoad_act!O104)</f>
        <v/>
      </c>
      <c r="P134" s="77" t="str">
        <f>IF(P48=0,"",1000000*P48/TrRoad_act!P104)</f>
        <v/>
      </c>
      <c r="Q134" s="77" t="str">
        <f>IF(Q48=0,"",1000000*Q48/TrRoad_act!Q104)</f>
        <v/>
      </c>
    </row>
    <row r="135" spans="1:17" ht="11.45" customHeight="1" x14ac:dyDescent="0.25">
      <c r="A135" s="62" t="s">
        <v>56</v>
      </c>
      <c r="B135" s="77" t="str">
        <f>IF(B49=0,"",1000000*B49/TrRoad_act!B105)</f>
        <v/>
      </c>
      <c r="C135" s="77" t="str">
        <f>IF(C49=0,"",1000000*C49/TrRoad_act!C105)</f>
        <v/>
      </c>
      <c r="D135" s="77" t="str">
        <f>IF(D49=0,"",1000000*D49/TrRoad_act!D105)</f>
        <v/>
      </c>
      <c r="E135" s="77" t="str">
        <f>IF(E49=0,"",1000000*E49/TrRoad_act!E105)</f>
        <v/>
      </c>
      <c r="F135" s="77" t="str">
        <f>IF(F49=0,"",1000000*F49/TrRoad_act!F105)</f>
        <v/>
      </c>
      <c r="G135" s="77" t="str">
        <f>IF(G49=0,"",1000000*G49/TrRoad_act!G105)</f>
        <v/>
      </c>
      <c r="H135" s="77" t="str">
        <f>IF(H49=0,"",1000000*H49/TrRoad_act!H105)</f>
        <v/>
      </c>
      <c r="I135" s="77" t="str">
        <f>IF(I49=0,"",1000000*I49/TrRoad_act!I105)</f>
        <v/>
      </c>
      <c r="J135" s="77" t="str">
        <f>IF(J49=0,"",1000000*J49/TrRoad_act!J105)</f>
        <v/>
      </c>
      <c r="K135" s="77" t="str">
        <f>IF(K49=0,"",1000000*K49/TrRoad_act!K105)</f>
        <v/>
      </c>
      <c r="L135" s="77" t="str">
        <f>IF(L49=0,"",1000000*L49/TrRoad_act!L105)</f>
        <v/>
      </c>
      <c r="M135" s="77" t="str">
        <f>IF(M49=0,"",1000000*M49/TrRoad_act!M105)</f>
        <v/>
      </c>
      <c r="N135" s="77" t="str">
        <f>IF(N49=0,"",1000000*N49/TrRoad_act!N105)</f>
        <v/>
      </c>
      <c r="O135" s="77" t="str">
        <f>IF(O49=0,"",1000000*O49/TrRoad_act!O105)</f>
        <v/>
      </c>
      <c r="P135" s="77" t="str">
        <f>IF(P49=0,"",1000000*P49/TrRoad_act!P105)</f>
        <v/>
      </c>
      <c r="Q135" s="77">
        <f>IF(Q49=0,"",1000000*Q49/TrRoad_act!Q105)</f>
        <v>652.38751031895674</v>
      </c>
    </row>
    <row r="136" spans="1:17" ht="11.45" customHeight="1" x14ac:dyDescent="0.25">
      <c r="A136" s="62" t="s">
        <v>55</v>
      </c>
      <c r="B136" s="77" t="str">
        <f>IF(B51=0,"",1000000*B51/TrRoad_act!B106)</f>
        <v/>
      </c>
      <c r="C136" s="77" t="str">
        <f>IF(C51=0,"",1000000*C51/TrRoad_act!C106)</f>
        <v/>
      </c>
      <c r="D136" s="77" t="str">
        <f>IF(D51=0,"",1000000*D51/TrRoad_act!D106)</f>
        <v/>
      </c>
      <c r="E136" s="77" t="str">
        <f>IF(E51=0,"",1000000*E51/TrRoad_act!E106)</f>
        <v/>
      </c>
      <c r="F136" s="77" t="str">
        <f>IF(F51=0,"",1000000*F51/TrRoad_act!F106)</f>
        <v/>
      </c>
      <c r="G136" s="77" t="str">
        <f>IF(G51=0,"",1000000*G51/TrRoad_act!G106)</f>
        <v/>
      </c>
      <c r="H136" s="77" t="str">
        <f>IF(H51=0,"",1000000*H51/TrRoad_act!H106)</f>
        <v/>
      </c>
      <c r="I136" s="77" t="str">
        <f>IF(I51=0,"",1000000*I51/TrRoad_act!I106)</f>
        <v/>
      </c>
      <c r="J136" s="77" t="str">
        <f>IF(J51=0,"",1000000*J51/TrRoad_act!J106)</f>
        <v/>
      </c>
      <c r="K136" s="77" t="str">
        <f>IF(K51=0,"",1000000*K51/TrRoad_act!K106)</f>
        <v/>
      </c>
      <c r="L136" s="77" t="str">
        <f>IF(L51=0,"",1000000*L51/TrRoad_act!L106)</f>
        <v/>
      </c>
      <c r="M136" s="77" t="str">
        <f>IF(M51=0,"",1000000*M51/TrRoad_act!M106)</f>
        <v/>
      </c>
      <c r="N136" s="77">
        <f>IF(N51=0,"",1000000*N51/TrRoad_act!N106)</f>
        <v>473.16229763027496</v>
      </c>
      <c r="O136" s="77">
        <f>IF(O51=0,"",1000000*O51/TrRoad_act!O106)</f>
        <v>476.01891782467374</v>
      </c>
      <c r="P136" s="77">
        <f>IF(P51=0,"",1000000*P51/TrRoad_act!P106)</f>
        <v>478.89941695796898</v>
      </c>
      <c r="Q136" s="77">
        <f>IF(Q51=0,"",1000000*Q51/TrRoad_act!Q106)</f>
        <v>483.56347355061592</v>
      </c>
    </row>
    <row r="137" spans="1:17" ht="11.45" customHeight="1" x14ac:dyDescent="0.25">
      <c r="A137" s="19" t="s">
        <v>24</v>
      </c>
      <c r="B137" s="76">
        <f>IF(B52=0,"",1000000*B52/TrRoad_act!B107)</f>
        <v>19487.00456232292</v>
      </c>
      <c r="C137" s="76">
        <f>IF(C52=0,"",1000000*C52/TrRoad_act!C107)</f>
        <v>19237.769020497097</v>
      </c>
      <c r="D137" s="76">
        <f>IF(D52=0,"",1000000*D52/TrRoad_act!D107)</f>
        <v>19065.507406666144</v>
      </c>
      <c r="E137" s="76">
        <f>IF(E52=0,"",1000000*E52/TrRoad_act!E107)</f>
        <v>20839.970326161947</v>
      </c>
      <c r="F137" s="76">
        <f>IF(F52=0,"",1000000*F52/TrRoad_act!F107)</f>
        <v>21186.499989779833</v>
      </c>
      <c r="G137" s="76">
        <f>IF(G52=0,"",1000000*G52/TrRoad_act!G107)</f>
        <v>18802.348977857357</v>
      </c>
      <c r="H137" s="76">
        <f>IF(H52=0,"",1000000*H52/TrRoad_act!H107)</f>
        <v>18782.748876933179</v>
      </c>
      <c r="I137" s="76">
        <f>IF(I52=0,"",1000000*I52/TrRoad_act!I107)</f>
        <v>17604.112966269571</v>
      </c>
      <c r="J137" s="76">
        <f>IF(J52=0,"",1000000*J52/TrRoad_act!J107)</f>
        <v>16690.860476532274</v>
      </c>
      <c r="K137" s="76">
        <f>IF(K52=0,"",1000000*K52/TrRoad_act!K107)</f>
        <v>15545.285397125261</v>
      </c>
      <c r="L137" s="76">
        <f>IF(L52=0,"",1000000*L52/TrRoad_act!L107)</f>
        <v>16018.085514321916</v>
      </c>
      <c r="M137" s="76">
        <f>IF(M52=0,"",1000000*M52/TrRoad_act!M107)</f>
        <v>16367.206892895614</v>
      </c>
      <c r="N137" s="76">
        <f>IF(N52=0,"",1000000*N52/TrRoad_act!N107)</f>
        <v>15352.767817045467</v>
      </c>
      <c r="O137" s="76">
        <f>IF(O52=0,"",1000000*O52/TrRoad_act!O107)</f>
        <v>14639.85892971493</v>
      </c>
      <c r="P137" s="76">
        <f>IF(P52=0,"",1000000*P52/TrRoad_act!P107)</f>
        <v>15396.542433672366</v>
      </c>
      <c r="Q137" s="76">
        <f>IF(Q52=0,"",1000000*Q52/TrRoad_act!Q107)</f>
        <v>18289.108469403192</v>
      </c>
    </row>
    <row r="138" spans="1:17" ht="11.45" customHeight="1" x14ac:dyDescent="0.25">
      <c r="A138" s="17" t="s">
        <v>23</v>
      </c>
      <c r="B138" s="75">
        <f>IF(B53=0,"",1000000*B53/TrRoad_act!B108)</f>
        <v>16751.892102129223</v>
      </c>
      <c r="C138" s="75">
        <f>IF(C53=0,"",1000000*C53/TrRoad_act!C108)</f>
        <v>16523.261265874022</v>
      </c>
      <c r="D138" s="75">
        <f>IF(D53=0,"",1000000*D53/TrRoad_act!D108)</f>
        <v>15897.441552505832</v>
      </c>
      <c r="E138" s="75">
        <f>IF(E53=0,"",1000000*E53/TrRoad_act!E108)</f>
        <v>16928.253178396091</v>
      </c>
      <c r="F138" s="75">
        <f>IF(F53=0,"",1000000*F53/TrRoad_act!F108)</f>
        <v>15834.76548010752</v>
      </c>
      <c r="G138" s="75">
        <f>IF(G53=0,"",1000000*G53/TrRoad_act!G108)</f>
        <v>13718.516678446789</v>
      </c>
      <c r="H138" s="75">
        <f>IF(H53=0,"",1000000*H53/TrRoad_act!H108)</f>
        <v>13794.030318740677</v>
      </c>
      <c r="I138" s="75">
        <f>IF(I53=0,"",1000000*I53/TrRoad_act!I108)</f>
        <v>12685.968283433662</v>
      </c>
      <c r="J138" s="75">
        <f>IF(J53=0,"",1000000*J53/TrRoad_act!J108)</f>
        <v>12236.479958332266</v>
      </c>
      <c r="K138" s="75">
        <f>IF(K53=0,"",1000000*K53/TrRoad_act!K108)</f>
        <v>11392.955691135752</v>
      </c>
      <c r="L138" s="75">
        <f>IF(L53=0,"",1000000*L53/TrRoad_act!L108)</f>
        <v>11693.674815262817</v>
      </c>
      <c r="M138" s="75">
        <f>IF(M53=0,"",1000000*M53/TrRoad_act!M108)</f>
        <v>12451.063988160658</v>
      </c>
      <c r="N138" s="75">
        <f>IF(N53=0,"",1000000*N53/TrRoad_act!N108)</f>
        <v>12653.036549486729</v>
      </c>
      <c r="O138" s="75">
        <f>IF(O53=0,"",1000000*O53/TrRoad_act!O108)</f>
        <v>12621.194327369367</v>
      </c>
      <c r="P138" s="75">
        <f>IF(P53=0,"",1000000*P53/TrRoad_act!P108)</f>
        <v>13058.958740914155</v>
      </c>
      <c r="Q138" s="75">
        <f>IF(Q53=0,"",1000000*Q53/TrRoad_act!Q108)</f>
        <v>14851.623875911919</v>
      </c>
    </row>
    <row r="139" spans="1:17" ht="11.45" customHeight="1" x14ac:dyDescent="0.25">
      <c r="A139" s="15" t="s">
        <v>22</v>
      </c>
      <c r="B139" s="74">
        <f>IF(B55=0,"",1000000*B55/TrRoad_act!B109)</f>
        <v>47335.778411663829</v>
      </c>
      <c r="C139" s="74">
        <f>IF(C55=0,"",1000000*C55/TrRoad_act!C109)</f>
        <v>46335.519375894808</v>
      </c>
      <c r="D139" s="74">
        <f>IF(D55=0,"",1000000*D55/TrRoad_act!D109)</f>
        <v>50159.180050783012</v>
      </c>
      <c r="E139" s="74">
        <f>IF(E55=0,"",1000000*E55/TrRoad_act!E109)</f>
        <v>59048.167360782296</v>
      </c>
      <c r="F139" s="74">
        <f>IF(F55=0,"",1000000*F55/TrRoad_act!F109)</f>
        <v>67547.892912458788</v>
      </c>
      <c r="G139" s="74">
        <f>IF(G55=0,"",1000000*G55/TrRoad_act!G109)</f>
        <v>67440.070504394651</v>
      </c>
      <c r="H139" s="74">
        <f>IF(H55=0,"",1000000*H55/TrRoad_act!H109)</f>
        <v>65072.102121070224</v>
      </c>
      <c r="I139" s="74">
        <f>IF(I55=0,"",1000000*I55/TrRoad_act!I109)</f>
        <v>65526.063529354455</v>
      </c>
      <c r="J139" s="74">
        <f>IF(J55=0,"",1000000*J55/TrRoad_act!J109)</f>
        <v>50302.185611628032</v>
      </c>
      <c r="K139" s="74">
        <f>IF(K55=0,"",1000000*K55/TrRoad_act!K109)</f>
        <v>49572.721626150655</v>
      </c>
      <c r="L139" s="74">
        <f>IF(L55=0,"",1000000*L55/TrRoad_act!L109)</f>
        <v>53869.324357934551</v>
      </c>
      <c r="M139" s="74">
        <f>IF(M55=0,"",1000000*M55/TrRoad_act!M109)</f>
        <v>51095.303522137699</v>
      </c>
      <c r="N139" s="74">
        <f>IF(N55=0,"",1000000*N55/TrRoad_act!N109)</f>
        <v>39301.608519173453</v>
      </c>
      <c r="O139" s="74">
        <f>IF(O55=0,"",1000000*O55/TrRoad_act!O109)</f>
        <v>30126.98669150034</v>
      </c>
      <c r="P139" s="74">
        <f>IF(P55=0,"",1000000*P55/TrRoad_act!P109)</f>
        <v>34678.04909794579</v>
      </c>
      <c r="Q139" s="74">
        <f>IF(Q55=0,"",1000000*Q55/TrRoad_act!Q109)</f>
        <v>42292.218654026256</v>
      </c>
    </row>
    <row r="141" spans="1:17" ht="11.45" customHeight="1" x14ac:dyDescent="0.25">
      <c r="A141" s="27" t="s">
        <v>41</v>
      </c>
      <c r="B141" s="57">
        <f t="shared" ref="B141:Q141" si="11">IF(B17=0,0,B17/B$17)</f>
        <v>1</v>
      </c>
      <c r="C141" s="57">
        <f t="shared" si="11"/>
        <v>1</v>
      </c>
      <c r="D141" s="57">
        <f t="shared" si="11"/>
        <v>1</v>
      </c>
      <c r="E141" s="57">
        <f t="shared" si="11"/>
        <v>1</v>
      </c>
      <c r="F141" s="57">
        <f t="shared" si="11"/>
        <v>1</v>
      </c>
      <c r="G141" s="57">
        <f t="shared" si="11"/>
        <v>1</v>
      </c>
      <c r="H141" s="57">
        <f t="shared" si="11"/>
        <v>1</v>
      </c>
      <c r="I141" s="57">
        <f t="shared" si="11"/>
        <v>1</v>
      </c>
      <c r="J141" s="57">
        <f t="shared" si="11"/>
        <v>1</v>
      </c>
      <c r="K141" s="57">
        <f t="shared" si="11"/>
        <v>1</v>
      </c>
      <c r="L141" s="57">
        <f t="shared" si="11"/>
        <v>1</v>
      </c>
      <c r="M141" s="57">
        <f t="shared" si="11"/>
        <v>1</v>
      </c>
      <c r="N141" s="57">
        <f t="shared" si="11"/>
        <v>1</v>
      </c>
      <c r="O141" s="57">
        <f t="shared" si="11"/>
        <v>1</v>
      </c>
      <c r="P141" s="57">
        <f t="shared" si="11"/>
        <v>1</v>
      </c>
      <c r="Q141" s="57">
        <f t="shared" si="11"/>
        <v>1</v>
      </c>
    </row>
    <row r="142" spans="1:17" ht="11.45" customHeight="1" x14ac:dyDescent="0.25">
      <c r="A142" s="25" t="s">
        <v>39</v>
      </c>
      <c r="B142" s="56">
        <f t="shared" ref="B142:Q142" si="12">IF(B18=0,0,B18/B$17)</f>
        <v>0.65685076022735678</v>
      </c>
      <c r="C142" s="56">
        <f t="shared" si="12"/>
        <v>0.6479421998298811</v>
      </c>
      <c r="D142" s="56">
        <f t="shared" si="12"/>
        <v>0.64506446717216581</v>
      </c>
      <c r="E142" s="56">
        <f t="shared" si="12"/>
        <v>0.6277334395533738</v>
      </c>
      <c r="F142" s="56">
        <f t="shared" si="12"/>
        <v>0.61170357207127435</v>
      </c>
      <c r="G142" s="56">
        <f t="shared" si="12"/>
        <v>0.60480823848634868</v>
      </c>
      <c r="H142" s="56">
        <f t="shared" si="12"/>
        <v>0.5907186776771155</v>
      </c>
      <c r="I142" s="56">
        <f t="shared" si="12"/>
        <v>0.5893893876213061</v>
      </c>
      <c r="J142" s="56">
        <f t="shared" si="12"/>
        <v>0.60172952269039792</v>
      </c>
      <c r="K142" s="56">
        <f t="shared" si="12"/>
        <v>0.62808731201150347</v>
      </c>
      <c r="L142" s="56">
        <f t="shared" si="12"/>
        <v>0.62850799673120139</v>
      </c>
      <c r="M142" s="56">
        <f t="shared" si="12"/>
        <v>0.64044714289532378</v>
      </c>
      <c r="N142" s="56">
        <f t="shared" si="12"/>
        <v>0.63799976900231825</v>
      </c>
      <c r="O142" s="56">
        <f t="shared" si="12"/>
        <v>0.65448718619103563</v>
      </c>
      <c r="P142" s="56">
        <f t="shared" si="12"/>
        <v>0.66005372451041588</v>
      </c>
      <c r="Q142" s="56">
        <f t="shared" si="12"/>
        <v>0.65839941809915248</v>
      </c>
    </row>
    <row r="143" spans="1:17" ht="11.45" customHeight="1" x14ac:dyDescent="0.25">
      <c r="A143" s="55" t="s">
        <v>30</v>
      </c>
      <c r="B143" s="54">
        <f t="shared" ref="B143:Q143" si="13">IF(B19=0,0,B19/B$17)</f>
        <v>6.5697047848434767E-3</v>
      </c>
      <c r="C143" s="54">
        <f t="shared" si="13"/>
        <v>6.1434798865841467E-3</v>
      </c>
      <c r="D143" s="54">
        <f t="shared" si="13"/>
        <v>6.2439065040882334E-3</v>
      </c>
      <c r="E143" s="54">
        <f t="shared" si="13"/>
        <v>5.9903213391056401E-3</v>
      </c>
      <c r="F143" s="54">
        <f t="shared" si="13"/>
        <v>5.7472187824496078E-3</v>
      </c>
      <c r="G143" s="54">
        <f t="shared" si="13"/>
        <v>5.7290882952404591E-3</v>
      </c>
      <c r="H143" s="54">
        <f t="shared" si="13"/>
        <v>5.7392686115146268E-3</v>
      </c>
      <c r="I143" s="54">
        <f t="shared" si="13"/>
        <v>5.7157582155440249E-3</v>
      </c>
      <c r="J143" s="54">
        <f t="shared" si="13"/>
        <v>5.7512087783084531E-3</v>
      </c>
      <c r="K143" s="54">
        <f t="shared" si="13"/>
        <v>5.8102367989422343E-3</v>
      </c>
      <c r="L143" s="54">
        <f t="shared" si="13"/>
        <v>5.7338113766477799E-3</v>
      </c>
      <c r="M143" s="54">
        <f t="shared" si="13"/>
        <v>5.6813983829936271E-3</v>
      </c>
      <c r="N143" s="54">
        <f t="shared" si="13"/>
        <v>6.2441936716195389E-3</v>
      </c>
      <c r="O143" s="54">
        <f t="shared" si="13"/>
        <v>6.3872815520840381E-3</v>
      </c>
      <c r="P143" s="54">
        <f t="shared" si="13"/>
        <v>6.3437950293169423E-3</v>
      </c>
      <c r="Q143" s="54">
        <f t="shared" si="13"/>
        <v>6.2240362170948374E-3</v>
      </c>
    </row>
    <row r="144" spans="1:17" ht="11.45" customHeight="1" x14ac:dyDescent="0.25">
      <c r="A144" s="51" t="s">
        <v>29</v>
      </c>
      <c r="B144" s="50">
        <f t="shared" ref="B144:Q144" si="14">IF(B21=0,0,B21/B$17)</f>
        <v>0.56139606699416789</v>
      </c>
      <c r="C144" s="50">
        <f t="shared" si="14"/>
        <v>0.55452699142686257</v>
      </c>
      <c r="D144" s="50">
        <f t="shared" si="14"/>
        <v>0.55423796698058891</v>
      </c>
      <c r="E144" s="50">
        <f t="shared" si="14"/>
        <v>0.53887678919789395</v>
      </c>
      <c r="F144" s="50">
        <f t="shared" si="14"/>
        <v>0.526179491110213</v>
      </c>
      <c r="G144" s="50">
        <f t="shared" si="14"/>
        <v>0.51851630732964005</v>
      </c>
      <c r="H144" s="50">
        <f t="shared" si="14"/>
        <v>0.50571087373374912</v>
      </c>
      <c r="I144" s="50">
        <f t="shared" si="14"/>
        <v>0.50873439383836272</v>
      </c>
      <c r="J144" s="50">
        <f t="shared" si="14"/>
        <v>0.51772804726799759</v>
      </c>
      <c r="K144" s="50">
        <f t="shared" si="14"/>
        <v>0.53784597190352201</v>
      </c>
      <c r="L144" s="50">
        <f t="shared" si="14"/>
        <v>0.53643982034673787</v>
      </c>
      <c r="M144" s="50">
        <f t="shared" si="14"/>
        <v>0.54930610916589495</v>
      </c>
      <c r="N144" s="50">
        <f t="shared" si="14"/>
        <v>0.54066299532985995</v>
      </c>
      <c r="O144" s="50">
        <f t="shared" si="14"/>
        <v>0.55514539260964124</v>
      </c>
      <c r="P144" s="50">
        <f t="shared" si="14"/>
        <v>0.55961199909174675</v>
      </c>
      <c r="Q144" s="50">
        <f t="shared" si="14"/>
        <v>0.558392255622845</v>
      </c>
    </row>
    <row r="145" spans="1:17" ht="11.45" customHeight="1" x14ac:dyDescent="0.25">
      <c r="A145" s="53" t="s">
        <v>59</v>
      </c>
      <c r="B145" s="52">
        <f t="shared" ref="B145:Q145" si="15">IF(B22=0,0,B22/B$17)</f>
        <v>0.51816639877079329</v>
      </c>
      <c r="C145" s="52">
        <f t="shared" si="15"/>
        <v>0.50689386927203195</v>
      </c>
      <c r="D145" s="52">
        <f t="shared" si="15"/>
        <v>0.5017997459036394</v>
      </c>
      <c r="E145" s="52">
        <f t="shared" si="15"/>
        <v>0.48423808531403129</v>
      </c>
      <c r="F145" s="52">
        <f t="shared" si="15"/>
        <v>0.46497730773503626</v>
      </c>
      <c r="G145" s="52">
        <f t="shared" si="15"/>
        <v>0.44579334925345027</v>
      </c>
      <c r="H145" s="52">
        <f t="shared" si="15"/>
        <v>0.42428607329995283</v>
      </c>
      <c r="I145" s="52">
        <f t="shared" si="15"/>
        <v>0.40451035185903783</v>
      </c>
      <c r="J145" s="52">
        <f t="shared" si="15"/>
        <v>0.39614324303811127</v>
      </c>
      <c r="K145" s="52">
        <f t="shared" si="15"/>
        <v>0.3998614733686115</v>
      </c>
      <c r="L145" s="52">
        <f t="shared" si="15"/>
        <v>0.37906311832287648</v>
      </c>
      <c r="M145" s="52">
        <f t="shared" si="15"/>
        <v>0.37995616878383209</v>
      </c>
      <c r="N145" s="52">
        <f t="shared" si="15"/>
        <v>0.35909457275892304</v>
      </c>
      <c r="O145" s="52">
        <f t="shared" si="15"/>
        <v>0.35431504895153931</v>
      </c>
      <c r="P145" s="52">
        <f t="shared" si="15"/>
        <v>0.34531494219472353</v>
      </c>
      <c r="Q145" s="52">
        <f t="shared" si="15"/>
        <v>0.33755904323162206</v>
      </c>
    </row>
    <row r="146" spans="1:17" ht="11.45" customHeight="1" x14ac:dyDescent="0.25">
      <c r="A146" s="53" t="s">
        <v>58</v>
      </c>
      <c r="B146" s="52">
        <f t="shared" ref="B146:Q146" si="16">IF(B24=0,0,B24/B$17)</f>
        <v>4.0588688589580854E-2</v>
      </c>
      <c r="C146" s="52">
        <f t="shared" si="16"/>
        <v>4.4709995544781979E-2</v>
      </c>
      <c r="D146" s="52">
        <f t="shared" si="16"/>
        <v>4.926335210790185E-2</v>
      </c>
      <c r="E146" s="52">
        <f t="shared" si="16"/>
        <v>5.2148115065052569E-2</v>
      </c>
      <c r="F146" s="52">
        <f t="shared" si="16"/>
        <v>5.9048853325289724E-2</v>
      </c>
      <c r="G146" s="52">
        <f t="shared" si="16"/>
        <v>7.0854213574850736E-2</v>
      </c>
      <c r="H146" s="52">
        <f t="shared" si="16"/>
        <v>7.987215922276697E-2</v>
      </c>
      <c r="I146" s="52">
        <f t="shared" si="16"/>
        <v>0.10298901281946407</v>
      </c>
      <c r="J146" s="52">
        <f t="shared" si="16"/>
        <v>0.12057375005227333</v>
      </c>
      <c r="K146" s="52">
        <f t="shared" si="16"/>
        <v>0.13718315304064049</v>
      </c>
      <c r="L146" s="52">
        <f t="shared" si="16"/>
        <v>0.15737670202386131</v>
      </c>
      <c r="M146" s="52">
        <f t="shared" si="16"/>
        <v>0.16931320881477066</v>
      </c>
      <c r="N146" s="52">
        <f t="shared" si="16"/>
        <v>0.1814784173119216</v>
      </c>
      <c r="O146" s="52">
        <f t="shared" si="16"/>
        <v>0.20070151739454861</v>
      </c>
      <c r="P146" s="52">
        <f t="shared" si="16"/>
        <v>0.2140581209566822</v>
      </c>
      <c r="Q146" s="52">
        <f t="shared" si="16"/>
        <v>0.21872575678094799</v>
      </c>
    </row>
    <row r="147" spans="1:17" ht="11.45" customHeight="1" x14ac:dyDescent="0.25">
      <c r="A147" s="53" t="s">
        <v>57</v>
      </c>
      <c r="B147" s="52">
        <f t="shared" ref="B147:Q147" si="17">IF(B26=0,0,B26/B$17)</f>
        <v>2.6409796337937249E-3</v>
      </c>
      <c r="C147" s="52">
        <f t="shared" si="17"/>
        <v>2.9231266100486712E-3</v>
      </c>
      <c r="D147" s="52">
        <f t="shared" si="17"/>
        <v>3.174868969047629E-3</v>
      </c>
      <c r="E147" s="52">
        <f t="shared" si="17"/>
        <v>2.4905888188100291E-3</v>
      </c>
      <c r="F147" s="52">
        <f t="shared" si="17"/>
        <v>2.153330049886916E-3</v>
      </c>
      <c r="G147" s="52">
        <f t="shared" si="17"/>
        <v>1.8687445013390197E-3</v>
      </c>
      <c r="H147" s="52">
        <f t="shared" si="17"/>
        <v>1.5526412110292752E-3</v>
      </c>
      <c r="I147" s="52">
        <f t="shared" si="17"/>
        <v>1.2350291598608035E-3</v>
      </c>
      <c r="J147" s="52">
        <f t="shared" si="17"/>
        <v>1.0110541776129599E-3</v>
      </c>
      <c r="K147" s="52">
        <f t="shared" si="17"/>
        <v>8.0134549427001475E-4</v>
      </c>
      <c r="L147" s="52">
        <f t="shared" si="17"/>
        <v>0</v>
      </c>
      <c r="M147" s="52">
        <f t="shared" si="17"/>
        <v>0</v>
      </c>
      <c r="N147" s="52">
        <f t="shared" si="17"/>
        <v>0</v>
      </c>
      <c r="O147" s="52">
        <f t="shared" si="17"/>
        <v>0</v>
      </c>
      <c r="P147" s="52">
        <f t="shared" si="17"/>
        <v>0</v>
      </c>
      <c r="Q147" s="52">
        <f t="shared" si="17"/>
        <v>0</v>
      </c>
    </row>
    <row r="148" spans="1:17" ht="11.45" customHeight="1" x14ac:dyDescent="0.25">
      <c r="A148" s="53" t="s">
        <v>56</v>
      </c>
      <c r="B148" s="52">
        <f t="shared" ref="B148:Q148" si="18">IF(B27=0,0,B27/B$17)</f>
        <v>0</v>
      </c>
      <c r="C148" s="52">
        <f t="shared" si="18"/>
        <v>0</v>
      </c>
      <c r="D148" s="52">
        <f t="shared" si="18"/>
        <v>0</v>
      </c>
      <c r="E148" s="52">
        <f t="shared" si="18"/>
        <v>0</v>
      </c>
      <c r="F148" s="52">
        <f t="shared" si="18"/>
        <v>0</v>
      </c>
      <c r="G148" s="52">
        <f t="shared" si="18"/>
        <v>0</v>
      </c>
      <c r="H148" s="52">
        <f t="shared" si="18"/>
        <v>0</v>
      </c>
      <c r="I148" s="52">
        <f t="shared" si="18"/>
        <v>0</v>
      </c>
      <c r="J148" s="52">
        <f t="shared" si="18"/>
        <v>0</v>
      </c>
      <c r="K148" s="52">
        <f t="shared" si="18"/>
        <v>0</v>
      </c>
      <c r="L148" s="52">
        <f t="shared" si="18"/>
        <v>0</v>
      </c>
      <c r="M148" s="52">
        <f t="shared" si="18"/>
        <v>0</v>
      </c>
      <c r="N148" s="52">
        <f t="shared" si="18"/>
        <v>0</v>
      </c>
      <c r="O148" s="52">
        <f t="shared" si="18"/>
        <v>0</v>
      </c>
      <c r="P148" s="52">
        <f t="shared" si="18"/>
        <v>0</v>
      </c>
      <c r="Q148" s="52">
        <f t="shared" si="18"/>
        <v>7.6464679167468669E-7</v>
      </c>
    </row>
    <row r="149" spans="1:17" ht="11.45" customHeight="1" x14ac:dyDescent="0.25">
      <c r="A149" s="53" t="s">
        <v>60</v>
      </c>
      <c r="B149" s="52">
        <f t="shared" ref="B149:Q149" si="19">IF(B29=0,0,B29/B$17)</f>
        <v>0</v>
      </c>
      <c r="C149" s="52">
        <f t="shared" si="19"/>
        <v>0</v>
      </c>
      <c r="D149" s="52">
        <f t="shared" si="19"/>
        <v>0</v>
      </c>
      <c r="E149" s="52">
        <f t="shared" si="19"/>
        <v>0</v>
      </c>
      <c r="F149" s="52">
        <f t="shared" si="19"/>
        <v>0</v>
      </c>
      <c r="G149" s="52">
        <f t="shared" si="19"/>
        <v>0</v>
      </c>
      <c r="H149" s="52">
        <f t="shared" si="19"/>
        <v>0</v>
      </c>
      <c r="I149" s="52">
        <f t="shared" si="19"/>
        <v>0</v>
      </c>
      <c r="J149" s="52">
        <f t="shared" si="19"/>
        <v>0</v>
      </c>
      <c r="K149" s="52">
        <f t="shared" si="19"/>
        <v>0</v>
      </c>
      <c r="L149" s="52">
        <f t="shared" si="19"/>
        <v>0</v>
      </c>
      <c r="M149" s="52">
        <f t="shared" si="19"/>
        <v>0</v>
      </c>
      <c r="N149" s="52">
        <f t="shared" si="19"/>
        <v>0</v>
      </c>
      <c r="O149" s="52">
        <f t="shared" si="19"/>
        <v>0</v>
      </c>
      <c r="P149" s="52">
        <f t="shared" si="19"/>
        <v>5.7776665718053832E-6</v>
      </c>
      <c r="Q149" s="52">
        <f t="shared" si="19"/>
        <v>1.6144498698442546E-3</v>
      </c>
    </row>
    <row r="150" spans="1:17" ht="11.45" customHeight="1" x14ac:dyDescent="0.25">
      <c r="A150" s="53" t="s">
        <v>55</v>
      </c>
      <c r="B150" s="52">
        <f t="shared" ref="B150:Q150" si="20">IF(B32=0,0,B32/B$17)</f>
        <v>0</v>
      </c>
      <c r="C150" s="52">
        <f t="shared" si="20"/>
        <v>0</v>
      </c>
      <c r="D150" s="52">
        <f t="shared" si="20"/>
        <v>0</v>
      </c>
      <c r="E150" s="52">
        <f t="shared" si="20"/>
        <v>0</v>
      </c>
      <c r="F150" s="52">
        <f t="shared" si="20"/>
        <v>0</v>
      </c>
      <c r="G150" s="52">
        <f t="shared" si="20"/>
        <v>0</v>
      </c>
      <c r="H150" s="52">
        <f t="shared" si="20"/>
        <v>0</v>
      </c>
      <c r="I150" s="52">
        <f t="shared" si="20"/>
        <v>0</v>
      </c>
      <c r="J150" s="52">
        <f t="shared" si="20"/>
        <v>0</v>
      </c>
      <c r="K150" s="52">
        <f t="shared" si="20"/>
        <v>0</v>
      </c>
      <c r="L150" s="52">
        <f t="shared" si="20"/>
        <v>0</v>
      </c>
      <c r="M150" s="52">
        <f t="shared" si="20"/>
        <v>3.6731567292237638E-5</v>
      </c>
      <c r="N150" s="52">
        <f t="shared" si="20"/>
        <v>9.0005259015262814E-5</v>
      </c>
      <c r="O150" s="52">
        <f t="shared" si="20"/>
        <v>1.2882626355336676E-4</v>
      </c>
      <c r="P150" s="52">
        <f t="shared" si="20"/>
        <v>2.3315827376924262E-4</v>
      </c>
      <c r="Q150" s="52">
        <f t="shared" si="20"/>
        <v>4.9224109363923843E-4</v>
      </c>
    </row>
    <row r="151" spans="1:17" ht="11.45" customHeight="1" x14ac:dyDescent="0.25">
      <c r="A151" s="51" t="s">
        <v>28</v>
      </c>
      <c r="B151" s="50">
        <f t="shared" ref="B151:Q151" si="21">IF(B33=0,0,B33/B$17)</f>
        <v>8.8884988448345442E-2</v>
      </c>
      <c r="C151" s="50">
        <f t="shared" si="21"/>
        <v>8.7271728516434319E-2</v>
      </c>
      <c r="D151" s="50">
        <f t="shared" si="21"/>
        <v>8.45825936874888E-2</v>
      </c>
      <c r="E151" s="50">
        <f t="shared" si="21"/>
        <v>8.2866329016374321E-2</v>
      </c>
      <c r="F151" s="50">
        <f t="shared" si="21"/>
        <v>7.9776862178611671E-2</v>
      </c>
      <c r="G151" s="50">
        <f t="shared" si="21"/>
        <v>8.0562842861468253E-2</v>
      </c>
      <c r="H151" s="50">
        <f t="shared" si="21"/>
        <v>7.92685353318517E-2</v>
      </c>
      <c r="I151" s="50">
        <f t="shared" si="21"/>
        <v>7.4939235567399329E-2</v>
      </c>
      <c r="J151" s="50">
        <f t="shared" si="21"/>
        <v>7.8250266644091876E-2</v>
      </c>
      <c r="K151" s="50">
        <f t="shared" si="21"/>
        <v>8.4431103309039163E-2</v>
      </c>
      <c r="L151" s="50">
        <f t="shared" si="21"/>
        <v>8.6334365007815633E-2</v>
      </c>
      <c r="M151" s="50">
        <f t="shared" si="21"/>
        <v>8.5459635346435164E-2</v>
      </c>
      <c r="N151" s="50">
        <f t="shared" si="21"/>
        <v>9.109258000083878E-2</v>
      </c>
      <c r="O151" s="50">
        <f t="shared" si="21"/>
        <v>9.2954512029310321E-2</v>
      </c>
      <c r="P151" s="50">
        <f t="shared" si="21"/>
        <v>9.4097930389352213E-2</v>
      </c>
      <c r="Q151" s="50">
        <f t="shared" si="21"/>
        <v>9.3783126259212535E-2</v>
      </c>
    </row>
    <row r="152" spans="1:17" ht="11.45" customHeight="1" x14ac:dyDescent="0.25">
      <c r="A152" s="53" t="s">
        <v>59</v>
      </c>
      <c r="B152" s="52">
        <f t="shared" ref="B152:Q152" si="22">IF(B34=0,0,B34/B$17)</f>
        <v>3.5597715358259376E-3</v>
      </c>
      <c r="C152" s="52">
        <f t="shared" si="22"/>
        <v>3.6066317418285538E-3</v>
      </c>
      <c r="D152" s="52">
        <f t="shared" si="22"/>
        <v>3.5498055935981152E-3</v>
      </c>
      <c r="E152" s="52">
        <f t="shared" si="22"/>
        <v>2.1750858211643013E-3</v>
      </c>
      <c r="F152" s="52">
        <f t="shared" si="22"/>
        <v>1.7461372252825099E-3</v>
      </c>
      <c r="G152" s="52">
        <f t="shared" si="22"/>
        <v>1.425549737211236E-3</v>
      </c>
      <c r="H152" s="52">
        <f t="shared" si="22"/>
        <v>1.1140416779020169E-3</v>
      </c>
      <c r="I152" s="52">
        <f t="shared" si="22"/>
        <v>8.2588595262999935E-4</v>
      </c>
      <c r="J152" s="52">
        <f t="shared" si="22"/>
        <v>6.4725959042448032E-4</v>
      </c>
      <c r="K152" s="52">
        <f t="shared" si="22"/>
        <v>4.8562559583662543E-4</v>
      </c>
      <c r="L152" s="52">
        <f t="shared" si="22"/>
        <v>3.3374474693759757E-4</v>
      </c>
      <c r="M152" s="52">
        <f t="shared" si="22"/>
        <v>2.2130626632173146E-4</v>
      </c>
      <c r="N152" s="52">
        <f t="shared" si="22"/>
        <v>1.5295124759259873E-4</v>
      </c>
      <c r="O152" s="52">
        <f t="shared" si="22"/>
        <v>9.254883171762535E-5</v>
      </c>
      <c r="P152" s="52">
        <f t="shared" si="22"/>
        <v>5.2174802271759807E-5</v>
      </c>
      <c r="Q152" s="52">
        <f t="shared" si="22"/>
        <v>2.8259441175453237E-5</v>
      </c>
    </row>
    <row r="153" spans="1:17" ht="11.45" customHeight="1" x14ac:dyDescent="0.25">
      <c r="A153" s="53" t="s">
        <v>58</v>
      </c>
      <c r="B153" s="52">
        <f t="shared" ref="B153:Q153" si="23">IF(B36=0,0,B36/B$17)</f>
        <v>8.53252169125195E-2</v>
      </c>
      <c r="C153" s="52">
        <f t="shared" si="23"/>
        <v>8.3665096774605763E-2</v>
      </c>
      <c r="D153" s="52">
        <f t="shared" si="23"/>
        <v>8.1032788093890681E-2</v>
      </c>
      <c r="E153" s="52">
        <f t="shared" si="23"/>
        <v>8.0691243195210025E-2</v>
      </c>
      <c r="F153" s="52">
        <f t="shared" si="23"/>
        <v>7.8030724953329175E-2</v>
      </c>
      <c r="G153" s="52">
        <f t="shared" si="23"/>
        <v>7.9137293124257019E-2</v>
      </c>
      <c r="H153" s="52">
        <f t="shared" si="23"/>
        <v>7.8154493653949678E-2</v>
      </c>
      <c r="I153" s="52">
        <f t="shared" si="23"/>
        <v>7.4113349614769328E-2</v>
      </c>
      <c r="J153" s="52">
        <f t="shared" si="23"/>
        <v>7.7603007053667392E-2</v>
      </c>
      <c r="K153" s="52">
        <f t="shared" si="23"/>
        <v>8.3945477713202529E-2</v>
      </c>
      <c r="L153" s="52">
        <f t="shared" si="23"/>
        <v>8.6000620260878041E-2</v>
      </c>
      <c r="M153" s="52">
        <f t="shared" si="23"/>
        <v>8.5238329080113417E-2</v>
      </c>
      <c r="N153" s="52">
        <f t="shared" si="23"/>
        <v>9.0939628753246182E-2</v>
      </c>
      <c r="O153" s="52">
        <f t="shared" si="23"/>
        <v>9.2861963197592698E-2</v>
      </c>
      <c r="P153" s="52">
        <f t="shared" si="23"/>
        <v>9.4045755587080448E-2</v>
      </c>
      <c r="Q153" s="52">
        <f t="shared" si="23"/>
        <v>9.3341020663940899E-2</v>
      </c>
    </row>
    <row r="154" spans="1:17" ht="11.45" customHeight="1" x14ac:dyDescent="0.25">
      <c r="A154" s="53" t="s">
        <v>57</v>
      </c>
      <c r="B154" s="52">
        <f t="shared" ref="B154:Q154" si="24">IF(B38=0,0,B38/B$17)</f>
        <v>0</v>
      </c>
      <c r="C154" s="52">
        <f t="shared" si="24"/>
        <v>0</v>
      </c>
      <c r="D154" s="52">
        <f t="shared" si="24"/>
        <v>0</v>
      </c>
      <c r="E154" s="52">
        <f t="shared" si="24"/>
        <v>0</v>
      </c>
      <c r="F154" s="52">
        <f t="shared" si="24"/>
        <v>0</v>
      </c>
      <c r="G154" s="52">
        <f t="shared" si="24"/>
        <v>0</v>
      </c>
      <c r="H154" s="52">
        <f t="shared" si="24"/>
        <v>0</v>
      </c>
      <c r="I154" s="52">
        <f t="shared" si="24"/>
        <v>0</v>
      </c>
      <c r="J154" s="52">
        <f t="shared" si="24"/>
        <v>0</v>
      </c>
      <c r="K154" s="52">
        <f t="shared" si="24"/>
        <v>0</v>
      </c>
      <c r="L154" s="52">
        <f t="shared" si="24"/>
        <v>0</v>
      </c>
      <c r="M154" s="52">
        <f t="shared" si="24"/>
        <v>0</v>
      </c>
      <c r="N154" s="52">
        <f t="shared" si="24"/>
        <v>0</v>
      </c>
      <c r="O154" s="52">
        <f t="shared" si="24"/>
        <v>0</v>
      </c>
      <c r="P154" s="52">
        <f t="shared" si="24"/>
        <v>0</v>
      </c>
      <c r="Q154" s="52">
        <f t="shared" si="24"/>
        <v>0</v>
      </c>
    </row>
    <row r="155" spans="1:17" ht="11.45" customHeight="1" x14ac:dyDescent="0.25">
      <c r="A155" s="53" t="s">
        <v>56</v>
      </c>
      <c r="B155" s="52">
        <f t="shared" ref="B155:Q155" si="25">IF(B39=0,0,B39/B$17)</f>
        <v>0</v>
      </c>
      <c r="C155" s="52">
        <f t="shared" si="25"/>
        <v>0</v>
      </c>
      <c r="D155" s="52">
        <f t="shared" si="25"/>
        <v>0</v>
      </c>
      <c r="E155" s="52">
        <f t="shared" si="25"/>
        <v>0</v>
      </c>
      <c r="F155" s="52">
        <f t="shared" si="25"/>
        <v>0</v>
      </c>
      <c r="G155" s="52">
        <f t="shared" si="25"/>
        <v>0</v>
      </c>
      <c r="H155" s="52">
        <f t="shared" si="25"/>
        <v>0</v>
      </c>
      <c r="I155" s="52">
        <f t="shared" si="25"/>
        <v>0</v>
      </c>
      <c r="J155" s="52">
        <f t="shared" si="25"/>
        <v>0</v>
      </c>
      <c r="K155" s="52">
        <f t="shared" si="25"/>
        <v>0</v>
      </c>
      <c r="L155" s="52">
        <f t="shared" si="25"/>
        <v>0</v>
      </c>
      <c r="M155" s="52">
        <f t="shared" si="25"/>
        <v>0</v>
      </c>
      <c r="N155" s="52">
        <f t="shared" si="25"/>
        <v>0</v>
      </c>
      <c r="O155" s="52">
        <f t="shared" si="25"/>
        <v>0</v>
      </c>
      <c r="P155" s="52">
        <f t="shared" si="25"/>
        <v>0</v>
      </c>
      <c r="Q155" s="52">
        <f t="shared" si="25"/>
        <v>4.1384615409619045E-4</v>
      </c>
    </row>
    <row r="156" spans="1:17" ht="11.45" customHeight="1" x14ac:dyDescent="0.25">
      <c r="A156" s="53" t="s">
        <v>55</v>
      </c>
      <c r="B156" s="52">
        <f t="shared" ref="B156:Q156" si="26">IF(B41=0,0,B41/B$17)</f>
        <v>0</v>
      </c>
      <c r="C156" s="52">
        <f t="shared" si="26"/>
        <v>0</v>
      </c>
      <c r="D156" s="52">
        <f t="shared" si="26"/>
        <v>0</v>
      </c>
      <c r="E156" s="52">
        <f t="shared" si="26"/>
        <v>0</v>
      </c>
      <c r="F156" s="52">
        <f t="shared" si="26"/>
        <v>0</v>
      </c>
      <c r="G156" s="52">
        <f t="shared" si="26"/>
        <v>0</v>
      </c>
      <c r="H156" s="52">
        <f t="shared" si="26"/>
        <v>0</v>
      </c>
      <c r="I156" s="52">
        <f t="shared" si="26"/>
        <v>0</v>
      </c>
      <c r="J156" s="52">
        <f t="shared" si="26"/>
        <v>0</v>
      </c>
      <c r="K156" s="52">
        <f t="shared" si="26"/>
        <v>0</v>
      </c>
      <c r="L156" s="52">
        <f t="shared" si="26"/>
        <v>0</v>
      </c>
      <c r="M156" s="52">
        <f t="shared" si="26"/>
        <v>0</v>
      </c>
      <c r="N156" s="52">
        <f t="shared" si="26"/>
        <v>0</v>
      </c>
      <c r="O156" s="52">
        <f t="shared" si="26"/>
        <v>0</v>
      </c>
      <c r="P156" s="52">
        <f t="shared" si="26"/>
        <v>0</v>
      </c>
      <c r="Q156" s="52">
        <f t="shared" si="26"/>
        <v>0</v>
      </c>
    </row>
    <row r="157" spans="1:17" ht="11.45" customHeight="1" x14ac:dyDescent="0.25">
      <c r="A157" s="25" t="s">
        <v>18</v>
      </c>
      <c r="B157" s="56">
        <f t="shared" ref="B157:Q157" si="27">IF(B42=0,0,B42/B$17)</f>
        <v>0.34314923977264328</v>
      </c>
      <c r="C157" s="56">
        <f t="shared" si="27"/>
        <v>0.35205780017011884</v>
      </c>
      <c r="D157" s="56">
        <f t="shared" si="27"/>
        <v>0.35493553282783413</v>
      </c>
      <c r="E157" s="56">
        <f t="shared" si="27"/>
        <v>0.37226656044662632</v>
      </c>
      <c r="F157" s="56">
        <f t="shared" si="27"/>
        <v>0.38829642792872565</v>
      </c>
      <c r="G157" s="56">
        <f t="shared" si="27"/>
        <v>0.39519176151365126</v>
      </c>
      <c r="H157" s="56">
        <f t="shared" si="27"/>
        <v>0.4092813223228845</v>
      </c>
      <c r="I157" s="56">
        <f t="shared" si="27"/>
        <v>0.41061061237869395</v>
      </c>
      <c r="J157" s="56">
        <f t="shared" si="27"/>
        <v>0.39827047730960197</v>
      </c>
      <c r="K157" s="56">
        <f t="shared" si="27"/>
        <v>0.37191268798849653</v>
      </c>
      <c r="L157" s="56">
        <f t="shared" si="27"/>
        <v>0.37149200326879872</v>
      </c>
      <c r="M157" s="56">
        <f t="shared" si="27"/>
        <v>0.35955285710467627</v>
      </c>
      <c r="N157" s="56">
        <f t="shared" si="27"/>
        <v>0.36200023099768169</v>
      </c>
      <c r="O157" s="56">
        <f t="shared" si="27"/>
        <v>0.34551281380896437</v>
      </c>
      <c r="P157" s="56">
        <f t="shared" si="27"/>
        <v>0.33994627548958412</v>
      </c>
      <c r="Q157" s="56">
        <f t="shared" si="27"/>
        <v>0.34160058190084747</v>
      </c>
    </row>
    <row r="158" spans="1:17" ht="11.45" customHeight="1" x14ac:dyDescent="0.25">
      <c r="A158" s="55" t="s">
        <v>27</v>
      </c>
      <c r="B158" s="54">
        <f t="shared" ref="B158:Q158" si="28">IF(B43=0,0,B43/B$17)</f>
        <v>0.13196738460844173</v>
      </c>
      <c r="C158" s="54">
        <f t="shared" si="28"/>
        <v>0.13516498204231123</v>
      </c>
      <c r="D158" s="54">
        <f t="shared" si="28"/>
        <v>0.13594589027452486</v>
      </c>
      <c r="E158" s="54">
        <f t="shared" si="28"/>
        <v>0.13878983465923803</v>
      </c>
      <c r="F158" s="54">
        <f t="shared" si="28"/>
        <v>0.14651006316512166</v>
      </c>
      <c r="G158" s="54">
        <f t="shared" si="28"/>
        <v>0.15527780801507016</v>
      </c>
      <c r="H158" s="54">
        <f t="shared" si="28"/>
        <v>0.16694542795616016</v>
      </c>
      <c r="I158" s="54">
        <f t="shared" si="28"/>
        <v>0.17002599819119502</v>
      </c>
      <c r="J158" s="54">
        <f t="shared" si="28"/>
        <v>0.16416888564119186</v>
      </c>
      <c r="K158" s="54">
        <f t="shared" si="28"/>
        <v>0.15999205572972014</v>
      </c>
      <c r="L158" s="54">
        <f t="shared" si="28"/>
        <v>0.15469447786863655</v>
      </c>
      <c r="M158" s="54">
        <f t="shared" si="28"/>
        <v>0.14243153480467768</v>
      </c>
      <c r="N158" s="54">
        <f t="shared" si="28"/>
        <v>0.14441146352519307</v>
      </c>
      <c r="O158" s="54">
        <f t="shared" si="28"/>
        <v>0.1368403064747036</v>
      </c>
      <c r="P158" s="54">
        <f t="shared" si="28"/>
        <v>0.12689717467120989</v>
      </c>
      <c r="Q158" s="54">
        <f t="shared" si="28"/>
        <v>0.12480597778930683</v>
      </c>
    </row>
    <row r="159" spans="1:17" ht="11.45" customHeight="1" x14ac:dyDescent="0.25">
      <c r="A159" s="53" t="s">
        <v>59</v>
      </c>
      <c r="B159" s="52">
        <f t="shared" ref="B159:Q159" si="29">IF(B44=0,0,B44/B$17)</f>
        <v>2.0033996493300052E-2</v>
      </c>
      <c r="C159" s="52">
        <f t="shared" si="29"/>
        <v>2.216731014690668E-2</v>
      </c>
      <c r="D159" s="52">
        <f t="shared" si="29"/>
        <v>2.249712137064382E-2</v>
      </c>
      <c r="E159" s="52">
        <f t="shared" si="29"/>
        <v>2.220587036191447E-2</v>
      </c>
      <c r="F159" s="52">
        <f t="shared" si="29"/>
        <v>2.2706460046867924E-2</v>
      </c>
      <c r="G159" s="52">
        <f t="shared" si="29"/>
        <v>2.3022842114845572E-2</v>
      </c>
      <c r="H159" s="52">
        <f t="shared" si="29"/>
        <v>2.2716807863100083E-2</v>
      </c>
      <c r="I159" s="52">
        <f t="shared" si="29"/>
        <v>1.8977127405790609E-2</v>
      </c>
      <c r="J159" s="52">
        <f t="shared" si="29"/>
        <v>1.6508485451887406E-2</v>
      </c>
      <c r="K159" s="52">
        <f t="shared" si="29"/>
        <v>1.5342143741148947E-2</v>
      </c>
      <c r="L159" s="52">
        <f t="shared" si="29"/>
        <v>1.3046063916080647E-2</v>
      </c>
      <c r="M159" s="52">
        <f t="shared" si="29"/>
        <v>1.0675321661332345E-2</v>
      </c>
      <c r="N159" s="52">
        <f t="shared" si="29"/>
        <v>9.6980126151638962E-3</v>
      </c>
      <c r="O159" s="52">
        <f t="shared" si="29"/>
        <v>8.0194368413723915E-3</v>
      </c>
      <c r="P159" s="52">
        <f t="shared" si="29"/>
        <v>6.5655739364629704E-3</v>
      </c>
      <c r="Q159" s="52">
        <f t="shared" si="29"/>
        <v>5.5499353480514459E-3</v>
      </c>
    </row>
    <row r="160" spans="1:17" ht="11.45" customHeight="1" x14ac:dyDescent="0.25">
      <c r="A160" s="53" t="s">
        <v>58</v>
      </c>
      <c r="B160" s="52">
        <f t="shared" ref="B160:Q160" si="30">IF(B46=0,0,B46/B$17)</f>
        <v>0.11188886321388615</v>
      </c>
      <c r="C160" s="52">
        <f t="shared" si="30"/>
        <v>0.11294908685188322</v>
      </c>
      <c r="D160" s="52">
        <f t="shared" si="30"/>
        <v>0.11339734687892862</v>
      </c>
      <c r="E160" s="52">
        <f t="shared" si="30"/>
        <v>0.11653748659527935</v>
      </c>
      <c r="F160" s="52">
        <f t="shared" si="30"/>
        <v>0.12376061787440977</v>
      </c>
      <c r="G160" s="52">
        <f t="shared" si="30"/>
        <v>0.13221882621537071</v>
      </c>
      <c r="H160" s="52">
        <f t="shared" si="30"/>
        <v>0.14419937011784958</v>
      </c>
      <c r="I160" s="52">
        <f t="shared" si="30"/>
        <v>0.15102518871902482</v>
      </c>
      <c r="J160" s="52">
        <f t="shared" si="30"/>
        <v>0.14764039775133916</v>
      </c>
      <c r="K160" s="52">
        <f t="shared" si="30"/>
        <v>0.14463353163794115</v>
      </c>
      <c r="L160" s="52">
        <f t="shared" si="30"/>
        <v>0.1416484139525559</v>
      </c>
      <c r="M160" s="52">
        <f t="shared" si="30"/>
        <v>0.13175621314334535</v>
      </c>
      <c r="N160" s="52">
        <f t="shared" si="30"/>
        <v>0.13469854954677185</v>
      </c>
      <c r="O160" s="52">
        <f t="shared" si="30"/>
        <v>0.12880628227746835</v>
      </c>
      <c r="P160" s="52">
        <f t="shared" si="30"/>
        <v>0.12031536847772445</v>
      </c>
      <c r="Q160" s="52">
        <f t="shared" si="30"/>
        <v>0.11913459377037162</v>
      </c>
    </row>
    <row r="161" spans="1:17" ht="11.45" customHeight="1" x14ac:dyDescent="0.25">
      <c r="A161" s="53" t="s">
        <v>57</v>
      </c>
      <c r="B161" s="52">
        <f t="shared" ref="B161:Q161" si="31">IF(B48=0,0,B48/B$17)</f>
        <v>4.4524901255528618E-5</v>
      </c>
      <c r="C161" s="52">
        <f t="shared" si="31"/>
        <v>4.858504352134382E-5</v>
      </c>
      <c r="D161" s="52">
        <f t="shared" si="31"/>
        <v>5.1422024952421697E-5</v>
      </c>
      <c r="E161" s="52">
        <f t="shared" si="31"/>
        <v>4.6477702044212283E-5</v>
      </c>
      <c r="F161" s="52">
        <f t="shared" si="31"/>
        <v>4.2985243843966675E-5</v>
      </c>
      <c r="G161" s="52">
        <f t="shared" si="31"/>
        <v>3.613968485387975E-5</v>
      </c>
      <c r="H161" s="52">
        <f t="shared" si="31"/>
        <v>2.9249975210519381E-5</v>
      </c>
      <c r="I161" s="52">
        <f t="shared" si="31"/>
        <v>2.3682066379578305E-5</v>
      </c>
      <c r="J161" s="52">
        <f t="shared" si="31"/>
        <v>2.000243796527082E-5</v>
      </c>
      <c r="K161" s="52">
        <f t="shared" si="31"/>
        <v>1.6380350630046396E-5</v>
      </c>
      <c r="L161" s="52">
        <f t="shared" si="31"/>
        <v>0</v>
      </c>
      <c r="M161" s="52">
        <f t="shared" si="31"/>
        <v>0</v>
      </c>
      <c r="N161" s="52">
        <f t="shared" si="31"/>
        <v>0</v>
      </c>
      <c r="O161" s="52">
        <f t="shared" si="31"/>
        <v>0</v>
      </c>
      <c r="P161" s="52">
        <f t="shared" si="31"/>
        <v>0</v>
      </c>
      <c r="Q161" s="52">
        <f t="shared" si="31"/>
        <v>0</v>
      </c>
    </row>
    <row r="162" spans="1:17" ht="11.45" customHeight="1" x14ac:dyDescent="0.25">
      <c r="A162" s="53" t="s">
        <v>56</v>
      </c>
      <c r="B162" s="52">
        <f t="shared" ref="B162:Q162" si="32">IF(B49=0,0,B49/B$17)</f>
        <v>0</v>
      </c>
      <c r="C162" s="52">
        <f t="shared" si="32"/>
        <v>0</v>
      </c>
      <c r="D162" s="52">
        <f t="shared" si="32"/>
        <v>0</v>
      </c>
      <c r="E162" s="52">
        <f t="shared" si="32"/>
        <v>0</v>
      </c>
      <c r="F162" s="52">
        <f t="shared" si="32"/>
        <v>0</v>
      </c>
      <c r="G162" s="52">
        <f t="shared" si="32"/>
        <v>0</v>
      </c>
      <c r="H162" s="52">
        <f t="shared" si="32"/>
        <v>0</v>
      </c>
      <c r="I162" s="52">
        <f t="shared" si="32"/>
        <v>0</v>
      </c>
      <c r="J162" s="52">
        <f t="shared" si="32"/>
        <v>0</v>
      </c>
      <c r="K162" s="52">
        <f t="shared" si="32"/>
        <v>0</v>
      </c>
      <c r="L162" s="52">
        <f t="shared" si="32"/>
        <v>0</v>
      </c>
      <c r="M162" s="52">
        <f t="shared" si="32"/>
        <v>0</v>
      </c>
      <c r="N162" s="52">
        <f t="shared" si="32"/>
        <v>0</v>
      </c>
      <c r="O162" s="52">
        <f t="shared" si="32"/>
        <v>0</v>
      </c>
      <c r="P162" s="52">
        <f t="shared" si="32"/>
        <v>0</v>
      </c>
      <c r="Q162" s="52">
        <f t="shared" si="32"/>
        <v>7.4625022247825609E-5</v>
      </c>
    </row>
    <row r="163" spans="1:17" ht="11.45" customHeight="1" x14ac:dyDescent="0.25">
      <c r="A163" s="53" t="s">
        <v>55</v>
      </c>
      <c r="B163" s="52">
        <f t="shared" ref="B163:Q163" si="33">IF(B51=0,0,B51/B$17)</f>
        <v>0</v>
      </c>
      <c r="C163" s="52">
        <f t="shared" si="33"/>
        <v>0</v>
      </c>
      <c r="D163" s="52">
        <f t="shared" si="33"/>
        <v>0</v>
      </c>
      <c r="E163" s="52">
        <f t="shared" si="33"/>
        <v>0</v>
      </c>
      <c r="F163" s="52">
        <f t="shared" si="33"/>
        <v>0</v>
      </c>
      <c r="G163" s="52">
        <f t="shared" si="33"/>
        <v>0</v>
      </c>
      <c r="H163" s="52">
        <f t="shared" si="33"/>
        <v>0</v>
      </c>
      <c r="I163" s="52">
        <f t="shared" si="33"/>
        <v>0</v>
      </c>
      <c r="J163" s="52">
        <f t="shared" si="33"/>
        <v>0</v>
      </c>
      <c r="K163" s="52">
        <f t="shared" si="33"/>
        <v>0</v>
      </c>
      <c r="L163" s="52">
        <f t="shared" si="33"/>
        <v>0</v>
      </c>
      <c r="M163" s="52">
        <f t="shared" si="33"/>
        <v>0</v>
      </c>
      <c r="N163" s="52">
        <f t="shared" si="33"/>
        <v>1.490136325732765E-5</v>
      </c>
      <c r="O163" s="52">
        <f t="shared" si="33"/>
        <v>1.4587355862877339E-5</v>
      </c>
      <c r="P163" s="52">
        <f t="shared" si="33"/>
        <v>1.6232257022488795E-5</v>
      </c>
      <c r="Q163" s="52">
        <f t="shared" si="33"/>
        <v>4.6823648635940988E-5</v>
      </c>
    </row>
    <row r="164" spans="1:17" ht="11.45" customHeight="1" x14ac:dyDescent="0.25">
      <c r="A164" s="51" t="s">
        <v>24</v>
      </c>
      <c r="B164" s="50">
        <f t="shared" ref="B164:Q164" si="34">IF(B52=0,0,B52/B$17)</f>
        <v>0.21118185516420154</v>
      </c>
      <c r="C164" s="50">
        <f t="shared" si="34"/>
        <v>0.21689281812780761</v>
      </c>
      <c r="D164" s="50">
        <f t="shared" si="34"/>
        <v>0.21898964255330924</v>
      </c>
      <c r="E164" s="50">
        <f t="shared" si="34"/>
        <v>0.23347672578738826</v>
      </c>
      <c r="F164" s="50">
        <f t="shared" si="34"/>
        <v>0.24178636476360399</v>
      </c>
      <c r="G164" s="50">
        <f t="shared" si="34"/>
        <v>0.23991395349858113</v>
      </c>
      <c r="H164" s="50">
        <f t="shared" si="34"/>
        <v>0.24233589436672437</v>
      </c>
      <c r="I164" s="50">
        <f t="shared" si="34"/>
        <v>0.24058461418749891</v>
      </c>
      <c r="J164" s="50">
        <f t="shared" si="34"/>
        <v>0.23410159166841016</v>
      </c>
      <c r="K164" s="50">
        <f t="shared" si="34"/>
        <v>0.21192063225877641</v>
      </c>
      <c r="L164" s="50">
        <f t="shared" si="34"/>
        <v>0.21679752540016214</v>
      </c>
      <c r="M164" s="50">
        <f t="shared" si="34"/>
        <v>0.21712132229999853</v>
      </c>
      <c r="N164" s="50">
        <f t="shared" si="34"/>
        <v>0.21758876747248862</v>
      </c>
      <c r="O164" s="50">
        <f t="shared" si="34"/>
        <v>0.20867250733426079</v>
      </c>
      <c r="P164" s="50">
        <f t="shared" si="34"/>
        <v>0.21304910081837425</v>
      </c>
      <c r="Q164" s="50">
        <f t="shared" si="34"/>
        <v>0.21679460411154064</v>
      </c>
    </row>
    <row r="165" spans="1:17" ht="11.45" customHeight="1" x14ac:dyDescent="0.25">
      <c r="A165" s="49" t="s">
        <v>23</v>
      </c>
      <c r="B165" s="48">
        <f t="shared" ref="B165:Q165" si="35">IF(B53=0,0,B53/B$17)</f>
        <v>0.16530606532481926</v>
      </c>
      <c r="C165" s="48">
        <f t="shared" si="35"/>
        <v>0.16932637088061614</v>
      </c>
      <c r="D165" s="48">
        <f t="shared" si="35"/>
        <v>0.16571623952205447</v>
      </c>
      <c r="E165" s="48">
        <f t="shared" si="35"/>
        <v>0.17203931741521855</v>
      </c>
      <c r="F165" s="48">
        <f t="shared" si="35"/>
        <v>0.1620092818225754</v>
      </c>
      <c r="G165" s="48">
        <f t="shared" si="35"/>
        <v>0.15848027285946795</v>
      </c>
      <c r="H165" s="48">
        <f t="shared" si="35"/>
        <v>0.16065683120422752</v>
      </c>
      <c r="I165" s="48">
        <f t="shared" si="35"/>
        <v>0.15723463595900322</v>
      </c>
      <c r="J165" s="48">
        <f t="shared" si="35"/>
        <v>0.15154230645623107</v>
      </c>
      <c r="K165" s="48">
        <f t="shared" si="35"/>
        <v>0.13842257273283612</v>
      </c>
      <c r="L165" s="48">
        <f t="shared" si="35"/>
        <v>0.14204077844991098</v>
      </c>
      <c r="M165" s="48">
        <f t="shared" si="35"/>
        <v>0.14843304059089585</v>
      </c>
      <c r="N165" s="48">
        <f t="shared" si="35"/>
        <v>0.16115920140301163</v>
      </c>
      <c r="O165" s="48">
        <f t="shared" si="35"/>
        <v>0.15915412681490992</v>
      </c>
      <c r="P165" s="48">
        <f t="shared" si="35"/>
        <v>0.16116420945852675</v>
      </c>
      <c r="Q165" s="48">
        <f t="shared" si="35"/>
        <v>0.15399402598606135</v>
      </c>
    </row>
    <row r="166" spans="1:17" ht="11.45" customHeight="1" x14ac:dyDescent="0.25">
      <c r="A166" s="47" t="s">
        <v>22</v>
      </c>
      <c r="B166" s="46">
        <f t="shared" ref="B166:Q166" si="36">IF(B55=0,0,B55/B$17)</f>
        <v>4.5875789839382279E-2</v>
      </c>
      <c r="C166" s="46">
        <f t="shared" si="36"/>
        <v>4.7566447247191487E-2</v>
      </c>
      <c r="D166" s="46">
        <f t="shared" si="36"/>
        <v>5.3273403031254773E-2</v>
      </c>
      <c r="E166" s="46">
        <f t="shared" si="36"/>
        <v>6.1437408372169711E-2</v>
      </c>
      <c r="F166" s="46">
        <f t="shared" si="36"/>
        <v>7.9777082941028615E-2</v>
      </c>
      <c r="G166" s="46">
        <f t="shared" si="36"/>
        <v>8.1433680639113215E-2</v>
      </c>
      <c r="H166" s="46">
        <f t="shared" si="36"/>
        <v>8.1679063162496818E-2</v>
      </c>
      <c r="I166" s="46">
        <f t="shared" si="36"/>
        <v>8.3349978228495686E-2</v>
      </c>
      <c r="J166" s="46">
        <f t="shared" si="36"/>
        <v>8.2559285212179076E-2</v>
      </c>
      <c r="K166" s="46">
        <f t="shared" si="36"/>
        <v>7.3498059525940282E-2</v>
      </c>
      <c r="L166" s="46">
        <f t="shared" si="36"/>
        <v>7.4756746950251168E-2</v>
      </c>
      <c r="M166" s="46">
        <f t="shared" si="36"/>
        <v>6.8688281709102697E-2</v>
      </c>
      <c r="N166" s="46">
        <f t="shared" si="36"/>
        <v>5.6429566069477001E-2</v>
      </c>
      <c r="O166" s="46">
        <f t="shared" si="36"/>
        <v>4.9518380519350876E-2</v>
      </c>
      <c r="P166" s="46">
        <f t="shared" si="36"/>
        <v>5.1884891359847501E-2</v>
      </c>
      <c r="Q166" s="46">
        <f t="shared" si="36"/>
        <v>6.2800578125479303E-2</v>
      </c>
    </row>
  </sheetData>
  <pageMargins left="0.39370078740157483" right="0.39370078740157483" top="0.39370078740157483" bottom="0.39370078740157483" header="0.31496062992125984" footer="0.31496062992125984"/>
  <pageSetup paperSize="9" scale="42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>
    <pageSetUpPr fitToPage="1"/>
  </sheetPr>
  <dimension ref="A1:Q160"/>
  <sheetViews>
    <sheetView showGridLines="0" zoomScaleNormal="100" workbookViewId="0">
      <pane xSplit="1" ySplit="1" topLeftCell="B2" activePane="bottomRight" state="frozen"/>
      <selection activeCell="D1" sqref="D1"/>
      <selection pane="topRight" activeCell="D1" sqref="D1"/>
      <selection pane="bottomLeft" activeCell="D1" sqref="D1"/>
      <selection pane="bottomRight" activeCell="B2" sqref="B2"/>
    </sheetView>
  </sheetViews>
  <sheetFormatPr defaultColWidth="9.140625" defaultRowHeight="11.45" customHeight="1" x14ac:dyDescent="0.25"/>
  <cols>
    <col min="1" max="1" width="50.7109375" style="13" customWidth="1"/>
    <col min="2" max="17" width="10.7109375" style="10" customWidth="1"/>
    <col min="18" max="16384" width="9.140625" style="13"/>
  </cols>
  <sheetData>
    <row r="1" spans="1:17" ht="13.5" customHeight="1" x14ac:dyDescent="0.25">
      <c r="A1" s="11" t="s">
        <v>185</v>
      </c>
      <c r="B1" s="12">
        <v>2000</v>
      </c>
      <c r="C1" s="12">
        <v>2001</v>
      </c>
      <c r="D1" s="12">
        <v>2002</v>
      </c>
      <c r="E1" s="12">
        <v>2003</v>
      </c>
      <c r="F1" s="12">
        <v>2004</v>
      </c>
      <c r="G1" s="12">
        <v>2005</v>
      </c>
      <c r="H1" s="12">
        <v>2006</v>
      </c>
      <c r="I1" s="12">
        <v>2007</v>
      </c>
      <c r="J1" s="12">
        <v>2008</v>
      </c>
      <c r="K1" s="12">
        <v>2009</v>
      </c>
      <c r="L1" s="12">
        <v>2010</v>
      </c>
      <c r="M1" s="12">
        <v>2011</v>
      </c>
      <c r="N1" s="12">
        <v>2012</v>
      </c>
      <c r="O1" s="12">
        <v>2013</v>
      </c>
      <c r="P1" s="12">
        <v>2014</v>
      </c>
      <c r="Q1" s="12">
        <v>2015</v>
      </c>
    </row>
    <row r="2" spans="1:17" ht="11.45" customHeight="1" x14ac:dyDescent="0.25">
      <c r="A2" s="45"/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  <c r="O2" s="99"/>
      <c r="P2" s="99"/>
      <c r="Q2" s="99"/>
    </row>
    <row r="3" spans="1:17" ht="11.45" customHeight="1" x14ac:dyDescent="0.25">
      <c r="A3" s="27" t="s">
        <v>101</v>
      </c>
      <c r="B3" s="98"/>
      <c r="C3" s="98"/>
      <c r="D3" s="98"/>
      <c r="E3" s="98"/>
      <c r="F3" s="98"/>
      <c r="G3" s="98"/>
      <c r="H3" s="98"/>
      <c r="I3" s="98"/>
      <c r="J3" s="98"/>
      <c r="K3" s="98"/>
      <c r="L3" s="98"/>
      <c r="M3" s="98"/>
      <c r="N3" s="98"/>
      <c r="O3" s="98"/>
      <c r="P3" s="98"/>
      <c r="Q3" s="98"/>
    </row>
    <row r="4" spans="1:17" ht="11.45" customHeight="1" x14ac:dyDescent="0.25">
      <c r="A4" s="97" t="s">
        <v>98</v>
      </c>
      <c r="B4" s="104">
        <f>B5+B9+B10+B15</f>
        <v>11013.228244695729</v>
      </c>
      <c r="C4" s="104">
        <f t="shared" ref="C4:Q4" si="0">C5+C9+C10+C15</f>
        <v>11063.688399936254</v>
      </c>
      <c r="D4" s="104">
        <f t="shared" si="0"/>
        <v>11211.834509204291</v>
      </c>
      <c r="E4" s="104">
        <f t="shared" si="0"/>
        <v>11682.951899659165</v>
      </c>
      <c r="F4" s="104">
        <f t="shared" si="0"/>
        <v>12011.986423214605</v>
      </c>
      <c r="G4" s="104">
        <f t="shared" si="0"/>
        <v>12136.434714318464</v>
      </c>
      <c r="H4" s="104">
        <f t="shared" si="0"/>
        <v>12533.28120310435</v>
      </c>
      <c r="I4" s="104">
        <f t="shared" si="0"/>
        <v>13140.749266398254</v>
      </c>
      <c r="J4" s="104">
        <f t="shared" si="0"/>
        <v>12844.908622670544</v>
      </c>
      <c r="K4" s="104">
        <f t="shared" si="0"/>
        <v>12127.972575336804</v>
      </c>
      <c r="L4" s="104">
        <f t="shared" si="0"/>
        <v>12076.548251386277</v>
      </c>
      <c r="M4" s="104">
        <f t="shared" si="0"/>
        <v>11710.470490032223</v>
      </c>
      <c r="N4" s="104">
        <f t="shared" si="0"/>
        <v>10445.361293865979</v>
      </c>
      <c r="O4" s="104">
        <f t="shared" si="0"/>
        <v>10264.388336344953</v>
      </c>
      <c r="P4" s="104">
        <f t="shared" si="0"/>
        <v>10455.973545183426</v>
      </c>
      <c r="Q4" s="104">
        <f t="shared" si="0"/>
        <v>10663.290657847439</v>
      </c>
    </row>
    <row r="5" spans="1:17" ht="11.45" customHeight="1" x14ac:dyDescent="0.25">
      <c r="A5" s="95" t="s">
        <v>91</v>
      </c>
      <c r="B5" s="75">
        <f>SUM(B6:B8)</f>
        <v>11013.228244695729</v>
      </c>
      <c r="C5" s="75">
        <f t="shared" ref="C5:Q5" si="1">SUM(C6:C8)</f>
        <v>11063.688399936254</v>
      </c>
      <c r="D5" s="75">
        <f t="shared" si="1"/>
        <v>11211.834509204291</v>
      </c>
      <c r="E5" s="75">
        <f t="shared" si="1"/>
        <v>11682.951899659165</v>
      </c>
      <c r="F5" s="75">
        <f t="shared" si="1"/>
        <v>12011.986423214605</v>
      </c>
      <c r="G5" s="75">
        <f t="shared" si="1"/>
        <v>12136.434714318464</v>
      </c>
      <c r="H5" s="75">
        <f t="shared" si="1"/>
        <v>12533.28120310435</v>
      </c>
      <c r="I5" s="75">
        <f t="shared" si="1"/>
        <v>13140.749266398254</v>
      </c>
      <c r="J5" s="75">
        <f t="shared" si="1"/>
        <v>12844.908622670544</v>
      </c>
      <c r="K5" s="75">
        <f t="shared" si="1"/>
        <v>12127.972575336804</v>
      </c>
      <c r="L5" s="75">
        <f t="shared" si="1"/>
        <v>12076.548251386277</v>
      </c>
      <c r="M5" s="75">
        <f t="shared" si="1"/>
        <v>11710.470490032223</v>
      </c>
      <c r="N5" s="75">
        <f t="shared" si="1"/>
        <v>10445.361293865979</v>
      </c>
      <c r="O5" s="75">
        <f t="shared" si="1"/>
        <v>10264.388336344953</v>
      </c>
      <c r="P5" s="75">
        <f t="shared" si="1"/>
        <v>10455.973545183426</v>
      </c>
      <c r="Q5" s="75">
        <f t="shared" si="1"/>
        <v>10659.027069731208</v>
      </c>
    </row>
    <row r="6" spans="1:17" ht="11.45" customHeight="1" x14ac:dyDescent="0.25">
      <c r="A6" s="17" t="s">
        <v>90</v>
      </c>
      <c r="B6" s="75">
        <v>26.123881655761988</v>
      </c>
      <c r="C6" s="75">
        <v>29.023196328180003</v>
      </c>
      <c r="D6" s="75">
        <v>31.922596693764007</v>
      </c>
      <c r="E6" s="75">
        <v>26.120942742132005</v>
      </c>
      <c r="F6" s="75">
        <v>23.218055107092002</v>
      </c>
      <c r="G6" s="75">
        <v>20.318824174396457</v>
      </c>
      <c r="H6" s="75">
        <v>17.414393333652001</v>
      </c>
      <c r="I6" s="75">
        <v>14.509946994840003</v>
      </c>
      <c r="J6" s="75">
        <v>11.607666990084001</v>
      </c>
      <c r="K6" s="75">
        <v>8.7018732971640009</v>
      </c>
      <c r="L6" s="75">
        <v>0</v>
      </c>
      <c r="M6" s="75">
        <v>0</v>
      </c>
      <c r="N6" s="75">
        <v>0</v>
      </c>
      <c r="O6" s="75">
        <v>0</v>
      </c>
      <c r="P6" s="75">
        <v>0</v>
      </c>
      <c r="Q6" s="75">
        <v>0</v>
      </c>
    </row>
    <row r="7" spans="1:17" ht="11.45" customHeight="1" x14ac:dyDescent="0.25">
      <c r="A7" s="17" t="s">
        <v>89</v>
      </c>
      <c r="B7" s="75">
        <v>5858.1110301166864</v>
      </c>
      <c r="C7" s="75">
        <v>5779.3518539396646</v>
      </c>
      <c r="D7" s="75">
        <v>5803.8137670078722</v>
      </c>
      <c r="E7" s="75">
        <v>5818.8686201193241</v>
      </c>
      <c r="F7" s="75">
        <v>5749.0435723145038</v>
      </c>
      <c r="G7" s="75">
        <v>5575.8901388935192</v>
      </c>
      <c r="H7" s="75">
        <v>5475.9446262952197</v>
      </c>
      <c r="I7" s="75">
        <v>5427.4738909655889</v>
      </c>
      <c r="J7" s="75">
        <v>5166.4252280394603</v>
      </c>
      <c r="K7" s="75">
        <v>4911.3346395876843</v>
      </c>
      <c r="L7" s="75">
        <v>4568.1852939728115</v>
      </c>
      <c r="M7" s="75">
        <v>4471.0286888646951</v>
      </c>
      <c r="N7" s="75">
        <v>4009.6688981330926</v>
      </c>
      <c r="O7" s="75">
        <v>3876.0898381697871</v>
      </c>
      <c r="P7" s="75">
        <v>3833.6595530318114</v>
      </c>
      <c r="Q7" s="75">
        <v>3821.4632171775615</v>
      </c>
    </row>
    <row r="8" spans="1:17" ht="11.45" customHeight="1" x14ac:dyDescent="0.25">
      <c r="A8" s="17" t="s">
        <v>88</v>
      </c>
      <c r="B8" s="75">
        <v>5128.9933329232817</v>
      </c>
      <c r="C8" s="75">
        <v>5255.3133496684086</v>
      </c>
      <c r="D8" s="75">
        <v>5376.0981455026558</v>
      </c>
      <c r="E8" s="75">
        <v>5837.9623367977083</v>
      </c>
      <c r="F8" s="75">
        <v>6239.7247957930085</v>
      </c>
      <c r="G8" s="75">
        <v>6540.2257512505485</v>
      </c>
      <c r="H8" s="75">
        <v>7039.9221834754799</v>
      </c>
      <c r="I8" s="75">
        <v>7698.765428437825</v>
      </c>
      <c r="J8" s="75">
        <v>7666.8757276410006</v>
      </c>
      <c r="K8" s="75">
        <v>7207.9360624519568</v>
      </c>
      <c r="L8" s="75">
        <v>7508.3629574134648</v>
      </c>
      <c r="M8" s="75">
        <v>7239.441801167528</v>
      </c>
      <c r="N8" s="75">
        <v>6435.6923957328863</v>
      </c>
      <c r="O8" s="75">
        <v>6388.2984981751661</v>
      </c>
      <c r="P8" s="75">
        <v>6622.3139921516149</v>
      </c>
      <c r="Q8" s="75">
        <v>6837.5638525536469</v>
      </c>
    </row>
    <row r="9" spans="1:17" ht="11.45" customHeight="1" x14ac:dyDescent="0.25">
      <c r="A9" s="95" t="s">
        <v>25</v>
      </c>
      <c r="B9" s="75">
        <v>0</v>
      </c>
      <c r="C9" s="75">
        <v>0</v>
      </c>
      <c r="D9" s="75">
        <v>0</v>
      </c>
      <c r="E9" s="75">
        <v>0</v>
      </c>
      <c r="F9" s="75">
        <v>0</v>
      </c>
      <c r="G9" s="75">
        <v>0</v>
      </c>
      <c r="H9" s="75">
        <v>0</v>
      </c>
      <c r="I9" s="75">
        <v>0</v>
      </c>
      <c r="J9" s="75">
        <v>0</v>
      </c>
      <c r="K9" s="75">
        <v>0</v>
      </c>
      <c r="L9" s="75">
        <v>0</v>
      </c>
      <c r="M9" s="75">
        <v>0</v>
      </c>
      <c r="N9" s="75">
        <v>0</v>
      </c>
      <c r="O9" s="75">
        <v>0</v>
      </c>
      <c r="P9" s="75">
        <v>0</v>
      </c>
      <c r="Q9" s="75">
        <v>4.2635881162308129</v>
      </c>
    </row>
    <row r="10" spans="1:17" ht="11.45" customHeight="1" x14ac:dyDescent="0.25">
      <c r="A10" s="95" t="s">
        <v>87</v>
      </c>
      <c r="B10" s="75">
        <f>SUM(B11:B14)</f>
        <v>0</v>
      </c>
      <c r="C10" s="75">
        <f t="shared" ref="C10:Q10" si="2">SUM(C11:C14)</f>
        <v>0</v>
      </c>
      <c r="D10" s="75">
        <f t="shared" si="2"/>
        <v>0</v>
      </c>
      <c r="E10" s="75">
        <f t="shared" si="2"/>
        <v>0</v>
      </c>
      <c r="F10" s="75">
        <f t="shared" si="2"/>
        <v>0</v>
      </c>
      <c r="G10" s="75">
        <f t="shared" si="2"/>
        <v>0</v>
      </c>
      <c r="H10" s="75">
        <f t="shared" si="2"/>
        <v>0</v>
      </c>
      <c r="I10" s="75">
        <f t="shared" si="2"/>
        <v>0</v>
      </c>
      <c r="J10" s="75">
        <f t="shared" si="2"/>
        <v>0</v>
      </c>
      <c r="K10" s="75">
        <f t="shared" si="2"/>
        <v>0</v>
      </c>
      <c r="L10" s="75">
        <f t="shared" si="2"/>
        <v>0</v>
      </c>
      <c r="M10" s="75">
        <f t="shared" si="2"/>
        <v>0</v>
      </c>
      <c r="N10" s="75">
        <f t="shared" si="2"/>
        <v>0</v>
      </c>
      <c r="O10" s="75">
        <f t="shared" si="2"/>
        <v>0</v>
      </c>
      <c r="P10" s="75">
        <f t="shared" si="2"/>
        <v>0</v>
      </c>
      <c r="Q10" s="75">
        <f t="shared" si="2"/>
        <v>0</v>
      </c>
    </row>
    <row r="11" spans="1:17" ht="11.45" customHeight="1" x14ac:dyDescent="0.25">
      <c r="A11" s="17" t="s">
        <v>86</v>
      </c>
      <c r="B11" s="75">
        <v>0</v>
      </c>
      <c r="C11" s="75">
        <v>0</v>
      </c>
      <c r="D11" s="75">
        <v>0</v>
      </c>
      <c r="E11" s="75">
        <v>0</v>
      </c>
      <c r="F11" s="75">
        <v>0</v>
      </c>
      <c r="G11" s="75">
        <v>0</v>
      </c>
      <c r="H11" s="75">
        <v>0</v>
      </c>
      <c r="I11" s="75">
        <v>0</v>
      </c>
      <c r="J11" s="75">
        <v>0</v>
      </c>
      <c r="K11" s="75">
        <v>0</v>
      </c>
      <c r="L11" s="75">
        <v>0</v>
      </c>
      <c r="M11" s="75">
        <v>0</v>
      </c>
      <c r="N11" s="75">
        <v>0</v>
      </c>
      <c r="O11" s="75">
        <v>0</v>
      </c>
      <c r="P11" s="75">
        <v>0</v>
      </c>
      <c r="Q11" s="75">
        <v>0</v>
      </c>
    </row>
    <row r="12" spans="1:17" ht="11.45" customHeight="1" x14ac:dyDescent="0.25">
      <c r="A12" s="17" t="s">
        <v>85</v>
      </c>
      <c r="B12" s="75">
        <v>0</v>
      </c>
      <c r="C12" s="75">
        <v>0</v>
      </c>
      <c r="D12" s="75">
        <v>0</v>
      </c>
      <c r="E12" s="75">
        <v>0</v>
      </c>
      <c r="F12" s="75">
        <v>0</v>
      </c>
      <c r="G12" s="75">
        <v>0</v>
      </c>
      <c r="H12" s="75">
        <v>0</v>
      </c>
      <c r="I12" s="75">
        <v>0</v>
      </c>
      <c r="J12" s="75">
        <v>0</v>
      </c>
      <c r="K12" s="75">
        <v>0</v>
      </c>
      <c r="L12" s="75">
        <v>0</v>
      </c>
      <c r="M12" s="75">
        <v>0</v>
      </c>
      <c r="N12" s="75">
        <v>0</v>
      </c>
      <c r="O12" s="75">
        <v>0</v>
      </c>
      <c r="P12" s="75">
        <v>0</v>
      </c>
      <c r="Q12" s="75">
        <v>0</v>
      </c>
    </row>
    <row r="13" spans="1:17" ht="11.45" customHeight="1" x14ac:dyDescent="0.25">
      <c r="A13" s="17" t="s">
        <v>84</v>
      </c>
      <c r="B13" s="75">
        <v>0</v>
      </c>
      <c r="C13" s="75">
        <v>0</v>
      </c>
      <c r="D13" s="75">
        <v>0</v>
      </c>
      <c r="E13" s="75">
        <v>0</v>
      </c>
      <c r="F13" s="75">
        <v>0</v>
      </c>
      <c r="G13" s="75">
        <v>0</v>
      </c>
      <c r="H13" s="75">
        <v>0</v>
      </c>
      <c r="I13" s="75">
        <v>0</v>
      </c>
      <c r="J13" s="75">
        <v>0</v>
      </c>
      <c r="K13" s="75">
        <v>0</v>
      </c>
      <c r="L13" s="75">
        <v>0</v>
      </c>
      <c r="M13" s="75">
        <v>0</v>
      </c>
      <c r="N13" s="75">
        <v>0</v>
      </c>
      <c r="O13" s="75">
        <v>0</v>
      </c>
      <c r="P13" s="75">
        <v>0</v>
      </c>
      <c r="Q13" s="75">
        <v>0</v>
      </c>
    </row>
    <row r="14" spans="1:17" ht="11.45" customHeight="1" x14ac:dyDescent="0.25">
      <c r="A14" s="17" t="s">
        <v>83</v>
      </c>
      <c r="B14" s="75">
        <v>0</v>
      </c>
      <c r="C14" s="75">
        <v>0</v>
      </c>
      <c r="D14" s="75">
        <v>0</v>
      </c>
      <c r="E14" s="75">
        <v>0</v>
      </c>
      <c r="F14" s="75">
        <v>0</v>
      </c>
      <c r="G14" s="75">
        <v>0</v>
      </c>
      <c r="H14" s="75">
        <v>0</v>
      </c>
      <c r="I14" s="75">
        <v>0</v>
      </c>
      <c r="J14" s="75">
        <v>0</v>
      </c>
      <c r="K14" s="75">
        <v>0</v>
      </c>
      <c r="L14" s="75">
        <v>0</v>
      </c>
      <c r="M14" s="75">
        <v>0</v>
      </c>
      <c r="N14" s="75">
        <v>0</v>
      </c>
      <c r="O14" s="75">
        <v>0</v>
      </c>
      <c r="P14" s="75">
        <v>0</v>
      </c>
      <c r="Q14" s="75">
        <v>0</v>
      </c>
    </row>
    <row r="15" spans="1:17" ht="11.45" customHeight="1" x14ac:dyDescent="0.25">
      <c r="A15" s="93" t="s">
        <v>82</v>
      </c>
      <c r="B15" s="74">
        <v>0</v>
      </c>
      <c r="C15" s="74">
        <v>0</v>
      </c>
      <c r="D15" s="74">
        <v>0</v>
      </c>
      <c r="E15" s="74">
        <v>0</v>
      </c>
      <c r="F15" s="74">
        <v>0</v>
      </c>
      <c r="G15" s="74">
        <v>0</v>
      </c>
      <c r="H15" s="74">
        <v>0</v>
      </c>
      <c r="I15" s="74">
        <v>0</v>
      </c>
      <c r="J15" s="74">
        <v>0</v>
      </c>
      <c r="K15" s="74">
        <v>0</v>
      </c>
      <c r="L15" s="74">
        <v>0</v>
      </c>
      <c r="M15" s="74">
        <v>0</v>
      </c>
      <c r="N15" s="74">
        <v>0</v>
      </c>
      <c r="O15" s="74">
        <v>0</v>
      </c>
      <c r="P15" s="74">
        <v>0</v>
      </c>
      <c r="Q15" s="74">
        <v>0</v>
      </c>
    </row>
    <row r="16" spans="1:17" ht="11.45" customHeight="1" x14ac:dyDescent="0.25">
      <c r="B16" s="103"/>
    </row>
    <row r="17" spans="1:17" ht="11.45" customHeight="1" x14ac:dyDescent="0.25">
      <c r="A17" s="27" t="s">
        <v>100</v>
      </c>
      <c r="B17" s="71">
        <f t="shared" ref="B17:Q17" si="3">SUM(B18,B33)</f>
        <v>11013.228244695731</v>
      </c>
      <c r="C17" s="71">
        <f t="shared" si="3"/>
        <v>11063.688399936253</v>
      </c>
      <c r="D17" s="71">
        <f t="shared" si="3"/>
        <v>11211.834509204291</v>
      </c>
      <c r="E17" s="71">
        <f t="shared" si="3"/>
        <v>11682.951899659165</v>
      </c>
      <c r="F17" s="71">
        <f t="shared" si="3"/>
        <v>12011.986423214605</v>
      </c>
      <c r="G17" s="71">
        <f t="shared" si="3"/>
        <v>12136.434714318464</v>
      </c>
      <c r="H17" s="71">
        <f t="shared" si="3"/>
        <v>12533.281203104352</v>
      </c>
      <c r="I17" s="71">
        <f t="shared" si="3"/>
        <v>13140.749266398252</v>
      </c>
      <c r="J17" s="71">
        <f t="shared" si="3"/>
        <v>12844.908622670544</v>
      </c>
      <c r="K17" s="71">
        <f t="shared" si="3"/>
        <v>12127.972575336804</v>
      </c>
      <c r="L17" s="71">
        <f t="shared" si="3"/>
        <v>12076.548251386277</v>
      </c>
      <c r="M17" s="71">
        <f t="shared" si="3"/>
        <v>11710.470490032221</v>
      </c>
      <c r="N17" s="71">
        <f t="shared" si="3"/>
        <v>10445.361293865981</v>
      </c>
      <c r="O17" s="71">
        <f t="shared" si="3"/>
        <v>10264.388336344953</v>
      </c>
      <c r="P17" s="71">
        <f t="shared" si="3"/>
        <v>10455.973545183426</v>
      </c>
      <c r="Q17" s="71">
        <f t="shared" si="3"/>
        <v>10663.290657847439</v>
      </c>
    </row>
    <row r="18" spans="1:17" ht="11.45" customHeight="1" x14ac:dyDescent="0.25">
      <c r="A18" s="25" t="s">
        <v>39</v>
      </c>
      <c r="B18" s="24">
        <f t="shared" ref="B18:Q18" si="4">SUM(B19,B20,B27)</f>
        <v>7108.1499319316908</v>
      </c>
      <c r="C18" s="24">
        <f t="shared" si="4"/>
        <v>7042.4716953054658</v>
      </c>
      <c r="D18" s="24">
        <f t="shared" si="4"/>
        <v>7104.7199560552745</v>
      </c>
      <c r="E18" s="24">
        <f t="shared" si="4"/>
        <v>7199.5215785875725</v>
      </c>
      <c r="F18" s="24">
        <f t="shared" si="4"/>
        <v>7209.9217580870791</v>
      </c>
      <c r="G18" s="24">
        <f t="shared" si="4"/>
        <v>7204.937567674423</v>
      </c>
      <c r="H18" s="24">
        <f t="shared" si="4"/>
        <v>7261.8670705267305</v>
      </c>
      <c r="I18" s="24">
        <f t="shared" si="4"/>
        <v>7599.6634370961056</v>
      </c>
      <c r="J18" s="24">
        <f t="shared" si="4"/>
        <v>7594.2909888518425</v>
      </c>
      <c r="K18" s="24">
        <f t="shared" si="4"/>
        <v>7500.1870272611204</v>
      </c>
      <c r="L18" s="24">
        <f t="shared" si="4"/>
        <v>7454.8510207750296</v>
      </c>
      <c r="M18" s="24">
        <f t="shared" si="4"/>
        <v>7404.4450202939179</v>
      </c>
      <c r="N18" s="24">
        <f t="shared" si="4"/>
        <v>6712.4668230974348</v>
      </c>
      <c r="O18" s="24">
        <f t="shared" si="4"/>
        <v>6763.6717378216499</v>
      </c>
      <c r="P18" s="24">
        <f t="shared" si="4"/>
        <v>6944.1726229616306</v>
      </c>
      <c r="Q18" s="24">
        <f t="shared" si="4"/>
        <v>7057.4287382201392</v>
      </c>
    </row>
    <row r="19" spans="1:17" ht="11.45" customHeight="1" x14ac:dyDescent="0.25">
      <c r="A19" s="23" t="s">
        <v>30</v>
      </c>
      <c r="B19" s="102">
        <v>70.187786693931059</v>
      </c>
      <c r="C19" s="102">
        <v>65.895671568342991</v>
      </c>
      <c r="D19" s="102">
        <v>67.850795217076566</v>
      </c>
      <c r="E19" s="102">
        <v>67.734665130153985</v>
      </c>
      <c r="F19" s="102">
        <v>66.725641417077583</v>
      </c>
      <c r="G19" s="102">
        <v>67.114967886793337</v>
      </c>
      <c r="H19" s="102">
        <v>69.24642145237685</v>
      </c>
      <c r="I19" s="102">
        <v>72.13959890502727</v>
      </c>
      <c r="J19" s="102">
        <v>70.906040246991154</v>
      </c>
      <c r="K19" s="102">
        <v>67.701192154247366</v>
      </c>
      <c r="L19" s="102">
        <v>65.782629384460392</v>
      </c>
      <c r="M19" s="102">
        <v>64.059280328098026</v>
      </c>
      <c r="N19" s="102">
        <v>66.731968221624626</v>
      </c>
      <c r="O19" s="102">
        <v>67.127755164742339</v>
      </c>
      <c r="P19" s="102">
        <v>67.879713871163261</v>
      </c>
      <c r="Q19" s="102">
        <v>67.885525036546241</v>
      </c>
    </row>
    <row r="20" spans="1:17" ht="11.45" customHeight="1" x14ac:dyDescent="0.25">
      <c r="A20" s="19" t="s">
        <v>29</v>
      </c>
      <c r="B20" s="18">
        <f t="shared" ref="B20" si="5">SUM(B21:B26)</f>
        <v>6025.215201067309</v>
      </c>
      <c r="C20" s="18">
        <f t="shared" ref="C20:Q20" si="6">SUM(C21:C26)</f>
        <v>5978.3317542251416</v>
      </c>
      <c r="D20" s="18">
        <f t="shared" si="6"/>
        <v>6056.7424200857795</v>
      </c>
      <c r="E20" s="18">
        <f t="shared" si="6"/>
        <v>6131.5914294377426</v>
      </c>
      <c r="F20" s="18">
        <f t="shared" si="6"/>
        <v>6154.2314900465044</v>
      </c>
      <c r="G20" s="18">
        <f t="shared" si="6"/>
        <v>6129.834181847732</v>
      </c>
      <c r="H20" s="18">
        <f t="shared" si="6"/>
        <v>6168.8229817693873</v>
      </c>
      <c r="I20" s="18">
        <f t="shared" si="6"/>
        <v>6513.8134871798902</v>
      </c>
      <c r="J20" s="18">
        <f t="shared" si="6"/>
        <v>6489.4463133400932</v>
      </c>
      <c r="K20" s="18">
        <f t="shared" si="6"/>
        <v>6379.4122558457557</v>
      </c>
      <c r="L20" s="18">
        <f t="shared" si="6"/>
        <v>6312.29233085946</v>
      </c>
      <c r="M20" s="18">
        <f t="shared" si="6"/>
        <v>6315.2699733031786</v>
      </c>
      <c r="N20" s="18">
        <f t="shared" si="6"/>
        <v>5707.243442523154</v>
      </c>
      <c r="O20" s="18">
        <f t="shared" si="6"/>
        <v>5755.4917712267734</v>
      </c>
      <c r="P20" s="18">
        <f t="shared" si="6"/>
        <v>5904.8363348280955</v>
      </c>
      <c r="Q20" s="18">
        <f t="shared" si="6"/>
        <v>6000.7068725902791</v>
      </c>
    </row>
    <row r="21" spans="1:17" ht="11.45" customHeight="1" x14ac:dyDescent="0.25">
      <c r="A21" s="62" t="s">
        <v>59</v>
      </c>
      <c r="B21" s="101">
        <v>5535.8579814409959</v>
      </c>
      <c r="C21" s="101">
        <v>5437.0019184889697</v>
      </c>
      <c r="D21" s="101">
        <v>5452.9182615076143</v>
      </c>
      <c r="E21" s="101">
        <v>5475.4499291869151</v>
      </c>
      <c r="F21" s="101">
        <v>5398.4214412979327</v>
      </c>
      <c r="G21" s="101">
        <v>5222.3678144649011</v>
      </c>
      <c r="H21" s="101">
        <v>5119.1688776859801</v>
      </c>
      <c r="I21" s="101">
        <v>5105.3945604137107</v>
      </c>
      <c r="J21" s="101">
        <v>4884.0061095912379</v>
      </c>
      <c r="K21" s="101">
        <v>4659.207426543644</v>
      </c>
      <c r="L21" s="101">
        <v>4348.8564267356905</v>
      </c>
      <c r="M21" s="101">
        <v>4284.107025722883</v>
      </c>
      <c r="N21" s="101">
        <v>3837.6592524381276</v>
      </c>
      <c r="O21" s="101">
        <v>3723.7083825500508</v>
      </c>
      <c r="P21" s="101">
        <v>3694.9301424921614</v>
      </c>
      <c r="Q21" s="101">
        <v>3681.7544245121653</v>
      </c>
    </row>
    <row r="22" spans="1:17" ht="11.45" customHeight="1" x14ac:dyDescent="0.25">
      <c r="A22" s="62" t="s">
        <v>58</v>
      </c>
      <c r="B22" s="101">
        <v>463.66646449703876</v>
      </c>
      <c r="C22" s="101">
        <v>512.78114481804334</v>
      </c>
      <c r="D22" s="101">
        <v>572.41035807382968</v>
      </c>
      <c r="E22" s="101">
        <v>630.4990792123649</v>
      </c>
      <c r="F22" s="101">
        <v>733.04640643148753</v>
      </c>
      <c r="G22" s="101">
        <v>887.53303430946119</v>
      </c>
      <c r="H22" s="101">
        <v>1032.5617117683755</v>
      </c>
      <c r="I22" s="101">
        <v>1394.1819776764446</v>
      </c>
      <c r="J22" s="101">
        <v>1594.0577248186542</v>
      </c>
      <c r="K22" s="101">
        <v>1711.677268381932</v>
      </c>
      <c r="L22" s="101">
        <v>1963.4359041237692</v>
      </c>
      <c r="M22" s="101">
        <v>2031.1629475802952</v>
      </c>
      <c r="N22" s="101">
        <v>1869.5841900850264</v>
      </c>
      <c r="O22" s="101">
        <v>2031.7833886767223</v>
      </c>
      <c r="P22" s="101">
        <v>2209.8675620371214</v>
      </c>
      <c r="Q22" s="101">
        <v>2307.9638532361778</v>
      </c>
    </row>
    <row r="23" spans="1:17" ht="11.45" customHeight="1" x14ac:dyDescent="0.25">
      <c r="A23" s="62" t="s">
        <v>57</v>
      </c>
      <c r="B23" s="101">
        <v>25.690755129273892</v>
      </c>
      <c r="C23" s="101">
        <v>28.548690918128141</v>
      </c>
      <c r="D23" s="101">
        <v>31.413800504336091</v>
      </c>
      <c r="E23" s="101">
        <v>25.642421038462224</v>
      </c>
      <c r="F23" s="101">
        <v>22.763642317084223</v>
      </c>
      <c r="G23" s="101">
        <v>19.933333073369635</v>
      </c>
      <c r="H23" s="101">
        <v>17.092392315031784</v>
      </c>
      <c r="I23" s="101">
        <v>14.23694908973485</v>
      </c>
      <c r="J23" s="101">
        <v>11.38247893020189</v>
      </c>
      <c r="K23" s="101">
        <v>8.5275609201799956</v>
      </c>
      <c r="L23" s="101">
        <v>0</v>
      </c>
      <c r="M23" s="101">
        <v>0</v>
      </c>
      <c r="N23" s="101">
        <v>0</v>
      </c>
      <c r="O23" s="101">
        <v>0</v>
      </c>
      <c r="P23" s="101">
        <v>0</v>
      </c>
      <c r="Q23" s="101">
        <v>0</v>
      </c>
    </row>
    <row r="24" spans="1:17" ht="11.45" customHeight="1" x14ac:dyDescent="0.25">
      <c r="A24" s="62" t="s">
        <v>56</v>
      </c>
      <c r="B24" s="101">
        <v>0</v>
      </c>
      <c r="C24" s="101">
        <v>0</v>
      </c>
      <c r="D24" s="101">
        <v>0</v>
      </c>
      <c r="E24" s="101">
        <v>0</v>
      </c>
      <c r="F24" s="101">
        <v>0</v>
      </c>
      <c r="G24" s="101">
        <v>0</v>
      </c>
      <c r="H24" s="101">
        <v>0</v>
      </c>
      <c r="I24" s="101">
        <v>0</v>
      </c>
      <c r="J24" s="101">
        <v>0</v>
      </c>
      <c r="K24" s="101">
        <v>0</v>
      </c>
      <c r="L24" s="101">
        <v>0</v>
      </c>
      <c r="M24" s="101">
        <v>0</v>
      </c>
      <c r="N24" s="101">
        <v>0</v>
      </c>
      <c r="O24" s="101">
        <v>0</v>
      </c>
      <c r="P24" s="101">
        <v>0</v>
      </c>
      <c r="Q24" s="101">
        <v>6.6637372406680951E-3</v>
      </c>
    </row>
    <row r="25" spans="1:17" ht="11.45" customHeight="1" x14ac:dyDescent="0.25">
      <c r="A25" s="62" t="s">
        <v>60</v>
      </c>
      <c r="B25" s="101">
        <v>0</v>
      </c>
      <c r="C25" s="101">
        <v>0</v>
      </c>
      <c r="D25" s="101">
        <v>0</v>
      </c>
      <c r="E25" s="101">
        <v>0</v>
      </c>
      <c r="F25" s="101">
        <v>0</v>
      </c>
      <c r="G25" s="101">
        <v>0</v>
      </c>
      <c r="H25" s="101">
        <v>0</v>
      </c>
      <c r="I25" s="101">
        <v>0</v>
      </c>
      <c r="J25" s="101">
        <v>0</v>
      </c>
      <c r="K25" s="101">
        <v>0</v>
      </c>
      <c r="L25" s="101">
        <v>0</v>
      </c>
      <c r="M25" s="101">
        <v>0</v>
      </c>
      <c r="N25" s="101">
        <v>0</v>
      </c>
      <c r="O25" s="101">
        <v>0</v>
      </c>
      <c r="P25" s="101">
        <v>3.8630298812922237E-2</v>
      </c>
      <c r="Q25" s="101">
        <v>10.981931104694722</v>
      </c>
    </row>
    <row r="26" spans="1:17" ht="11.45" customHeight="1" x14ac:dyDescent="0.25">
      <c r="A26" s="62" t="s">
        <v>55</v>
      </c>
      <c r="B26" s="101">
        <v>0</v>
      </c>
      <c r="C26" s="101">
        <v>0</v>
      </c>
      <c r="D26" s="101">
        <v>0</v>
      </c>
      <c r="E26" s="101">
        <v>0</v>
      </c>
      <c r="F26" s="101">
        <v>0</v>
      </c>
      <c r="G26" s="101">
        <v>0</v>
      </c>
      <c r="H26" s="101">
        <v>0</v>
      </c>
      <c r="I26" s="101">
        <v>0</v>
      </c>
      <c r="J26" s="101">
        <v>0</v>
      </c>
      <c r="K26" s="101">
        <v>0</v>
      </c>
      <c r="L26" s="101">
        <v>0</v>
      </c>
      <c r="M26" s="101">
        <v>0</v>
      </c>
      <c r="N26" s="101">
        <v>0</v>
      </c>
      <c r="O26" s="101">
        <v>0</v>
      </c>
      <c r="P26" s="101">
        <v>0</v>
      </c>
      <c r="Q26" s="101">
        <v>0</v>
      </c>
    </row>
    <row r="27" spans="1:17" ht="11.45" customHeight="1" x14ac:dyDescent="0.25">
      <c r="A27" s="19" t="s">
        <v>28</v>
      </c>
      <c r="B27" s="18">
        <f t="shared" ref="B27" si="7">SUM(B28:B32)</f>
        <v>1012.746944170451</v>
      </c>
      <c r="C27" s="18">
        <f t="shared" ref="C27:Q27" si="8">SUM(C28:C32)</f>
        <v>998.24426951198177</v>
      </c>
      <c r="D27" s="18">
        <f t="shared" si="8"/>
        <v>980.12674075241853</v>
      </c>
      <c r="E27" s="18">
        <f t="shared" si="8"/>
        <v>1000.195484019676</v>
      </c>
      <c r="F27" s="18">
        <f t="shared" si="8"/>
        <v>988.96462662349722</v>
      </c>
      <c r="G27" s="18">
        <f t="shared" si="8"/>
        <v>1007.9884179398975</v>
      </c>
      <c r="H27" s="18">
        <f t="shared" si="8"/>
        <v>1023.7976673049661</v>
      </c>
      <c r="I27" s="18">
        <f t="shared" si="8"/>
        <v>1013.7103510111884</v>
      </c>
      <c r="J27" s="18">
        <f t="shared" si="8"/>
        <v>1033.9386352647577</v>
      </c>
      <c r="K27" s="18">
        <f t="shared" si="8"/>
        <v>1053.0735792611174</v>
      </c>
      <c r="L27" s="18">
        <f t="shared" si="8"/>
        <v>1076.7760605311091</v>
      </c>
      <c r="M27" s="18">
        <f t="shared" si="8"/>
        <v>1025.1157666626416</v>
      </c>
      <c r="N27" s="18">
        <f t="shared" si="8"/>
        <v>938.49141235265552</v>
      </c>
      <c r="O27" s="18">
        <f t="shared" si="8"/>
        <v>941.05221143013398</v>
      </c>
      <c r="P27" s="18">
        <f t="shared" si="8"/>
        <v>971.45657426237142</v>
      </c>
      <c r="Q27" s="18">
        <f t="shared" si="8"/>
        <v>988.8363405933145</v>
      </c>
    </row>
    <row r="28" spans="1:17" ht="11.45" customHeight="1" x14ac:dyDescent="0.25">
      <c r="A28" s="62" t="s">
        <v>59</v>
      </c>
      <c r="B28" s="16">
        <v>38.031006478722773</v>
      </c>
      <c r="C28" s="16">
        <v>38.685146710822551</v>
      </c>
      <c r="D28" s="16">
        <v>38.574749995688762</v>
      </c>
      <c r="E28" s="16">
        <v>24.594458524975593</v>
      </c>
      <c r="F28" s="16">
        <v>20.272784240441112</v>
      </c>
      <c r="G28" s="16">
        <v>16.69999132557323</v>
      </c>
      <c r="H28" s="16">
        <v>13.441386280448997</v>
      </c>
      <c r="I28" s="16">
        <v>10.423752670119331</v>
      </c>
      <c r="J28" s="16">
        <v>7.9800596259910961</v>
      </c>
      <c r="K28" s="16">
        <v>5.6585356012928161</v>
      </c>
      <c r="L28" s="16">
        <v>3.8300435817888854</v>
      </c>
      <c r="M28" s="16">
        <v>2.4952871101425131</v>
      </c>
      <c r="N28" s="16">
        <v>1.6345966077570182</v>
      </c>
      <c r="O28" s="16">
        <v>0.97265092601040171</v>
      </c>
      <c r="P28" s="16">
        <v>0.55827948934739013</v>
      </c>
      <c r="Q28" s="16">
        <v>0.30822555244231564</v>
      </c>
    </row>
    <row r="29" spans="1:17" ht="11.45" customHeight="1" x14ac:dyDescent="0.25">
      <c r="A29" s="62" t="s">
        <v>58</v>
      </c>
      <c r="B29" s="16">
        <v>974.71593769172819</v>
      </c>
      <c r="C29" s="16">
        <v>959.55912280115922</v>
      </c>
      <c r="D29" s="16">
        <v>941.55199075672977</v>
      </c>
      <c r="E29" s="16">
        <v>975.60102549470037</v>
      </c>
      <c r="F29" s="16">
        <v>968.69184238305616</v>
      </c>
      <c r="G29" s="16">
        <v>991.28842661432429</v>
      </c>
      <c r="H29" s="16">
        <v>1010.3562810245171</v>
      </c>
      <c r="I29" s="16">
        <v>1003.2865983410691</v>
      </c>
      <c r="J29" s="16">
        <v>1025.9585756387667</v>
      </c>
      <c r="K29" s="16">
        <v>1047.4150436598245</v>
      </c>
      <c r="L29" s="16">
        <v>1072.9460169493202</v>
      </c>
      <c r="M29" s="16">
        <v>1022.620479552499</v>
      </c>
      <c r="N29" s="16">
        <v>936.85681574489854</v>
      </c>
      <c r="O29" s="16">
        <v>940.07956050412361</v>
      </c>
      <c r="P29" s="16">
        <v>970.89829477302408</v>
      </c>
      <c r="Q29" s="16">
        <v>984.92153215975111</v>
      </c>
    </row>
    <row r="30" spans="1:17" ht="11.45" customHeight="1" x14ac:dyDescent="0.25">
      <c r="A30" s="62" t="s">
        <v>57</v>
      </c>
      <c r="B30" s="16">
        <v>0</v>
      </c>
      <c r="C30" s="16">
        <v>0</v>
      </c>
      <c r="D30" s="16">
        <v>0</v>
      </c>
      <c r="E30" s="16">
        <v>0</v>
      </c>
      <c r="F30" s="16">
        <v>0</v>
      </c>
      <c r="G30" s="16">
        <v>0</v>
      </c>
      <c r="H30" s="16">
        <v>0</v>
      </c>
      <c r="I30" s="16">
        <v>0</v>
      </c>
      <c r="J30" s="16">
        <v>0</v>
      </c>
      <c r="K30" s="16">
        <v>0</v>
      </c>
      <c r="L30" s="16">
        <v>0</v>
      </c>
      <c r="M30" s="16">
        <v>0</v>
      </c>
      <c r="N30" s="16">
        <v>0</v>
      </c>
      <c r="O30" s="16">
        <v>0</v>
      </c>
      <c r="P30" s="16">
        <v>0</v>
      </c>
      <c r="Q30" s="16">
        <v>0</v>
      </c>
    </row>
    <row r="31" spans="1:17" ht="11.45" customHeight="1" x14ac:dyDescent="0.25">
      <c r="A31" s="62" t="s">
        <v>56</v>
      </c>
      <c r="B31" s="16">
        <v>0</v>
      </c>
      <c r="C31" s="16">
        <v>0</v>
      </c>
      <c r="D31" s="16">
        <v>0</v>
      </c>
      <c r="E31" s="16">
        <v>0</v>
      </c>
      <c r="F31" s="16">
        <v>0</v>
      </c>
      <c r="G31" s="16">
        <v>0</v>
      </c>
      <c r="H31" s="16">
        <v>0</v>
      </c>
      <c r="I31" s="16">
        <v>0</v>
      </c>
      <c r="J31" s="16">
        <v>0</v>
      </c>
      <c r="K31" s="16">
        <v>0</v>
      </c>
      <c r="L31" s="16">
        <v>0</v>
      </c>
      <c r="M31" s="16">
        <v>0</v>
      </c>
      <c r="N31" s="16">
        <v>0</v>
      </c>
      <c r="O31" s="16">
        <v>0</v>
      </c>
      <c r="P31" s="16">
        <v>0</v>
      </c>
      <c r="Q31" s="16">
        <v>3.6065828811210401</v>
      </c>
    </row>
    <row r="32" spans="1:17" ht="11.45" customHeight="1" x14ac:dyDescent="0.25">
      <c r="A32" s="62" t="s">
        <v>55</v>
      </c>
      <c r="B32" s="16">
        <v>0</v>
      </c>
      <c r="C32" s="16">
        <v>0</v>
      </c>
      <c r="D32" s="16">
        <v>0</v>
      </c>
      <c r="E32" s="16">
        <v>0</v>
      </c>
      <c r="F32" s="16">
        <v>0</v>
      </c>
      <c r="G32" s="16">
        <v>0</v>
      </c>
      <c r="H32" s="16">
        <v>0</v>
      </c>
      <c r="I32" s="16">
        <v>0</v>
      </c>
      <c r="J32" s="16">
        <v>0</v>
      </c>
      <c r="K32" s="16">
        <v>0</v>
      </c>
      <c r="L32" s="16">
        <v>0</v>
      </c>
      <c r="M32" s="16">
        <v>0</v>
      </c>
      <c r="N32" s="16">
        <v>0</v>
      </c>
      <c r="O32" s="16">
        <v>0</v>
      </c>
      <c r="P32" s="16">
        <v>0</v>
      </c>
      <c r="Q32" s="16">
        <v>0</v>
      </c>
    </row>
    <row r="33" spans="1:17" ht="11.45" customHeight="1" x14ac:dyDescent="0.25">
      <c r="A33" s="25" t="s">
        <v>18</v>
      </c>
      <c r="B33" s="24">
        <f t="shared" ref="B33" si="9">B34+B40</f>
        <v>3905.0783127640398</v>
      </c>
      <c r="C33" s="24">
        <f t="shared" ref="C33:Q33" si="10">C34+C40</f>
        <v>4021.2167046307873</v>
      </c>
      <c r="D33" s="24">
        <f t="shared" si="10"/>
        <v>4107.1145531490174</v>
      </c>
      <c r="E33" s="24">
        <f t="shared" si="10"/>
        <v>4483.4303210715916</v>
      </c>
      <c r="F33" s="24">
        <f t="shared" si="10"/>
        <v>4802.0646651275256</v>
      </c>
      <c r="G33" s="24">
        <f t="shared" si="10"/>
        <v>4931.497146644042</v>
      </c>
      <c r="H33" s="24">
        <f t="shared" si="10"/>
        <v>5271.4141325776218</v>
      </c>
      <c r="I33" s="24">
        <f t="shared" si="10"/>
        <v>5541.0858293021465</v>
      </c>
      <c r="J33" s="24">
        <f t="shared" si="10"/>
        <v>5250.6176338187024</v>
      </c>
      <c r="K33" s="24">
        <f t="shared" si="10"/>
        <v>4627.7855480756843</v>
      </c>
      <c r="L33" s="24">
        <f t="shared" si="10"/>
        <v>4621.6972306112466</v>
      </c>
      <c r="M33" s="24">
        <f t="shared" si="10"/>
        <v>4306.0254697383043</v>
      </c>
      <c r="N33" s="24">
        <f t="shared" si="10"/>
        <v>3732.8944707685455</v>
      </c>
      <c r="O33" s="24">
        <f t="shared" si="10"/>
        <v>3500.7165985233041</v>
      </c>
      <c r="P33" s="24">
        <f t="shared" si="10"/>
        <v>3511.8009222217956</v>
      </c>
      <c r="Q33" s="24">
        <f t="shared" si="10"/>
        <v>3605.8619196272994</v>
      </c>
    </row>
    <row r="34" spans="1:17" ht="11.45" customHeight="1" x14ac:dyDescent="0.25">
      <c r="A34" s="23" t="s">
        <v>27</v>
      </c>
      <c r="B34" s="102">
        <f t="shared" ref="B34" si="11">SUM(B35:B39)</f>
        <v>1492.6341675485019</v>
      </c>
      <c r="C34" s="102">
        <f t="shared" ref="C34:Q34" si="12">SUM(C35:C39)</f>
        <v>1533.66227240117</v>
      </c>
      <c r="D34" s="102">
        <f t="shared" si="12"/>
        <v>1562.5873469239821</v>
      </c>
      <c r="E34" s="102">
        <f t="shared" si="12"/>
        <v>1660.5696971960833</v>
      </c>
      <c r="F34" s="102">
        <f t="shared" si="12"/>
        <v>1800.4716479404617</v>
      </c>
      <c r="G34" s="102">
        <f t="shared" si="12"/>
        <v>1926.2904217562871</v>
      </c>
      <c r="H34" s="102">
        <f t="shared" si="12"/>
        <v>2138.5732485302574</v>
      </c>
      <c r="I34" s="102">
        <f t="shared" si="12"/>
        <v>2284.245861388014</v>
      </c>
      <c r="J34" s="102">
        <f t="shared" si="12"/>
        <v>2155.6533449118101</v>
      </c>
      <c r="K34" s="102">
        <f t="shared" si="12"/>
        <v>1983.5831264476324</v>
      </c>
      <c r="L34" s="102">
        <f t="shared" si="12"/>
        <v>1916.9255596982055</v>
      </c>
      <c r="M34" s="102">
        <f t="shared" si="12"/>
        <v>1701.1884571005066</v>
      </c>
      <c r="N34" s="102">
        <f t="shared" si="12"/>
        <v>1491.3027397394449</v>
      </c>
      <c r="O34" s="102">
        <f t="shared" si="12"/>
        <v>1388.2396248599821</v>
      </c>
      <c r="P34" s="102">
        <f t="shared" si="12"/>
        <v>1312.3501612998266</v>
      </c>
      <c r="Q34" s="102">
        <f t="shared" si="12"/>
        <v>1318.2752618166478</v>
      </c>
    </row>
    <row r="35" spans="1:17" ht="11.45" customHeight="1" x14ac:dyDescent="0.25">
      <c r="A35" s="62" t="s">
        <v>59</v>
      </c>
      <c r="B35" s="101">
        <v>214.03425550303601</v>
      </c>
      <c r="C35" s="101">
        <v>237.76911717152933</v>
      </c>
      <c r="D35" s="101">
        <v>244.46996028749317</v>
      </c>
      <c r="E35" s="101">
        <v>251.08956727727937</v>
      </c>
      <c r="F35" s="101">
        <v>263.62370535905251</v>
      </c>
      <c r="G35" s="101">
        <v>269.70736521625213</v>
      </c>
      <c r="H35" s="101">
        <v>274.08794087641428</v>
      </c>
      <c r="I35" s="101">
        <v>239.51597897673128</v>
      </c>
      <c r="J35" s="101">
        <v>203.53301857524013</v>
      </c>
      <c r="K35" s="101">
        <v>178.76748528850018</v>
      </c>
      <c r="L35" s="101">
        <v>149.71619427087165</v>
      </c>
      <c r="M35" s="101">
        <v>120.36709570357073</v>
      </c>
      <c r="N35" s="101">
        <v>103.64308086558403</v>
      </c>
      <c r="O35" s="101">
        <v>84.281049528983999</v>
      </c>
      <c r="P35" s="101">
        <v>70.252786880325829</v>
      </c>
      <c r="Q35" s="101">
        <v>60.533110971712496</v>
      </c>
    </row>
    <row r="36" spans="1:17" ht="11.45" customHeight="1" x14ac:dyDescent="0.25">
      <c r="A36" s="62" t="s">
        <v>58</v>
      </c>
      <c r="B36" s="101">
        <v>1278.1667855189776</v>
      </c>
      <c r="C36" s="101">
        <v>1295.4186498195886</v>
      </c>
      <c r="D36" s="101">
        <v>1317.608590447061</v>
      </c>
      <c r="E36" s="101">
        <v>1409.0016082151342</v>
      </c>
      <c r="F36" s="101">
        <v>1536.3935297914013</v>
      </c>
      <c r="G36" s="101">
        <v>1656.197565439008</v>
      </c>
      <c r="H36" s="101">
        <v>1864.1633066352229</v>
      </c>
      <c r="I36" s="101">
        <v>2044.4568845061774</v>
      </c>
      <c r="J36" s="101">
        <v>1951.8951382766879</v>
      </c>
      <c r="K36" s="101">
        <v>1804.6413287821481</v>
      </c>
      <c r="L36" s="101">
        <v>1767.2093654273338</v>
      </c>
      <c r="M36" s="101">
        <v>1580.821361396936</v>
      </c>
      <c r="N36" s="101">
        <v>1387.6596588738607</v>
      </c>
      <c r="O36" s="101">
        <v>1303.958575330998</v>
      </c>
      <c r="P36" s="101">
        <v>1242.0973744195007</v>
      </c>
      <c r="Q36" s="101">
        <v>1257.0918093470664</v>
      </c>
    </row>
    <row r="37" spans="1:17" ht="11.45" customHeight="1" x14ac:dyDescent="0.25">
      <c r="A37" s="62" t="s">
        <v>57</v>
      </c>
      <c r="B37" s="101">
        <v>0.43312652648809813</v>
      </c>
      <c r="C37" s="101">
        <v>0.47450541005186025</v>
      </c>
      <c r="D37" s="101">
        <v>0.50879618942791538</v>
      </c>
      <c r="E37" s="101">
        <v>0.47852170366978308</v>
      </c>
      <c r="F37" s="101">
        <v>0.45441279000777912</v>
      </c>
      <c r="G37" s="101">
        <v>0.38549110102682133</v>
      </c>
      <c r="H37" s="101">
        <v>0.32200101862021557</v>
      </c>
      <c r="I37" s="101">
        <v>0.27299790510515393</v>
      </c>
      <c r="J37" s="101">
        <v>0.22518805988211077</v>
      </c>
      <c r="K37" s="101">
        <v>0.17431237698400598</v>
      </c>
      <c r="L37" s="101">
        <v>0</v>
      </c>
      <c r="M37" s="101">
        <v>0</v>
      </c>
      <c r="N37" s="101">
        <v>0</v>
      </c>
      <c r="O37" s="101">
        <v>0</v>
      </c>
      <c r="P37" s="101">
        <v>0</v>
      </c>
      <c r="Q37" s="101">
        <v>0</v>
      </c>
    </row>
    <row r="38" spans="1:17" ht="11.45" customHeight="1" x14ac:dyDescent="0.25">
      <c r="A38" s="62" t="s">
        <v>56</v>
      </c>
      <c r="B38" s="101">
        <v>0</v>
      </c>
      <c r="C38" s="101">
        <v>0</v>
      </c>
      <c r="D38" s="101">
        <v>0</v>
      </c>
      <c r="E38" s="101">
        <v>0</v>
      </c>
      <c r="F38" s="101">
        <v>0</v>
      </c>
      <c r="G38" s="101">
        <v>0</v>
      </c>
      <c r="H38" s="101">
        <v>0</v>
      </c>
      <c r="I38" s="101">
        <v>0</v>
      </c>
      <c r="J38" s="101">
        <v>0</v>
      </c>
      <c r="K38" s="101">
        <v>0</v>
      </c>
      <c r="L38" s="101">
        <v>0</v>
      </c>
      <c r="M38" s="101">
        <v>0</v>
      </c>
      <c r="N38" s="101">
        <v>0</v>
      </c>
      <c r="O38" s="101">
        <v>0</v>
      </c>
      <c r="P38" s="101">
        <v>0</v>
      </c>
      <c r="Q38" s="101">
        <v>0.65034149786910433</v>
      </c>
    </row>
    <row r="39" spans="1:17" ht="11.45" customHeight="1" x14ac:dyDescent="0.25">
      <c r="A39" s="62" t="s">
        <v>55</v>
      </c>
      <c r="B39" s="101">
        <v>0</v>
      </c>
      <c r="C39" s="101">
        <v>0</v>
      </c>
      <c r="D39" s="101">
        <v>0</v>
      </c>
      <c r="E39" s="101">
        <v>0</v>
      </c>
      <c r="F39" s="101">
        <v>0</v>
      </c>
      <c r="G39" s="101">
        <v>0</v>
      </c>
      <c r="H39" s="101">
        <v>0</v>
      </c>
      <c r="I39" s="101">
        <v>0</v>
      </c>
      <c r="J39" s="101">
        <v>0</v>
      </c>
      <c r="K39" s="101">
        <v>0</v>
      </c>
      <c r="L39" s="101">
        <v>0</v>
      </c>
      <c r="M39" s="101">
        <v>0</v>
      </c>
      <c r="N39" s="101">
        <v>0</v>
      </c>
      <c r="O39" s="101">
        <v>0</v>
      </c>
      <c r="P39" s="101">
        <v>0</v>
      </c>
      <c r="Q39" s="101">
        <v>0</v>
      </c>
    </row>
    <row r="40" spans="1:17" ht="11.45" customHeight="1" x14ac:dyDescent="0.25">
      <c r="A40" s="19" t="s">
        <v>24</v>
      </c>
      <c r="B40" s="18">
        <f t="shared" ref="B40" si="13">SUM(B41:B42)</f>
        <v>2412.4441452155379</v>
      </c>
      <c r="C40" s="18">
        <f t="shared" ref="C40:Q40" si="14">SUM(C41:C42)</f>
        <v>2487.5544322296173</v>
      </c>
      <c r="D40" s="18">
        <f t="shared" si="14"/>
        <v>2544.5272062250356</v>
      </c>
      <c r="E40" s="18">
        <f t="shared" si="14"/>
        <v>2822.8606238755083</v>
      </c>
      <c r="F40" s="18">
        <f t="shared" si="14"/>
        <v>3001.5930171870637</v>
      </c>
      <c r="G40" s="18">
        <f t="shared" si="14"/>
        <v>3005.2067248877547</v>
      </c>
      <c r="H40" s="18">
        <f t="shared" si="14"/>
        <v>3132.8408840473639</v>
      </c>
      <c r="I40" s="18">
        <f t="shared" si="14"/>
        <v>3256.839967914133</v>
      </c>
      <c r="J40" s="18">
        <f t="shared" si="14"/>
        <v>3094.9642889068923</v>
      </c>
      <c r="K40" s="18">
        <f t="shared" si="14"/>
        <v>2644.2024216280515</v>
      </c>
      <c r="L40" s="18">
        <f t="shared" si="14"/>
        <v>2704.7716709130414</v>
      </c>
      <c r="M40" s="18">
        <f t="shared" si="14"/>
        <v>2604.8370126377977</v>
      </c>
      <c r="N40" s="18">
        <f t="shared" si="14"/>
        <v>2241.5917310291006</v>
      </c>
      <c r="O40" s="18">
        <f t="shared" si="14"/>
        <v>2112.476973663322</v>
      </c>
      <c r="P40" s="18">
        <f t="shared" si="14"/>
        <v>2199.450760921969</v>
      </c>
      <c r="Q40" s="18">
        <f t="shared" si="14"/>
        <v>2287.5866578106516</v>
      </c>
    </row>
    <row r="41" spans="1:17" ht="11.45" customHeight="1" x14ac:dyDescent="0.25">
      <c r="A41" s="17" t="s">
        <v>23</v>
      </c>
      <c r="B41" s="16">
        <v>1888.3802737285478</v>
      </c>
      <c r="C41" s="16">
        <v>1942.0125019041834</v>
      </c>
      <c r="D41" s="16">
        <v>1925.5224816147363</v>
      </c>
      <c r="E41" s="16">
        <v>2080.048935293376</v>
      </c>
      <c r="F41" s="16">
        <v>2011.2214744349958</v>
      </c>
      <c r="G41" s="16">
        <v>1985.1533219060393</v>
      </c>
      <c r="H41" s="16">
        <v>2076.9200964362431</v>
      </c>
      <c r="I41" s="16">
        <v>2128.5153602242253</v>
      </c>
      <c r="J41" s="16">
        <v>2003.4807256028973</v>
      </c>
      <c r="K41" s="16">
        <v>1727.143308921457</v>
      </c>
      <c r="L41" s="16">
        <v>1772.1045152919789</v>
      </c>
      <c r="M41" s="16">
        <v>1780.7734124578731</v>
      </c>
      <c r="N41" s="16">
        <v>1660.2563516516093</v>
      </c>
      <c r="O41" s="16">
        <v>1611.1821938355993</v>
      </c>
      <c r="P41" s="16">
        <v>1663.8077408697191</v>
      </c>
      <c r="Q41" s="16">
        <v>1624.9236491468012</v>
      </c>
    </row>
    <row r="42" spans="1:17" ht="11.45" customHeight="1" x14ac:dyDescent="0.25">
      <c r="A42" s="15" t="s">
        <v>22</v>
      </c>
      <c r="B42" s="14">
        <v>524.06387148698991</v>
      </c>
      <c r="C42" s="14">
        <v>545.54193032543412</v>
      </c>
      <c r="D42" s="14">
        <v>619.00472461029926</v>
      </c>
      <c r="E42" s="14">
        <v>742.81168858213255</v>
      </c>
      <c r="F42" s="14">
        <v>990.37154275206774</v>
      </c>
      <c r="G42" s="14">
        <v>1020.0534029817156</v>
      </c>
      <c r="H42" s="14">
        <v>1055.9207876111211</v>
      </c>
      <c r="I42" s="14">
        <v>1128.3246076899079</v>
      </c>
      <c r="J42" s="14">
        <v>1091.483563303995</v>
      </c>
      <c r="K42" s="14">
        <v>917.05911270659442</v>
      </c>
      <c r="L42" s="14">
        <v>932.66715562106253</v>
      </c>
      <c r="M42" s="14">
        <v>824.06360017992461</v>
      </c>
      <c r="N42" s="14">
        <v>581.33537937749145</v>
      </c>
      <c r="O42" s="14">
        <v>501.29477982772283</v>
      </c>
      <c r="P42" s="14">
        <v>535.64302005225011</v>
      </c>
      <c r="Q42" s="14">
        <v>662.66300866385041</v>
      </c>
    </row>
    <row r="44" spans="1:17" ht="11.45" customHeight="1" x14ac:dyDescent="0.25">
      <c r="A44" s="35" t="s">
        <v>45</v>
      </c>
      <c r="B44" s="85"/>
      <c r="C44" s="85"/>
      <c r="D44" s="85"/>
      <c r="E44" s="85"/>
      <c r="F44" s="85"/>
      <c r="G44" s="85"/>
      <c r="H44" s="85"/>
      <c r="I44" s="85"/>
      <c r="J44" s="85"/>
      <c r="K44" s="85"/>
      <c r="L44" s="85"/>
      <c r="M44" s="84"/>
      <c r="N44" s="84"/>
      <c r="O44" s="84"/>
      <c r="P44" s="84"/>
      <c r="Q44" s="84"/>
    </row>
    <row r="46" spans="1:17" ht="11.45" customHeight="1" x14ac:dyDescent="0.25">
      <c r="A46" s="27" t="s">
        <v>99</v>
      </c>
      <c r="B46" s="98"/>
      <c r="C46" s="98"/>
      <c r="D46" s="98"/>
      <c r="E46" s="98"/>
      <c r="F46" s="98"/>
      <c r="G46" s="98"/>
      <c r="H46" s="98"/>
      <c r="I46" s="98"/>
      <c r="J46" s="98"/>
      <c r="K46" s="98"/>
      <c r="L46" s="98"/>
      <c r="M46" s="98"/>
      <c r="N46" s="98"/>
      <c r="O46" s="98"/>
      <c r="P46" s="98"/>
      <c r="Q46" s="98"/>
    </row>
    <row r="47" spans="1:17" ht="11.45" customHeight="1" x14ac:dyDescent="0.25">
      <c r="A47" s="97" t="s">
        <v>98</v>
      </c>
      <c r="B47" s="100">
        <f>IF(B4=0,0,B4/TrRoad_ene!B4)</f>
        <v>2.9909861159525395</v>
      </c>
      <c r="C47" s="100">
        <f>IF(C4=0,0,C4/TrRoad_ene!C4)</f>
        <v>2.9927672187002341</v>
      </c>
      <c r="D47" s="100">
        <f>IF(D4=0,0,D4/TrRoad_ene!D4)</f>
        <v>2.9935986771249961</v>
      </c>
      <c r="E47" s="100">
        <f>IF(E4=0,0,E4/TrRoad_ene!E4)</f>
        <v>2.9978311680324659</v>
      </c>
      <c r="F47" s="100">
        <f>IF(F4=0,0,F4/TrRoad_ene!F4)</f>
        <v>3.0018933274537454</v>
      </c>
      <c r="G47" s="100">
        <f>IF(G4=0,0,G4/TrRoad_ene!G4)</f>
        <v>3.0058873653081348</v>
      </c>
      <c r="H47" s="100">
        <f>IF(H4=0,0,H4/TrRoad_ene!H4)</f>
        <v>3.0077699451666668</v>
      </c>
      <c r="I47" s="100">
        <f>IF(I4=0,0,I4/TrRoad_ene!I4)</f>
        <v>3.0115632108270747</v>
      </c>
      <c r="J47" s="100">
        <f>IF(J4=0,0,J4/TrRoad_ene!J4)</f>
        <v>3.0142562269193434</v>
      </c>
      <c r="K47" s="100">
        <f>IF(K4=0,0,K4/TrRoad_ene!K4)</f>
        <v>3.0108890322487984</v>
      </c>
      <c r="L47" s="100">
        <f>IF(L4=0,0,L4/TrRoad_ene!L4)</f>
        <v>3.0030803757619737</v>
      </c>
      <c r="M47" s="100">
        <f>IF(M4=0,0,M4/TrRoad_ene!M4)</f>
        <v>2.9238929569520575</v>
      </c>
      <c r="N47" s="100">
        <f>IF(N4=0,0,N4/TrRoad_ene!N4)</f>
        <v>2.8358375378600855</v>
      </c>
      <c r="O47" s="100">
        <f>IF(O4=0,0,O4/TrRoad_ene!O4)</f>
        <v>2.833756053325589</v>
      </c>
      <c r="P47" s="100">
        <f>IF(P4=0,0,P4/TrRoad_ene!P4)</f>
        <v>2.8352350242373623</v>
      </c>
      <c r="Q47" s="100">
        <f>IF(Q4=0,0,Q4/TrRoad_ene!Q4)</f>
        <v>2.8366230477779788</v>
      </c>
    </row>
    <row r="48" spans="1:17" ht="11.45" customHeight="1" x14ac:dyDescent="0.25">
      <c r="A48" s="95" t="s">
        <v>166</v>
      </c>
      <c r="B48" s="20">
        <f>IF(B7=0,0,(B7+B12)/(TrRoad_ene!B7+TrRoad_ene!B12))</f>
        <v>2.9014524000000002</v>
      </c>
      <c r="C48" s="20">
        <f>IF(C7=0,0,(C7+C12)/(TrRoad_ene!C7+TrRoad_ene!C12))</f>
        <v>2.9014524000000002</v>
      </c>
      <c r="D48" s="20">
        <f>IF(D7=0,0,(D7+D12)/(TrRoad_ene!D7+TrRoad_ene!D12))</f>
        <v>2.9014524000000002</v>
      </c>
      <c r="E48" s="20">
        <f>IF(E7=0,0,(E7+E12)/(TrRoad_ene!E7+TrRoad_ene!E12))</f>
        <v>2.9014524000000002</v>
      </c>
      <c r="F48" s="20">
        <f>IF(F7=0,0,(F7+F12)/(TrRoad_ene!F7+TrRoad_ene!F12))</f>
        <v>2.9014524000000002</v>
      </c>
      <c r="G48" s="20">
        <f>IF(G7=0,0,(G7+G12)/(TrRoad_ene!G7+TrRoad_ene!G12))</f>
        <v>2.9014524000000002</v>
      </c>
      <c r="H48" s="20">
        <f>IF(H7=0,0,(H7+H12)/(TrRoad_ene!H7+TrRoad_ene!H12))</f>
        <v>2.895480303224796</v>
      </c>
      <c r="I48" s="20">
        <f>IF(I7=0,0,(I7+I12)/(TrRoad_ene!I7+TrRoad_ene!I12))</f>
        <v>2.8924890828812768</v>
      </c>
      <c r="J48" s="20">
        <f>IF(J7=0,0,(J7+J12)/(TrRoad_ene!J7+TrRoad_ene!J12))</f>
        <v>2.893165296062318</v>
      </c>
      <c r="K48" s="20">
        <f>IF(K7=0,0,(K7+K12)/(TrRoad_ene!K7+TrRoad_ene!K12))</f>
        <v>2.8927375098960604</v>
      </c>
      <c r="L48" s="20">
        <f>IF(L7=0,0,(L7+L12)/(TrRoad_ene!L7+TrRoad_ene!L12))</f>
        <v>2.8529355563365337</v>
      </c>
      <c r="M48" s="20">
        <f>IF(M7=0,0,(M7+M12)/(TrRoad_ene!M7+TrRoad_ene!M12))</f>
        <v>2.815230358246898</v>
      </c>
      <c r="N48" s="20">
        <f>IF(N7=0,0,(N7+N12)/(TrRoad_ene!N7+TrRoad_ene!N12))</f>
        <v>2.9014524000000002</v>
      </c>
      <c r="O48" s="20">
        <f>IF(O7=0,0,(O7+O12)/(TrRoad_ene!O7+TrRoad_ene!O12))</f>
        <v>2.9014524000000002</v>
      </c>
      <c r="P48" s="20">
        <f>IF(P7=0,0,(P7+P12)/(TrRoad_ene!P7+TrRoad_ene!P12))</f>
        <v>2.9014524000000002</v>
      </c>
      <c r="Q48" s="20">
        <f>IF(Q7=0,0,(Q7+Q12)/(TrRoad_ene!Q7+TrRoad_ene!Q12))</f>
        <v>2.9014524000000002</v>
      </c>
    </row>
    <row r="49" spans="1:17" ht="11.45" customHeight="1" x14ac:dyDescent="0.25">
      <c r="A49" s="95" t="s">
        <v>118</v>
      </c>
      <c r="B49" s="20">
        <f>IF(B8=0,0,(B8+B13+B14)/(TrRoad_ene!B8+TrRoad_ene!B13+TrRoad_ene!B14))</f>
        <v>3.1024188000000001</v>
      </c>
      <c r="C49" s="20">
        <f>IF(C8=0,0,(C8+C13+C14)/(TrRoad_ene!C8+TrRoad_ene!C13+TrRoad_ene!C14))</f>
        <v>3.1024188000000006</v>
      </c>
      <c r="D49" s="20">
        <f>IF(D8=0,0,(D8+D13+D14)/(TrRoad_ene!D8+TrRoad_ene!D13+TrRoad_ene!D14))</f>
        <v>3.1024188000000001</v>
      </c>
      <c r="E49" s="20">
        <f>IF(E8=0,0,(E8+E13+E14)/(TrRoad_ene!E8+TrRoad_ene!E13+TrRoad_ene!E14))</f>
        <v>3.1024188000000001</v>
      </c>
      <c r="F49" s="20">
        <f>IF(F8=0,0,(F8+F13+F14)/(TrRoad_ene!F8+TrRoad_ene!F13+TrRoad_ene!F14))</f>
        <v>3.1024188000000001</v>
      </c>
      <c r="G49" s="20">
        <f>IF(G8=0,0,(G8+G13+G14)/(TrRoad_ene!G8+TrRoad_ene!G13+TrRoad_ene!G14))</f>
        <v>3.1024188000000001</v>
      </c>
      <c r="H49" s="20">
        <f>IF(H8=0,0,(H8+H13+H14)/(TrRoad_ene!H8+TrRoad_ene!H13+TrRoad_ene!H14))</f>
        <v>3.1024188000000001</v>
      </c>
      <c r="I49" s="20">
        <f>IF(I8=0,0,(I8+I13+I14)/(TrRoad_ene!I8+TrRoad_ene!I13+TrRoad_ene!I14))</f>
        <v>3.1024188000000001</v>
      </c>
      <c r="J49" s="20">
        <f>IF(J8=0,0,(J8+J13+J14)/(TrRoad_ene!J8+TrRoad_ene!J13+TrRoad_ene!J14))</f>
        <v>3.1024188000000001</v>
      </c>
      <c r="K49" s="20">
        <f>IF(K8=0,0,(K8+K13+K14)/(TrRoad_ene!K8+TrRoad_ene!K13+TrRoad_ene!K14))</f>
        <v>3.0976192609903421</v>
      </c>
      <c r="L49" s="20">
        <f>IF(L8=0,0,(L8+L13+L14)/(TrRoad_ene!L8+TrRoad_ene!L13+TrRoad_ene!L14))</f>
        <v>3.1024188000000001</v>
      </c>
      <c r="M49" s="20">
        <f>IF(M8=0,0,(M8+M13+M14)/(TrRoad_ene!M8+TrRoad_ene!M13+TrRoad_ene!M14))</f>
        <v>2.9954769047495424</v>
      </c>
      <c r="N49" s="20">
        <f>IF(N8=0,0,(N8+N13+N14)/(TrRoad_ene!N8+TrRoad_ene!N13+TrRoad_ene!N14))</f>
        <v>2.7969063460867098</v>
      </c>
      <c r="O49" s="20">
        <f>IF(O8=0,0,(O8+O13+O14)/(TrRoad_ene!O8+TrRoad_ene!O13+TrRoad_ene!O14))</f>
        <v>2.7948347579481814</v>
      </c>
      <c r="P49" s="20">
        <f>IF(P8=0,0,(P8+P13+P14)/(TrRoad_ene!P8+TrRoad_ene!P13+TrRoad_ene!P14))</f>
        <v>2.7993624172665657</v>
      </c>
      <c r="Q49" s="20">
        <f>IF(Q8=0,0,(Q8+Q13+Q14)/(TrRoad_ene!Q8+TrRoad_ene!Q13+TrRoad_ene!Q14))</f>
        <v>2.8069809580805414</v>
      </c>
    </row>
    <row r="50" spans="1:17" ht="11.45" customHeight="1" x14ac:dyDescent="0.25">
      <c r="A50" s="95" t="s">
        <v>26</v>
      </c>
      <c r="B50" s="20">
        <f>IF(B6=0,0,B6/TrRoad_ene!B6)</f>
        <v>2.6418708000000004</v>
      </c>
      <c r="C50" s="20">
        <f>IF(C6=0,0,C6/TrRoad_ene!C6)</f>
        <v>2.6418708000000004</v>
      </c>
      <c r="D50" s="20">
        <f>IF(D6=0,0,D6/TrRoad_ene!D6)</f>
        <v>2.6418708000000004</v>
      </c>
      <c r="E50" s="20">
        <f>IF(E6=0,0,E6/TrRoad_ene!E6)</f>
        <v>2.6418708000000004</v>
      </c>
      <c r="F50" s="20">
        <f>IF(F6=0,0,F6/TrRoad_ene!F6)</f>
        <v>2.6418708000000004</v>
      </c>
      <c r="G50" s="20">
        <f>IF(G6=0,0,G6/TrRoad_ene!G6)</f>
        <v>2.6418708000000004</v>
      </c>
      <c r="H50" s="20">
        <f>IF(H6=0,0,H6/TrRoad_ene!H6)</f>
        <v>2.6418708</v>
      </c>
      <c r="I50" s="20">
        <f>IF(I6=0,0,I6/TrRoad_ene!I6)</f>
        <v>2.6418708000000004</v>
      </c>
      <c r="J50" s="20">
        <f>IF(J6=0,0,J6/TrRoad_ene!J6)</f>
        <v>2.6418708000000004</v>
      </c>
      <c r="K50" s="20">
        <f>IF(K6=0,0,K6/TrRoad_ene!K6)</f>
        <v>2.6418708000000004</v>
      </c>
      <c r="L50" s="20">
        <f>IF(L6=0,0,L6/TrRoad_ene!L6)</f>
        <v>0</v>
      </c>
      <c r="M50" s="20">
        <f>IF(M6=0,0,M6/TrRoad_ene!M6)</f>
        <v>0</v>
      </c>
      <c r="N50" s="20">
        <f>IF(N6=0,0,N6/TrRoad_ene!N6)</f>
        <v>0</v>
      </c>
      <c r="O50" s="20">
        <f>IF(O6=0,0,O6/TrRoad_ene!O6)</f>
        <v>0</v>
      </c>
      <c r="P50" s="20">
        <f>IF(P6=0,0,P6/TrRoad_ene!P6)</f>
        <v>0</v>
      </c>
      <c r="Q50" s="20">
        <f>IF(Q6=0,0,Q6/TrRoad_ene!Q6)</f>
        <v>0</v>
      </c>
    </row>
    <row r="51" spans="1:17" ht="11.45" customHeight="1" x14ac:dyDescent="0.25">
      <c r="A51" s="95" t="s">
        <v>167</v>
      </c>
      <c r="B51" s="20">
        <f>IF(B9=0,0,(B9+B11)/(TrRoad_ene!B9+TrRoad_ene!B11))</f>
        <v>0</v>
      </c>
      <c r="C51" s="20">
        <f>IF(C9=0,0,(C9+C11)/(TrRoad_ene!C9+TrRoad_ene!C11))</f>
        <v>0</v>
      </c>
      <c r="D51" s="20">
        <f>IF(D9=0,0,(D9+D11)/(TrRoad_ene!D9+TrRoad_ene!D11))</f>
        <v>0</v>
      </c>
      <c r="E51" s="20">
        <f>IF(E9=0,0,(E9+E11)/(TrRoad_ene!E9+TrRoad_ene!E11))</f>
        <v>0</v>
      </c>
      <c r="F51" s="20">
        <f>IF(F9=0,0,(F9+F11)/(TrRoad_ene!F9+TrRoad_ene!F11))</f>
        <v>0</v>
      </c>
      <c r="G51" s="20">
        <f>IF(G9=0,0,(G9+G11)/(TrRoad_ene!G9+TrRoad_ene!G11))</f>
        <v>0</v>
      </c>
      <c r="H51" s="20">
        <f>IF(H9=0,0,(H9+H11)/(TrRoad_ene!H9+TrRoad_ene!H11))</f>
        <v>0</v>
      </c>
      <c r="I51" s="20">
        <f>IF(I9=0,0,(I9+I11)/(TrRoad_ene!I9+TrRoad_ene!I11))</f>
        <v>0</v>
      </c>
      <c r="J51" s="20">
        <f>IF(J9=0,0,(J9+J11)/(TrRoad_ene!J9+TrRoad_ene!J11))</f>
        <v>0</v>
      </c>
      <c r="K51" s="20">
        <f>IF(K9=0,0,(K9+K11)/(TrRoad_ene!K9+TrRoad_ene!K11))</f>
        <v>0</v>
      </c>
      <c r="L51" s="20">
        <f>IF(L9=0,0,(L9+L11)/(TrRoad_ene!L9+TrRoad_ene!L11))</f>
        <v>0</v>
      </c>
      <c r="M51" s="20">
        <f>IF(M9=0,0,(M9+M11)/(TrRoad_ene!M9+TrRoad_ene!M11))</f>
        <v>0</v>
      </c>
      <c r="N51" s="20">
        <f>IF(N9=0,0,(N9+N11)/(TrRoad_ene!N9+TrRoad_ene!N11))</f>
        <v>0</v>
      </c>
      <c r="O51" s="20">
        <f>IF(O9=0,0,(O9+O11)/(TrRoad_ene!O9+TrRoad_ene!O11))</f>
        <v>0</v>
      </c>
      <c r="P51" s="20">
        <f>IF(P9=0,0,(P9+P11)/(TrRoad_ene!P9+TrRoad_ene!P11))</f>
        <v>0</v>
      </c>
      <c r="Q51" s="20">
        <f>IF(Q9=0,0,(Q9+Q11)/(TrRoad_ene!Q9+TrRoad_ene!Q11))</f>
        <v>2.3182879257272275</v>
      </c>
    </row>
    <row r="52" spans="1:17" ht="11.45" customHeight="1" x14ac:dyDescent="0.25">
      <c r="A52" s="93" t="s">
        <v>82</v>
      </c>
      <c r="B52" s="69">
        <f>IF(B15=0,0,B15/TrRoad_ene!B15)</f>
        <v>0</v>
      </c>
      <c r="C52" s="69">
        <f>IF(C15=0,0,C15/TrRoad_ene!C15)</f>
        <v>0</v>
      </c>
      <c r="D52" s="69">
        <f>IF(D15=0,0,D15/TrRoad_ene!D15)</f>
        <v>0</v>
      </c>
      <c r="E52" s="69">
        <f>IF(E15=0,0,E15/TrRoad_ene!E15)</f>
        <v>0</v>
      </c>
      <c r="F52" s="69">
        <f>IF(F15=0,0,F15/TrRoad_ene!F15)</f>
        <v>0</v>
      </c>
      <c r="G52" s="69">
        <f>IF(G15=0,0,G15/TrRoad_ene!G15)</f>
        <v>0</v>
      </c>
      <c r="H52" s="69">
        <f>IF(H15=0,0,H15/TrRoad_ene!H15)</f>
        <v>0</v>
      </c>
      <c r="I52" s="69">
        <f>IF(I15=0,0,I15/TrRoad_ene!I15)</f>
        <v>0</v>
      </c>
      <c r="J52" s="69">
        <f>IF(J15=0,0,J15/TrRoad_ene!J15)</f>
        <v>0</v>
      </c>
      <c r="K52" s="69">
        <f>IF(K15=0,0,K15/TrRoad_ene!K15)</f>
        <v>0</v>
      </c>
      <c r="L52" s="69">
        <f>IF(L15=0,0,L15/TrRoad_ene!L15)</f>
        <v>0</v>
      </c>
      <c r="M52" s="69">
        <f>IF(M15=0,0,M15/TrRoad_ene!M15)</f>
        <v>0</v>
      </c>
      <c r="N52" s="69">
        <f>IF(N15=0,0,N15/TrRoad_ene!N15)</f>
        <v>0</v>
      </c>
      <c r="O52" s="69">
        <f>IF(O15=0,0,O15/TrRoad_ene!O15)</f>
        <v>0</v>
      </c>
      <c r="P52" s="69">
        <f>IF(P15=0,0,P15/TrRoad_ene!P15)</f>
        <v>0</v>
      </c>
      <c r="Q52" s="69">
        <f>IF(Q15=0,0,Q15/TrRoad_ene!Q15)</f>
        <v>0</v>
      </c>
    </row>
    <row r="54" spans="1:17" ht="11.45" customHeight="1" x14ac:dyDescent="0.25">
      <c r="A54" s="27" t="s">
        <v>97</v>
      </c>
      <c r="B54" s="68">
        <f>IF(TrRoad_act!B30=0,"",B17/TrRoad_act!B30*1000
)</f>
        <v>302.28683660385644</v>
      </c>
      <c r="C54" s="68">
        <f>IF(TrRoad_act!C30=0,"",C17/TrRoad_act!C30*1000
)</f>
        <v>301.72130917957901</v>
      </c>
      <c r="D54" s="68">
        <f>IF(TrRoad_act!D30=0,"",D17/TrRoad_act!D30*1000
)</f>
        <v>299.68935651397055</v>
      </c>
      <c r="E54" s="68">
        <f>IF(TrRoad_act!E30=0,"",E17/TrRoad_act!E30*1000
)</f>
        <v>303.99070418306366</v>
      </c>
      <c r="F54" s="68">
        <f>IF(TrRoad_act!F30=0,"",F17/TrRoad_act!F30*1000
)</f>
        <v>305.03163278407652</v>
      </c>
      <c r="G54" s="68">
        <f>IF(TrRoad_act!G30=0,"",G17/TrRoad_act!G30*1000
)</f>
        <v>300.61896352313374</v>
      </c>
      <c r="H54" s="68">
        <f>IF(TrRoad_act!H30=0,"",H17/TrRoad_act!H30*1000
)</f>
        <v>297.90386156176936</v>
      </c>
      <c r="I54" s="68">
        <f>IF(TrRoad_act!I30=0,"",I17/TrRoad_act!I30*1000
)</f>
        <v>289.76738507883744</v>
      </c>
      <c r="J54" s="68">
        <f>IF(TrRoad_act!J30=0,"",J17/TrRoad_act!J30*1000
)</f>
        <v>281.48481485689439</v>
      </c>
      <c r="K54" s="68">
        <f>IF(TrRoad_act!K30=0,"",K17/TrRoad_act!K30*1000
)</f>
        <v>271.45061406493818</v>
      </c>
      <c r="L54" s="68">
        <f>IF(TrRoad_act!L30=0,"",L17/TrRoad_act!L30*1000
)</f>
        <v>268.36180075458026</v>
      </c>
      <c r="M54" s="68">
        <f>IF(TrRoad_act!M30=0,"",M17/TrRoad_act!M30*1000
)</f>
        <v>255.5243452751817</v>
      </c>
      <c r="N54" s="68">
        <f>IF(TrRoad_act!N30=0,"",N17/TrRoad_act!N30*1000
)</f>
        <v>243.14867647251535</v>
      </c>
      <c r="O54" s="68">
        <f>IF(TrRoad_act!O30=0,"",O17/TrRoad_act!O30*1000
)</f>
        <v>233.42878727684575</v>
      </c>
      <c r="P54" s="68">
        <f>IF(TrRoad_act!P30=0,"",P17/TrRoad_act!P30*1000
)</f>
        <v>230.47639170407251</v>
      </c>
      <c r="Q54" s="68">
        <f>IF(TrRoad_act!Q30=0,"",Q17/TrRoad_act!Q30*1000
)</f>
        <v>228.6832299879942</v>
      </c>
    </row>
    <row r="55" spans="1:17" ht="11.45" customHeight="1" x14ac:dyDescent="0.25">
      <c r="A55" s="25" t="s">
        <v>39</v>
      </c>
      <c r="B55" s="79">
        <f>IF(TrRoad_act!B31=0,"",B18/TrRoad_act!B31*1000
)</f>
        <v>245.08976003934126</v>
      </c>
      <c r="C55" s="79">
        <f>IF(TrRoad_act!C31=0,"",C18/TrRoad_act!C31*1000
)</f>
        <v>243.20115888733733</v>
      </c>
      <c r="D55" s="79">
        <f>IF(TrRoad_act!D31=0,"",D18/TrRoad_act!D31*1000
)</f>
        <v>240.81304333904438</v>
      </c>
      <c r="E55" s="79">
        <f>IF(TrRoad_act!E31=0,"",E18/TrRoad_act!E31*1000
)</f>
        <v>240.49128571966881</v>
      </c>
      <c r="F55" s="79">
        <f>IF(TrRoad_act!F31=0,"",F18/TrRoad_act!F31*1000
)</f>
        <v>238.48551185988055</v>
      </c>
      <c r="G55" s="79">
        <f>IF(TrRoad_act!G31=0,"",G18/TrRoad_act!G31*1000
)</f>
        <v>235.3518815180791</v>
      </c>
      <c r="H55" s="79">
        <f>IF(TrRoad_act!H31=0,"",H18/TrRoad_act!H31*1000
)</f>
        <v>232.43086395364719</v>
      </c>
      <c r="I55" s="79">
        <f>IF(TrRoad_act!I31=0,"",I18/TrRoad_act!I31*1000
)</f>
        <v>225.31809306732657</v>
      </c>
      <c r="J55" s="79">
        <f>IF(TrRoad_act!J31=0,"",J18/TrRoad_act!J31*1000
)</f>
        <v>220.74146418852376</v>
      </c>
      <c r="K55" s="79">
        <f>IF(TrRoad_act!K31=0,"",K18/TrRoad_act!K31*1000
)</f>
        <v>218.22298719902392</v>
      </c>
      <c r="L55" s="79">
        <f>IF(TrRoad_act!L31=0,"",L18/TrRoad_act!L31*1000
)</f>
        <v>213.10336291116081</v>
      </c>
      <c r="M55" s="79">
        <f>IF(TrRoad_act!M31=0,"",M18/TrRoad_act!M31*1000
)</f>
        <v>203.03456019815198</v>
      </c>
      <c r="N55" s="79">
        <f>IF(TrRoad_act!N31=0,"",N18/TrRoad_act!N31*1000
)</f>
        <v>196.70617280449719</v>
      </c>
      <c r="O55" s="79">
        <f>IF(TrRoad_act!O31=0,"",O18/TrRoad_act!O31*1000
)</f>
        <v>190.21903050600531</v>
      </c>
      <c r="P55" s="79">
        <f>IF(TrRoad_act!P31=0,"",P18/TrRoad_act!P31*1000
)</f>
        <v>186.32982785131216</v>
      </c>
      <c r="Q55" s="79">
        <f>IF(TrRoad_act!Q31=0,"",Q18/TrRoad_act!Q31*1000
)</f>
        <v>183.41906250399703</v>
      </c>
    </row>
    <row r="56" spans="1:17" ht="11.45" customHeight="1" x14ac:dyDescent="0.25">
      <c r="A56" s="23" t="s">
        <v>30</v>
      </c>
      <c r="B56" s="78">
        <f>IF(TrRoad_act!B32=0,"",B19/TrRoad_act!B32*1000
)</f>
        <v>125.45443217445614</v>
      </c>
      <c r="C56" s="78">
        <f>IF(TrRoad_act!C32=0,"",C19/TrRoad_act!C32*1000
)</f>
        <v>124.08199370564179</v>
      </c>
      <c r="D56" s="78">
        <f>IF(TrRoad_act!D32=0,"",D19/TrRoad_act!D32*1000
)</f>
        <v>122.88103525726615</v>
      </c>
      <c r="E56" s="78">
        <f>IF(TrRoad_act!E32=0,"",E19/TrRoad_act!E32*1000
)</f>
        <v>121.45998990403784</v>
      </c>
      <c r="F56" s="78">
        <f>IF(TrRoad_act!F32=0,"",F19/TrRoad_act!F32*1000
)</f>
        <v>119.7774851315387</v>
      </c>
      <c r="G56" s="78">
        <f>IF(TrRoad_act!G32=0,"",G19/TrRoad_act!G32*1000
)</f>
        <v>117.28055060076423</v>
      </c>
      <c r="H56" s="78">
        <f>IF(TrRoad_act!H32=0,"",H19/TrRoad_act!H32*1000
)</f>
        <v>114.87652657206797</v>
      </c>
      <c r="I56" s="78">
        <f>IF(TrRoad_act!I32=0,"",I19/TrRoad_act!I32*1000
)</f>
        <v>112.06673538965275</v>
      </c>
      <c r="J56" s="78">
        <f>IF(TrRoad_act!J32=0,"",J19/TrRoad_act!J32*1000
)</f>
        <v>110.15043846236119</v>
      </c>
      <c r="K56" s="78">
        <f>IF(TrRoad_act!K32=0,"",K19/TrRoad_act!K32*1000
)</f>
        <v>109.22146025778937</v>
      </c>
      <c r="L56" s="78">
        <f>IF(TrRoad_act!L32=0,"",L19/TrRoad_act!L32*1000
)</f>
        <v>105.87693704524044</v>
      </c>
      <c r="M56" s="78">
        <f>IF(TrRoad_act!M32=0,"",M19/TrRoad_act!M32*1000
)</f>
        <v>103.7900471092354</v>
      </c>
      <c r="N56" s="78">
        <f>IF(TrRoad_act!N32=0,"",N19/TrRoad_act!N32*1000
)</f>
        <v>107.25103401095075</v>
      </c>
      <c r="O56" s="78">
        <f>IF(TrRoad_act!O32=0,"",O19/TrRoad_act!O32*1000
)</f>
        <v>106.44908524300247</v>
      </c>
      <c r="P56" s="78">
        <f>IF(TrRoad_act!P32=0,"",P19/TrRoad_act!P32*1000
)</f>
        <v>105.6211994475336</v>
      </c>
      <c r="Q56" s="78">
        <f>IF(TrRoad_act!Q32=0,"",Q19/TrRoad_act!Q32*1000
)</f>
        <v>104.74217135226965</v>
      </c>
    </row>
    <row r="57" spans="1:17" ht="11.45" customHeight="1" x14ac:dyDescent="0.25">
      <c r="A57" s="19" t="s">
        <v>29</v>
      </c>
      <c r="B57" s="76">
        <f>IF(TrRoad_act!B33=0,"",B20/TrRoad_act!B33*1000
)</f>
        <v>216.62711359141164</v>
      </c>
      <c r="C57" s="76">
        <f>IF(TrRoad_act!C33=0,"",C20/TrRoad_act!C33*1000
)</f>
        <v>215.03763167172619</v>
      </c>
      <c r="D57" s="76">
        <f>IF(TrRoad_act!D33=0,"",D20/TrRoad_act!D33*1000
)</f>
        <v>213.75415078988115</v>
      </c>
      <c r="E57" s="76">
        <f>IF(TrRoad_act!E33=0,"",E20/TrRoad_act!E33*1000
)</f>
        <v>213.13403688794486</v>
      </c>
      <c r="F57" s="76">
        <f>IF(TrRoad_act!F33=0,"",F20/TrRoad_act!F33*1000
)</f>
        <v>211.67447828644097</v>
      </c>
      <c r="G57" s="76">
        <f>IF(TrRoad_act!G33=0,"",G20/TrRoad_act!G33*1000
)</f>
        <v>208.29082248088318</v>
      </c>
      <c r="H57" s="76">
        <f>IF(TrRoad_act!H33=0,"",H20/TrRoad_act!H33*1000
)</f>
        <v>205.51551378475821</v>
      </c>
      <c r="I57" s="76">
        <f>IF(TrRoad_act!I33=0,"",I20/TrRoad_act!I33*1000
)</f>
        <v>200.64185792355036</v>
      </c>
      <c r="J57" s="76">
        <f>IF(TrRoad_act!J33=0,"",J20/TrRoad_act!J33*1000
)</f>
        <v>195.87331304832645</v>
      </c>
      <c r="K57" s="76">
        <f>IF(TrRoad_act!K33=0,"",K20/TrRoad_act!K33*1000
)</f>
        <v>192.66981351107867</v>
      </c>
      <c r="L57" s="76">
        <f>IF(TrRoad_act!L33=0,"",L20/TrRoad_act!L33*1000
)</f>
        <v>187.24942001660145</v>
      </c>
      <c r="M57" s="76">
        <f>IF(TrRoad_act!M33=0,"",M20/TrRoad_act!M33*1000
)</f>
        <v>179.35151637878536</v>
      </c>
      <c r="N57" s="76">
        <f>IF(TrRoad_act!N33=0,"",N20/TrRoad_act!N33*1000
)</f>
        <v>173.60474432493891</v>
      </c>
      <c r="O57" s="76">
        <f>IF(TrRoad_act!O33=0,"",O20/TrRoad_act!O33*1000
)</f>
        <v>167.81140289806945</v>
      </c>
      <c r="P57" s="76">
        <f>IF(TrRoad_act!P33=0,"",P20/TrRoad_act!P33*1000
)</f>
        <v>164.13102804558531</v>
      </c>
      <c r="Q57" s="76">
        <f>IF(TrRoad_act!Q33=0,"",Q20/TrRoad_act!Q33*1000
)</f>
        <v>161.44883622086257</v>
      </c>
    </row>
    <row r="58" spans="1:17" ht="11.45" customHeight="1" x14ac:dyDescent="0.25">
      <c r="A58" s="62" t="s">
        <v>59</v>
      </c>
      <c r="B58" s="77">
        <f>IF(TrRoad_act!B34=0,"",B21/TrRoad_act!B34*1000
)</f>
        <v>220.02170266464978</v>
      </c>
      <c r="C58" s="77">
        <f>IF(TrRoad_act!C34=0,"",C21/TrRoad_act!C34*1000
)</f>
        <v>219.39839076109465</v>
      </c>
      <c r="D58" s="77">
        <f>IF(TrRoad_act!D34=0,"",D21/TrRoad_act!D34*1000
)</f>
        <v>218.56668186447655</v>
      </c>
      <c r="E58" s="77">
        <f>IF(TrRoad_act!E34=0,"",E21/TrRoad_act!E34*1000
)</f>
        <v>217.86929590492005</v>
      </c>
      <c r="F58" s="77">
        <f>IF(TrRoad_act!F34=0,"",F21/TrRoad_act!F34*1000
)</f>
        <v>216.66291594413138</v>
      </c>
      <c r="G58" s="77">
        <f>IF(TrRoad_act!G34=0,"",G21/TrRoad_act!G34*1000
)</f>
        <v>214.96768823121337</v>
      </c>
      <c r="H58" s="77">
        <f>IF(TrRoad_act!H34=0,"",H21/TrRoad_act!H34*1000
)</f>
        <v>213.14061131776845</v>
      </c>
      <c r="I58" s="77">
        <f>IF(TrRoad_act!I34=0,"",I21/TrRoad_act!I34*1000
)</f>
        <v>210.47579301392304</v>
      </c>
      <c r="J58" s="77">
        <f>IF(TrRoad_act!J34=0,"",J21/TrRoad_act!J34*1000
)</f>
        <v>208.23333236086742</v>
      </c>
      <c r="K58" s="77">
        <f>IF(TrRoad_act!K34=0,"",K21/TrRoad_act!K34*1000
)</f>
        <v>206.23609240370533</v>
      </c>
      <c r="L58" s="77">
        <f>IF(TrRoad_act!L34=0,"",L21/TrRoad_act!L34*1000
)</f>
        <v>200.56806489351661</v>
      </c>
      <c r="M58" s="77">
        <f>IF(TrRoad_act!M34=0,"",M21/TrRoad_act!M34*1000
)</f>
        <v>194.45293290875372</v>
      </c>
      <c r="N58" s="77">
        <f>IF(TrRoad_act!N34=0,"",N21/TrRoad_act!N34*1000
)</f>
        <v>196.08312022959888</v>
      </c>
      <c r="O58" s="77">
        <f>IF(TrRoad_act!O34=0,"",O21/TrRoad_act!O34*1000
)</f>
        <v>191.13404071357883</v>
      </c>
      <c r="P58" s="77">
        <f>IF(TrRoad_act!P34=0,"",P21/TrRoad_act!P34*1000
)</f>
        <v>185.94212985164253</v>
      </c>
      <c r="Q58" s="77">
        <f>IF(TrRoad_act!Q34=0,"",Q21/TrRoad_act!Q34*1000
)</f>
        <v>180.2315534095211</v>
      </c>
    </row>
    <row r="59" spans="1:17" ht="11.45" customHeight="1" x14ac:dyDescent="0.25">
      <c r="A59" s="62" t="s">
        <v>58</v>
      </c>
      <c r="B59" s="77">
        <f>IF(TrRoad_act!B35=0,"",B22/TrRoad_act!B35*1000
)</f>
        <v>183.84491494685037</v>
      </c>
      <c r="C59" s="77">
        <f>IF(TrRoad_act!C35=0,"",C22/TrRoad_act!C35*1000
)</f>
        <v>177.88327153217688</v>
      </c>
      <c r="D59" s="77">
        <f>IF(TrRoad_act!D35=0,"",D22/TrRoad_act!D35*1000
)</f>
        <v>175.56795732119272</v>
      </c>
      <c r="E59" s="77">
        <f>IF(TrRoad_act!E35=0,"",E22/TrRoad_act!E35*1000
)</f>
        <v>178.68321653308681</v>
      </c>
      <c r="F59" s="77">
        <f>IF(TrRoad_act!F35=0,"",F22/TrRoad_act!F35*1000
)</f>
        <v>180.49365267639803</v>
      </c>
      <c r="G59" s="77">
        <f>IF(TrRoad_act!G35=0,"",G22/TrRoad_act!G35*1000
)</f>
        <v>175.60315963978803</v>
      </c>
      <c r="H59" s="77">
        <f>IF(TrRoad_act!H35=0,"",H22/TrRoad_act!H35*1000
)</f>
        <v>174.15287034299524</v>
      </c>
      <c r="I59" s="77">
        <f>IF(TrRoad_act!I35=0,"",I22/TrRoad_act!I35*1000
)</f>
        <v>171.14408261044053</v>
      </c>
      <c r="J59" s="77">
        <f>IF(TrRoad_act!J35=0,"",J22/TrRoad_act!J35*1000
)</f>
        <v>165.59968338149645</v>
      </c>
      <c r="K59" s="77">
        <f>IF(TrRoad_act!K35=0,"",K22/TrRoad_act!K35*1000
)</f>
        <v>163.27526041714381</v>
      </c>
      <c r="L59" s="77">
        <f>IF(TrRoad_act!L35=0,"",L22/TrRoad_act!L35*1000
)</f>
        <v>163.23992705835133</v>
      </c>
      <c r="M59" s="77">
        <f>IF(TrRoad_act!M35=0,"",M22/TrRoad_act!M35*1000
)</f>
        <v>154.16860546184947</v>
      </c>
      <c r="N59" s="77">
        <f>IF(TrRoad_act!N35=0,"",N22/TrRoad_act!N35*1000
)</f>
        <v>140.65736723007649</v>
      </c>
      <c r="O59" s="77">
        <f>IF(TrRoad_act!O35=0,"",O22/TrRoad_act!O35*1000
)</f>
        <v>137.29217038402936</v>
      </c>
      <c r="P59" s="77">
        <f>IF(TrRoad_act!P35=0,"",P22/TrRoad_act!P35*1000
)</f>
        <v>137.4790026714482</v>
      </c>
      <c r="Q59" s="77">
        <f>IF(TrRoad_act!Q35=0,"",Q22/TrRoad_act!Q35*1000
)</f>
        <v>139.2734686116566</v>
      </c>
    </row>
    <row r="60" spans="1:17" ht="11.45" customHeight="1" x14ac:dyDescent="0.25">
      <c r="A60" s="62" t="s">
        <v>57</v>
      </c>
      <c r="B60" s="77">
        <f>IF(TrRoad_act!B36=0,"",B23/TrRoad_act!B36*1000
)</f>
        <v>195.81057407153688</v>
      </c>
      <c r="C60" s="77">
        <f>IF(TrRoad_act!C36=0,"",C23/TrRoad_act!C36*1000
)</f>
        <v>208.03119553985485</v>
      </c>
      <c r="D60" s="77">
        <f>IF(TrRoad_act!D36=0,"",D23/TrRoad_act!D36*1000
)</f>
        <v>248.88535801780358</v>
      </c>
      <c r="E60" s="77">
        <f>IF(TrRoad_act!E36=0,"",E23/TrRoad_act!E36*1000
)</f>
        <v>236.74176969990447</v>
      </c>
      <c r="F60" s="77">
        <f>IF(TrRoad_act!F36=0,"",F23/TrRoad_act!F36*1000
)</f>
        <v>235.96094234097305</v>
      </c>
      <c r="G60" s="77">
        <f>IF(TrRoad_act!G36=0,"",G23/TrRoad_act!G36*1000
)</f>
        <v>245.24923947938683</v>
      </c>
      <c r="H60" s="77">
        <f>IF(TrRoad_act!H36=0,"",H23/TrRoad_act!H36*1000
)</f>
        <v>245.99661886775289</v>
      </c>
      <c r="I60" s="77">
        <f>IF(TrRoad_act!I36=0,"",I23/TrRoad_act!I36*1000
)</f>
        <v>228.9417893406694</v>
      </c>
      <c r="J60" s="77">
        <f>IF(TrRoad_act!J36=0,"",J23/TrRoad_act!J36*1000
)</f>
        <v>225.95025226163833</v>
      </c>
      <c r="K60" s="77">
        <f>IF(TrRoad_act!K36=0,"",K23/TrRoad_act!K36*1000
)</f>
        <v>239.59612785602943</v>
      </c>
      <c r="L60" s="77" t="str">
        <f>IF(TrRoad_act!L36=0,"",L23/TrRoad_act!L36*1000
)</f>
        <v/>
      </c>
      <c r="M60" s="77" t="str">
        <f>IF(TrRoad_act!M36=0,"",M23/TrRoad_act!M36*1000
)</f>
        <v/>
      </c>
      <c r="N60" s="77" t="str">
        <f>IF(TrRoad_act!N36=0,"",N23/TrRoad_act!N36*1000
)</f>
        <v/>
      </c>
      <c r="O60" s="77" t="str">
        <f>IF(TrRoad_act!O36=0,"",O23/TrRoad_act!O36*1000
)</f>
        <v/>
      </c>
      <c r="P60" s="77" t="str">
        <f>IF(TrRoad_act!P36=0,"",P23/TrRoad_act!P36*1000
)</f>
        <v/>
      </c>
      <c r="Q60" s="77" t="str">
        <f>IF(TrRoad_act!Q36=0,"",Q23/TrRoad_act!Q36*1000
)</f>
        <v/>
      </c>
    </row>
    <row r="61" spans="1:17" ht="11.45" customHeight="1" x14ac:dyDescent="0.25">
      <c r="A61" s="62" t="s">
        <v>56</v>
      </c>
      <c r="B61" s="77" t="str">
        <f>IF(TrRoad_act!B37=0,"",B24/TrRoad_act!B37*1000
)</f>
        <v/>
      </c>
      <c r="C61" s="77" t="str">
        <f>IF(TrRoad_act!C37=0,"",C24/TrRoad_act!C37*1000
)</f>
        <v/>
      </c>
      <c r="D61" s="77" t="str">
        <f>IF(TrRoad_act!D37=0,"",D24/TrRoad_act!D37*1000
)</f>
        <v/>
      </c>
      <c r="E61" s="77" t="str">
        <f>IF(TrRoad_act!E37=0,"",E24/TrRoad_act!E37*1000
)</f>
        <v/>
      </c>
      <c r="F61" s="77" t="str">
        <f>IF(TrRoad_act!F37=0,"",F24/TrRoad_act!F37*1000
)</f>
        <v/>
      </c>
      <c r="G61" s="77" t="str">
        <f>IF(TrRoad_act!G37=0,"",G24/TrRoad_act!G37*1000
)</f>
        <v/>
      </c>
      <c r="H61" s="77" t="str">
        <f>IF(TrRoad_act!H37=0,"",H24/TrRoad_act!H37*1000
)</f>
        <v/>
      </c>
      <c r="I61" s="77" t="str">
        <f>IF(TrRoad_act!I37=0,"",I24/TrRoad_act!I37*1000
)</f>
        <v/>
      </c>
      <c r="J61" s="77" t="str">
        <f>IF(TrRoad_act!J37=0,"",J24/TrRoad_act!J37*1000
)</f>
        <v/>
      </c>
      <c r="K61" s="77" t="str">
        <f>IF(TrRoad_act!K37=0,"",K24/TrRoad_act!K37*1000
)</f>
        <v/>
      </c>
      <c r="L61" s="77" t="str">
        <f>IF(TrRoad_act!L37=0,"",L24/TrRoad_act!L37*1000
)</f>
        <v/>
      </c>
      <c r="M61" s="77" t="str">
        <f>IF(TrRoad_act!M37=0,"",M24/TrRoad_act!M37*1000
)</f>
        <v/>
      </c>
      <c r="N61" s="77" t="str">
        <f>IF(TrRoad_act!N37=0,"",N24/TrRoad_act!N37*1000
)</f>
        <v/>
      </c>
      <c r="O61" s="77" t="str">
        <f>IF(TrRoad_act!O37=0,"",O24/TrRoad_act!O37*1000
)</f>
        <v/>
      </c>
      <c r="P61" s="77" t="str">
        <f>IF(TrRoad_act!P37=0,"",P24/TrRoad_act!P37*1000
)</f>
        <v/>
      </c>
      <c r="Q61" s="77">
        <f>IF(TrRoad_act!Q37=0,"",Q24/TrRoad_act!Q37*1000
)</f>
        <v>150.76603569487702</v>
      </c>
    </row>
    <row r="62" spans="1:17" ht="11.45" customHeight="1" x14ac:dyDescent="0.25">
      <c r="A62" s="62" t="s">
        <v>60</v>
      </c>
      <c r="B62" s="77" t="str">
        <f>IF(TrRoad_act!B38=0,"",B25/TrRoad_act!B38*1000
)</f>
        <v/>
      </c>
      <c r="C62" s="77" t="str">
        <f>IF(TrRoad_act!C38=0,"",C25/TrRoad_act!C38*1000
)</f>
        <v/>
      </c>
      <c r="D62" s="77" t="str">
        <f>IF(TrRoad_act!D38=0,"",D25/TrRoad_act!D38*1000
)</f>
        <v/>
      </c>
      <c r="E62" s="77" t="str">
        <f>IF(TrRoad_act!E38=0,"",E25/TrRoad_act!E38*1000
)</f>
        <v/>
      </c>
      <c r="F62" s="77" t="str">
        <f>IF(TrRoad_act!F38=0,"",F25/TrRoad_act!F38*1000
)</f>
        <v/>
      </c>
      <c r="G62" s="77" t="str">
        <f>IF(TrRoad_act!G38=0,"",G25/TrRoad_act!G38*1000
)</f>
        <v/>
      </c>
      <c r="H62" s="77" t="str">
        <f>IF(TrRoad_act!H38=0,"",H25/TrRoad_act!H38*1000
)</f>
        <v/>
      </c>
      <c r="I62" s="77" t="str">
        <f>IF(TrRoad_act!I38=0,"",I25/TrRoad_act!I38*1000
)</f>
        <v/>
      </c>
      <c r="J62" s="77" t="str">
        <f>IF(TrRoad_act!J38=0,"",J25/TrRoad_act!J38*1000
)</f>
        <v/>
      </c>
      <c r="K62" s="77" t="str">
        <f>IF(TrRoad_act!K38=0,"",K25/TrRoad_act!K38*1000
)</f>
        <v/>
      </c>
      <c r="L62" s="77" t="str">
        <f>IF(TrRoad_act!L38=0,"",L25/TrRoad_act!L38*1000
)</f>
        <v/>
      </c>
      <c r="M62" s="77" t="str">
        <f>IF(TrRoad_act!M38=0,"",M25/TrRoad_act!M38*1000
)</f>
        <v/>
      </c>
      <c r="N62" s="77" t="str">
        <f>IF(TrRoad_act!N38=0,"",N25/TrRoad_act!N38*1000
)</f>
        <v/>
      </c>
      <c r="O62" s="77" t="str">
        <f>IF(TrRoad_act!O38=0,"",O25/TrRoad_act!O38*1000
)</f>
        <v/>
      </c>
      <c r="P62" s="77">
        <f>IF(TrRoad_act!P38=0,"",P25/TrRoad_act!P38*1000
)</f>
        <v>37.767093800506238</v>
      </c>
      <c r="Q62" s="77">
        <f>IF(TrRoad_act!Q38=0,"",Q25/TrRoad_act!Q38*1000
)</f>
        <v>104.61803452499625</v>
      </c>
    </row>
    <row r="63" spans="1:17" ht="11.45" customHeight="1" x14ac:dyDescent="0.25">
      <c r="A63" s="62" t="s">
        <v>55</v>
      </c>
      <c r="B63" s="77" t="str">
        <f>IF(TrRoad_act!B39=0,"",B26/TrRoad_act!B39*1000
)</f>
        <v/>
      </c>
      <c r="C63" s="77" t="str">
        <f>IF(TrRoad_act!C39=0,"",C26/TrRoad_act!C39*1000
)</f>
        <v/>
      </c>
      <c r="D63" s="77" t="str">
        <f>IF(TrRoad_act!D39=0,"",D26/TrRoad_act!D39*1000
)</f>
        <v/>
      </c>
      <c r="E63" s="77" t="str">
        <f>IF(TrRoad_act!E39=0,"",E26/TrRoad_act!E39*1000
)</f>
        <v/>
      </c>
      <c r="F63" s="77" t="str">
        <f>IF(TrRoad_act!F39=0,"",F26/TrRoad_act!F39*1000
)</f>
        <v/>
      </c>
      <c r="G63" s="77" t="str">
        <f>IF(TrRoad_act!G39=0,"",G26/TrRoad_act!G39*1000
)</f>
        <v/>
      </c>
      <c r="H63" s="77" t="str">
        <f>IF(TrRoad_act!H39=0,"",H26/TrRoad_act!H39*1000
)</f>
        <v/>
      </c>
      <c r="I63" s="77" t="str">
        <f>IF(TrRoad_act!I39=0,"",I26/TrRoad_act!I39*1000
)</f>
        <v/>
      </c>
      <c r="J63" s="77" t="str">
        <f>IF(TrRoad_act!J39=0,"",J26/TrRoad_act!J39*1000
)</f>
        <v/>
      </c>
      <c r="K63" s="77" t="str">
        <f>IF(TrRoad_act!K39=0,"",K26/TrRoad_act!K39*1000
)</f>
        <v/>
      </c>
      <c r="L63" s="77" t="str">
        <f>IF(TrRoad_act!L39=0,"",L26/TrRoad_act!L39*1000
)</f>
        <v/>
      </c>
      <c r="M63" s="77">
        <f>IF(TrRoad_act!M39=0,"",M26/TrRoad_act!M39*1000
)</f>
        <v>0</v>
      </c>
      <c r="N63" s="77">
        <f>IF(TrRoad_act!N39=0,"",N26/TrRoad_act!N39*1000
)</f>
        <v>0</v>
      </c>
      <c r="O63" s="77">
        <f>IF(TrRoad_act!O39=0,"",O26/TrRoad_act!O39*1000
)</f>
        <v>0</v>
      </c>
      <c r="P63" s="77">
        <f>IF(TrRoad_act!P39=0,"",P26/TrRoad_act!P39*1000
)</f>
        <v>0</v>
      </c>
      <c r="Q63" s="77">
        <f>IF(TrRoad_act!Q39=0,"",Q26/TrRoad_act!Q39*1000
)</f>
        <v>0</v>
      </c>
    </row>
    <row r="64" spans="1:17" ht="11.45" customHeight="1" x14ac:dyDescent="0.25">
      <c r="A64" s="19" t="s">
        <v>28</v>
      </c>
      <c r="B64" s="76">
        <f>IF(TrRoad_act!B40=0,"",B27/TrRoad_act!B40*1000
)</f>
        <v>1610.090531272577</v>
      </c>
      <c r="C64" s="76">
        <f>IF(TrRoad_act!C40=0,"",C27/TrRoad_act!C40*1000
)</f>
        <v>1597.1908312191708</v>
      </c>
      <c r="D64" s="76">
        <f>IF(TrRoad_act!D40=0,"",D27/TrRoad_act!D40*1000
)</f>
        <v>1591.6327714641577</v>
      </c>
      <c r="E64" s="76">
        <f>IF(TrRoad_act!E40=0,"",E27/TrRoad_act!E40*1000
)</f>
        <v>1638.7401165538936</v>
      </c>
      <c r="F64" s="76">
        <f>IF(TrRoad_act!F40=0,"",F27/TrRoad_act!F40*1000
)</f>
        <v>1645.5318246647207</v>
      </c>
      <c r="G64" s="76">
        <f>IF(TrRoad_act!G40=0,"",G27/TrRoad_act!G40*1000
)</f>
        <v>1647.0398985946038</v>
      </c>
      <c r="H64" s="76">
        <f>IF(TrRoad_act!H40=0,"",H27/TrRoad_act!H40*1000
)</f>
        <v>1640.7013899118047</v>
      </c>
      <c r="I64" s="76">
        <f>IF(TrRoad_act!I40=0,"",I27/TrRoad_act!I40*1000
)</f>
        <v>1635.016695179336</v>
      </c>
      <c r="J64" s="76">
        <f>IF(TrRoad_act!J40=0,"",J27/TrRoad_act!J40*1000
)</f>
        <v>1643.7816140934144</v>
      </c>
      <c r="K64" s="76">
        <f>IF(TrRoad_act!K40=0,"",K27/TrRoad_act!K40*1000
)</f>
        <v>1648.1983559043372</v>
      </c>
      <c r="L64" s="76">
        <f>IF(TrRoad_act!L40=0,"",L27/TrRoad_act!L40*1000
)</f>
        <v>1655.5556621967687</v>
      </c>
      <c r="M64" s="76">
        <f>IF(TrRoad_act!M40=0,"",M27/TrRoad_act!M40*1000
)</f>
        <v>1601.7448656304628</v>
      </c>
      <c r="N64" s="76">
        <f>IF(TrRoad_act!N40=0,"",N27/TrRoad_act!N40*1000
)</f>
        <v>1496.3167120647408</v>
      </c>
      <c r="O64" s="76">
        <f>IF(TrRoad_act!O40=0,"",O27/TrRoad_act!O40*1000
)</f>
        <v>1495.4160866072077</v>
      </c>
      <c r="P64" s="76">
        <f>IF(TrRoad_act!P40=0,"",P27/TrRoad_act!P40*1000
)</f>
        <v>1496.5115173661691</v>
      </c>
      <c r="Q64" s="76">
        <f>IF(TrRoad_act!Q40=0,"",Q27/TrRoad_act!Q40*1000
)</f>
        <v>1495.7472595722659</v>
      </c>
    </row>
    <row r="65" spans="1:17" ht="11.45" customHeight="1" x14ac:dyDescent="0.25">
      <c r="A65" s="62" t="s">
        <v>59</v>
      </c>
      <c r="B65" s="75">
        <f>IF(TrRoad_act!B41=0,"",B28/TrRoad_act!B41*1000
)</f>
        <v>533.70589943661196</v>
      </c>
      <c r="C65" s="75">
        <f>IF(TrRoad_act!C41=0,"",C28/TrRoad_act!C41*1000
)</f>
        <v>535.04016418520359</v>
      </c>
      <c r="D65" s="75">
        <f>IF(TrRoad_act!D41=0,"",D28/TrRoad_act!D41*1000
)</f>
        <v>536.37776459566646</v>
      </c>
      <c r="E65" s="75">
        <f>IF(TrRoad_act!E41=0,"",E28/TrRoad_act!E41*1000
)</f>
        <v>537.71870900715555</v>
      </c>
      <c r="F65" s="75">
        <f>IF(TrRoad_act!F41=0,"",F28/TrRoad_act!F41*1000
)</f>
        <v>539.06300577967352</v>
      </c>
      <c r="G65" s="75">
        <f>IF(TrRoad_act!G41=0,"",G28/TrRoad_act!G41*1000
)</f>
        <v>540.41066329412263</v>
      </c>
      <c r="H65" s="75">
        <f>IF(TrRoad_act!H41=0,"",H28/TrRoad_act!H41*1000
)</f>
        <v>540.64886544218325</v>
      </c>
      <c r="I65" s="75">
        <f>IF(TrRoad_act!I41=0,"",I28/TrRoad_act!I41*1000
)</f>
        <v>541.44343904561629</v>
      </c>
      <c r="J65" s="75">
        <f>IF(TrRoad_act!J41=0,"",J28/TrRoad_act!J41*1000
)</f>
        <v>542.92319175948228</v>
      </c>
      <c r="K65" s="75">
        <f>IF(TrRoad_act!K41=0,"",K28/TrRoad_act!K41*1000
)</f>
        <v>544.19558241619779</v>
      </c>
      <c r="L65" s="75">
        <f>IF(TrRoad_act!L41=0,"",L28/TrRoad_act!L41*1000
)</f>
        <v>538.20010527288412</v>
      </c>
      <c r="M65" s="75">
        <f>IF(TrRoad_act!M41=0,"",M28/TrRoad_act!M41*1000
)</f>
        <v>532.26595016704198</v>
      </c>
      <c r="N65" s="75">
        <f>IF(TrRoad_act!N41=0,"",N28/TrRoad_act!N41*1000
)</f>
        <v>549.93907507836036</v>
      </c>
      <c r="O65" s="75">
        <f>IF(TrRoad_act!O41=0,"",O28/TrRoad_act!O41*1000
)</f>
        <v>551.31392276605629</v>
      </c>
      <c r="P65" s="75">
        <f>IF(TrRoad_act!P41=0,"",P28/TrRoad_act!P41*1000
)</f>
        <v>552.69220757297137</v>
      </c>
      <c r="Q65" s="75">
        <f>IF(TrRoad_act!Q41=0,"",Q28/TrRoad_act!Q41*1000
)</f>
        <v>554.07393809190376</v>
      </c>
    </row>
    <row r="66" spans="1:17" ht="11.45" customHeight="1" x14ac:dyDescent="0.25">
      <c r="A66" s="62" t="s">
        <v>58</v>
      </c>
      <c r="B66" s="75">
        <f>IF(TrRoad_act!B42=0,"",B29/TrRoad_act!B42*1000
)</f>
        <v>1747.6119150874067</v>
      </c>
      <c r="C66" s="75">
        <f>IF(TrRoad_act!C42=0,"",C29/TrRoad_act!C42*1000
)</f>
        <v>1736.1403620518861</v>
      </c>
      <c r="D66" s="75">
        <f>IF(TrRoad_act!D42=0,"",D29/TrRoad_act!D42*1000
)</f>
        <v>1731.168285601196</v>
      </c>
      <c r="E66" s="75">
        <f>IF(TrRoad_act!E42=0,"",E29/TrRoad_act!E42*1000
)</f>
        <v>1727.9335041397246</v>
      </c>
      <c r="F66" s="75">
        <f>IF(TrRoad_act!F42=0,"",F29/TrRoad_act!F42*1000
)</f>
        <v>1719.3905738428521</v>
      </c>
      <c r="G66" s="75">
        <f>IF(TrRoad_act!G42=0,"",G29/TrRoad_act!G42*1000
)</f>
        <v>1705.8897539858497</v>
      </c>
      <c r="H66" s="75">
        <f>IF(TrRoad_act!H42=0,"",H29/TrRoad_act!H42*1000
)</f>
        <v>1686.3486820886842</v>
      </c>
      <c r="I66" s="75">
        <f>IF(TrRoad_act!I42=0,"",I29/TrRoad_act!I42*1000
)</f>
        <v>1670.0617218084399</v>
      </c>
      <c r="J66" s="75">
        <f>IF(TrRoad_act!J42=0,"",J29/TrRoad_act!J42*1000
)</f>
        <v>1670.1217196009354</v>
      </c>
      <c r="K66" s="75">
        <f>IF(TrRoad_act!K42=0,"",K29/TrRoad_act!K42*1000
)</f>
        <v>1666.4623562054906</v>
      </c>
      <c r="L66" s="75">
        <f>IF(TrRoad_act!L42=0,"",L29/TrRoad_act!L42*1000
)</f>
        <v>1667.9164958711672</v>
      </c>
      <c r="M66" s="75">
        <f>IF(TrRoad_act!M42=0,"",M29/TrRoad_act!M42*1000
)</f>
        <v>1609.6366905633799</v>
      </c>
      <c r="N66" s="75">
        <f>IF(TrRoad_act!N42=0,"",N29/TrRoad_act!N42*1000
)</f>
        <v>1500.8229771199358</v>
      </c>
      <c r="O66" s="75">
        <f>IF(TrRoad_act!O42=0,"",O29/TrRoad_act!O42*1000
)</f>
        <v>1498.0703537855518</v>
      </c>
      <c r="P66" s="75">
        <f>IF(TrRoad_act!P42=0,"",P29/TrRoad_act!P42*1000
)</f>
        <v>1497.9824411624045</v>
      </c>
      <c r="Q66" s="75">
        <f>IF(TrRoad_act!Q42=0,"",Q29/TrRoad_act!Q42*1000
)</f>
        <v>1499.3462591331775</v>
      </c>
    </row>
    <row r="67" spans="1:17" ht="11.45" customHeight="1" x14ac:dyDescent="0.25">
      <c r="A67" s="62" t="s">
        <v>57</v>
      </c>
      <c r="B67" s="75" t="str">
        <f>IF(TrRoad_act!B43=0,"",B30/TrRoad_act!B43*1000
)</f>
        <v/>
      </c>
      <c r="C67" s="75" t="str">
        <f>IF(TrRoad_act!C43=0,"",C30/TrRoad_act!C43*1000
)</f>
        <v/>
      </c>
      <c r="D67" s="75" t="str">
        <f>IF(TrRoad_act!D43=0,"",D30/TrRoad_act!D43*1000
)</f>
        <v/>
      </c>
      <c r="E67" s="75" t="str">
        <f>IF(TrRoad_act!E43=0,"",E30/TrRoad_act!E43*1000
)</f>
        <v/>
      </c>
      <c r="F67" s="75" t="str">
        <f>IF(TrRoad_act!F43=0,"",F30/TrRoad_act!F43*1000
)</f>
        <v/>
      </c>
      <c r="G67" s="75" t="str">
        <f>IF(TrRoad_act!G43=0,"",G30/TrRoad_act!G43*1000
)</f>
        <v/>
      </c>
      <c r="H67" s="75" t="str">
        <f>IF(TrRoad_act!H43=0,"",H30/TrRoad_act!H43*1000
)</f>
        <v/>
      </c>
      <c r="I67" s="75" t="str">
        <f>IF(TrRoad_act!I43=0,"",I30/TrRoad_act!I43*1000
)</f>
        <v/>
      </c>
      <c r="J67" s="75" t="str">
        <f>IF(TrRoad_act!J43=0,"",J30/TrRoad_act!J43*1000
)</f>
        <v/>
      </c>
      <c r="K67" s="75" t="str">
        <f>IF(TrRoad_act!K43=0,"",K30/TrRoad_act!K43*1000
)</f>
        <v/>
      </c>
      <c r="L67" s="75" t="str">
        <f>IF(TrRoad_act!L43=0,"",L30/TrRoad_act!L43*1000
)</f>
        <v/>
      </c>
      <c r="M67" s="75" t="str">
        <f>IF(TrRoad_act!M43=0,"",M30/TrRoad_act!M43*1000
)</f>
        <v/>
      </c>
      <c r="N67" s="75" t="str">
        <f>IF(TrRoad_act!N43=0,"",N30/TrRoad_act!N43*1000
)</f>
        <v/>
      </c>
      <c r="O67" s="75" t="str">
        <f>IF(TrRoad_act!O43=0,"",O30/TrRoad_act!O43*1000
)</f>
        <v/>
      </c>
      <c r="P67" s="75" t="str">
        <f>IF(TrRoad_act!P43=0,"",P30/TrRoad_act!P43*1000
)</f>
        <v/>
      </c>
      <c r="Q67" s="75" t="str">
        <f>IF(TrRoad_act!Q43=0,"",Q30/TrRoad_act!Q43*1000
)</f>
        <v/>
      </c>
    </row>
    <row r="68" spans="1:17" ht="11.45" customHeight="1" x14ac:dyDescent="0.25">
      <c r="A68" s="62" t="s">
        <v>56</v>
      </c>
      <c r="B68" s="75" t="str">
        <f>IF(TrRoad_act!B44=0,"",B31/TrRoad_act!B44*1000
)</f>
        <v/>
      </c>
      <c r="C68" s="75" t="str">
        <f>IF(TrRoad_act!C44=0,"",C31/TrRoad_act!C44*1000
)</f>
        <v/>
      </c>
      <c r="D68" s="75" t="str">
        <f>IF(TrRoad_act!D44=0,"",D31/TrRoad_act!D44*1000
)</f>
        <v/>
      </c>
      <c r="E68" s="75" t="str">
        <f>IF(TrRoad_act!E44=0,"",E31/TrRoad_act!E44*1000
)</f>
        <v/>
      </c>
      <c r="F68" s="75" t="str">
        <f>IF(TrRoad_act!F44=0,"",F31/TrRoad_act!F44*1000
)</f>
        <v/>
      </c>
      <c r="G68" s="75" t="str">
        <f>IF(TrRoad_act!G44=0,"",G31/TrRoad_act!G44*1000
)</f>
        <v/>
      </c>
      <c r="H68" s="75" t="str">
        <f>IF(TrRoad_act!H44=0,"",H31/TrRoad_act!H44*1000
)</f>
        <v/>
      </c>
      <c r="I68" s="75" t="str">
        <f>IF(TrRoad_act!I44=0,"",I31/TrRoad_act!I44*1000
)</f>
        <v/>
      </c>
      <c r="J68" s="75" t="str">
        <f>IF(TrRoad_act!J44=0,"",J31/TrRoad_act!J44*1000
)</f>
        <v/>
      </c>
      <c r="K68" s="75" t="str">
        <f>IF(TrRoad_act!K44=0,"",K31/TrRoad_act!K44*1000
)</f>
        <v/>
      </c>
      <c r="L68" s="75" t="str">
        <f>IF(TrRoad_act!L44=0,"",L31/TrRoad_act!L44*1000
)</f>
        <v/>
      </c>
      <c r="M68" s="75" t="str">
        <f>IF(TrRoad_act!M44=0,"",M31/TrRoad_act!M44*1000
)</f>
        <v/>
      </c>
      <c r="N68" s="75" t="str">
        <f>IF(TrRoad_act!N44=0,"",N31/TrRoad_act!N44*1000
)</f>
        <v/>
      </c>
      <c r="O68" s="75" t="str">
        <f>IF(TrRoad_act!O44=0,"",O31/TrRoad_act!O44*1000
)</f>
        <v/>
      </c>
      <c r="P68" s="75" t="str">
        <f>IF(TrRoad_act!P44=0,"",P31/TrRoad_act!P44*1000
)</f>
        <v/>
      </c>
      <c r="Q68" s="75">
        <f>IF(TrRoad_act!Q44=0,"",Q31/TrRoad_act!Q44*1000
)</f>
        <v>990.38199999259052</v>
      </c>
    </row>
    <row r="69" spans="1:17" ht="11.45" customHeight="1" x14ac:dyDescent="0.25">
      <c r="A69" s="62" t="s">
        <v>55</v>
      </c>
      <c r="B69" s="75" t="str">
        <f>IF(TrRoad_act!B45=0,"",B32/TrRoad_act!B45*1000
)</f>
        <v/>
      </c>
      <c r="C69" s="75" t="str">
        <f>IF(TrRoad_act!C45=0,"",C32/TrRoad_act!C45*1000
)</f>
        <v/>
      </c>
      <c r="D69" s="75" t="str">
        <f>IF(TrRoad_act!D45=0,"",D32/TrRoad_act!D45*1000
)</f>
        <v/>
      </c>
      <c r="E69" s="75" t="str">
        <f>IF(TrRoad_act!E45=0,"",E32/TrRoad_act!E45*1000
)</f>
        <v/>
      </c>
      <c r="F69" s="75" t="str">
        <f>IF(TrRoad_act!F45=0,"",F32/TrRoad_act!F45*1000
)</f>
        <v/>
      </c>
      <c r="G69" s="75" t="str">
        <f>IF(TrRoad_act!G45=0,"",G32/TrRoad_act!G45*1000
)</f>
        <v/>
      </c>
      <c r="H69" s="75" t="str">
        <f>IF(TrRoad_act!H45=0,"",H32/TrRoad_act!H45*1000
)</f>
        <v/>
      </c>
      <c r="I69" s="75" t="str">
        <f>IF(TrRoad_act!I45=0,"",I32/TrRoad_act!I45*1000
)</f>
        <v/>
      </c>
      <c r="J69" s="75" t="str">
        <f>IF(TrRoad_act!J45=0,"",J32/TrRoad_act!J45*1000
)</f>
        <v/>
      </c>
      <c r="K69" s="75" t="str">
        <f>IF(TrRoad_act!K45=0,"",K32/TrRoad_act!K45*1000
)</f>
        <v/>
      </c>
      <c r="L69" s="75" t="str">
        <f>IF(TrRoad_act!L45=0,"",L32/TrRoad_act!L45*1000
)</f>
        <v/>
      </c>
      <c r="M69" s="75" t="str">
        <f>IF(TrRoad_act!M45=0,"",M32/TrRoad_act!M45*1000
)</f>
        <v/>
      </c>
      <c r="N69" s="75" t="str">
        <f>IF(TrRoad_act!N45=0,"",N32/TrRoad_act!N45*1000
)</f>
        <v/>
      </c>
      <c r="O69" s="75" t="str">
        <f>IF(TrRoad_act!O45=0,"",O32/TrRoad_act!O45*1000
)</f>
        <v/>
      </c>
      <c r="P69" s="75" t="str">
        <f>IF(TrRoad_act!P45=0,"",P32/TrRoad_act!P45*1000
)</f>
        <v/>
      </c>
      <c r="Q69" s="75" t="str">
        <f>IF(TrRoad_act!Q45=0,"",Q32/TrRoad_act!Q45*1000
)</f>
        <v/>
      </c>
    </row>
    <row r="70" spans="1:17" ht="11.45" customHeight="1" x14ac:dyDescent="0.25">
      <c r="A70" s="25" t="s">
        <v>18</v>
      </c>
      <c r="B70" s="79">
        <f>IF(TrRoad_act!B46=0,"",B33/TrRoad_act!B46*1000
)</f>
        <v>525.52539085041474</v>
      </c>
      <c r="C70" s="79">
        <f>IF(TrRoad_act!C46=0,"",C33/TrRoad_act!C46*1000
)</f>
        <v>521.47914518722564</v>
      </c>
      <c r="D70" s="79">
        <f>IF(TrRoad_act!D46=0,"",D33/TrRoad_act!D46*1000
)</f>
        <v>519.33127276716095</v>
      </c>
      <c r="E70" s="79">
        <f>IF(TrRoad_act!E46=0,"",E33/TrRoad_act!E46*1000
)</f>
        <v>527.75963575944388</v>
      </c>
      <c r="F70" s="79">
        <f>IF(TrRoad_act!F46=0,"",F33/TrRoad_act!F46*1000
)</f>
        <v>524.96719473868973</v>
      </c>
      <c r="G70" s="79">
        <f>IF(TrRoad_act!G46=0,"",G33/TrRoad_act!G46*1000
)</f>
        <v>505.37896121422352</v>
      </c>
      <c r="H70" s="79">
        <f>IF(TrRoad_act!H46=0,"",H33/TrRoad_act!H46*1000
)</f>
        <v>486.8121375950812</v>
      </c>
      <c r="I70" s="79">
        <f>IF(TrRoad_act!I46=0,"",I33/TrRoad_act!I46*1000
)</f>
        <v>476.82867909010298</v>
      </c>
      <c r="J70" s="79">
        <f>IF(TrRoad_act!J46=0,"",J33/TrRoad_act!J46*1000
)</f>
        <v>467.58886668888846</v>
      </c>
      <c r="K70" s="79">
        <f>IF(TrRoad_act!K46=0,"",K33/TrRoad_act!K46*1000
)</f>
        <v>448.90714878953361</v>
      </c>
      <c r="L70" s="79">
        <f>IF(TrRoad_act!L46=0,"",L33/TrRoad_act!L46*1000
)</f>
        <v>461.3084091825317</v>
      </c>
      <c r="M70" s="79">
        <f>IF(TrRoad_act!M46=0,"",M33/TrRoad_act!M46*1000
)</f>
        <v>460.03133704164242</v>
      </c>
      <c r="N70" s="79">
        <f>IF(TrRoad_act!N46=0,"",N33/TrRoad_act!N46*1000
)</f>
        <v>422.54033662413036</v>
      </c>
      <c r="O70" s="79">
        <f>IF(TrRoad_act!O46=0,"",O33/TrRoad_act!O46*1000
)</f>
        <v>416.01083068133988</v>
      </c>
      <c r="P70" s="79">
        <f>IF(TrRoad_act!P46=0,"",P33/TrRoad_act!P46*1000
)</f>
        <v>433.62993229163402</v>
      </c>
      <c r="Q70" s="79">
        <f>IF(TrRoad_act!Q46=0,"",Q33/TrRoad_act!Q46*1000
)</f>
        <v>442.3276603696446</v>
      </c>
    </row>
    <row r="71" spans="1:17" ht="11.45" customHeight="1" x14ac:dyDescent="0.25">
      <c r="A71" s="23" t="s">
        <v>27</v>
      </c>
      <c r="B71" s="78">
        <f>IF(TrRoad_act!B47=0,"",B34/TrRoad_act!B47*1000
)</f>
        <v>260.42737261428505</v>
      </c>
      <c r="C71" s="78">
        <f>IF(TrRoad_act!C47=0,"",C34/TrRoad_act!C47*1000
)</f>
        <v>257.5593247564517</v>
      </c>
      <c r="D71" s="78">
        <f>IF(TrRoad_act!D47=0,"",D34/TrRoad_act!D47*1000
)</f>
        <v>253.81698706969223</v>
      </c>
      <c r="E71" s="78">
        <f>IF(TrRoad_act!E47=0,"",E34/TrRoad_act!E47*1000
)</f>
        <v>250.14032060664348</v>
      </c>
      <c r="F71" s="78">
        <f>IF(TrRoad_act!F47=0,"",F34/TrRoad_act!F47*1000
)</f>
        <v>246.51640208958057</v>
      </c>
      <c r="G71" s="78">
        <f>IF(TrRoad_act!G47=0,"",G34/TrRoad_act!G47*1000
)</f>
        <v>243.32248928884465</v>
      </c>
      <c r="H71" s="78">
        <f>IF(TrRoad_act!H47=0,"",H34/TrRoad_act!H47*1000
)</f>
        <v>240.64466364077424</v>
      </c>
      <c r="I71" s="78">
        <f>IF(TrRoad_act!I47=0,"",I34/TrRoad_act!I47*1000
)</f>
        <v>237.64702553120472</v>
      </c>
      <c r="J71" s="78">
        <f>IF(TrRoad_act!J47=0,"",J34/TrRoad_act!J47*1000
)</f>
        <v>235.31696382056714</v>
      </c>
      <c r="K71" s="78">
        <f>IF(TrRoad_act!K47=0,"",K34/TrRoad_act!K47*1000
)</f>
        <v>232.64082285244643</v>
      </c>
      <c r="L71" s="78">
        <f>IF(TrRoad_act!L47=0,"",L34/TrRoad_act!L47*1000
)</f>
        <v>232.40205382181381</v>
      </c>
      <c r="M71" s="78">
        <f>IF(TrRoad_act!M47=0,"",M34/TrRoad_act!M47*1000
)</f>
        <v>225.45325146251417</v>
      </c>
      <c r="N71" s="78">
        <f>IF(TrRoad_act!N47=0,"",N34/TrRoad_act!N47*1000
)</f>
        <v>212.95560068289322</v>
      </c>
      <c r="O71" s="78">
        <f>IF(TrRoad_act!O47=0,"",O34/TrRoad_act!O47*1000
)</f>
        <v>212.14231968910795</v>
      </c>
      <c r="P71" s="78">
        <f>IF(TrRoad_act!P47=0,"",P34/TrRoad_act!P47*1000
)</f>
        <v>210.59587052971708</v>
      </c>
      <c r="Q71" s="78">
        <f>IF(TrRoad_act!Q47=0,"",Q34/TrRoad_act!Q47*1000
)</f>
        <v>208.40510073683382</v>
      </c>
    </row>
    <row r="72" spans="1:17" ht="11.45" customHeight="1" x14ac:dyDescent="0.25">
      <c r="A72" s="62" t="s">
        <v>59</v>
      </c>
      <c r="B72" s="77">
        <f>IF(TrRoad_act!B48=0,"",B35/TrRoad_act!B48*1000
)</f>
        <v>319.93812491217636</v>
      </c>
      <c r="C72" s="77">
        <f>IF(TrRoad_act!C48=0,"",C35/TrRoad_act!C48*1000
)</f>
        <v>315.64358201465996</v>
      </c>
      <c r="D72" s="77">
        <f>IF(TrRoad_act!D48=0,"",D35/TrRoad_act!D48*1000
)</f>
        <v>311.18127761870966</v>
      </c>
      <c r="E72" s="77">
        <f>IF(TrRoad_act!E48=0,"",E35/TrRoad_act!E48*1000
)</f>
        <v>306.87992002903604</v>
      </c>
      <c r="F72" s="77">
        <f>IF(TrRoad_act!F48=0,"",F35/TrRoad_act!F48*1000
)</f>
        <v>302.64212394871663</v>
      </c>
      <c r="G72" s="77">
        <f>IF(TrRoad_act!G48=0,"",G35/TrRoad_act!G48*1000
)</f>
        <v>298.55529771946698</v>
      </c>
      <c r="H72" s="77">
        <f>IF(TrRoad_act!H48=0,"",H35/TrRoad_act!H48*1000
)</f>
        <v>293.63651653285609</v>
      </c>
      <c r="I72" s="77">
        <f>IF(TrRoad_act!I48=0,"",I35/TrRoad_act!I48*1000
)</f>
        <v>290.97181155692704</v>
      </c>
      <c r="J72" s="77">
        <f>IF(TrRoad_act!J48=0,"",J35/TrRoad_act!J48*1000
)</f>
        <v>286.21513200482883</v>
      </c>
      <c r="K72" s="77">
        <f>IF(TrRoad_act!K48=0,"",K35/TrRoad_act!K48*1000
)</f>
        <v>279.08951433472259</v>
      </c>
      <c r="L72" s="77">
        <f>IF(TrRoad_act!L48=0,"",L35/TrRoad_act!L48*1000
)</f>
        <v>271.33037249317971</v>
      </c>
      <c r="M72" s="77">
        <f>IF(TrRoad_act!M48=0,"",M35/TrRoad_act!M48*1000
)</f>
        <v>263.66121000084985</v>
      </c>
      <c r="N72" s="77">
        <f>IF(TrRoad_act!N48=0,"",N35/TrRoad_act!N48*1000
)</f>
        <v>269.11279345465539</v>
      </c>
      <c r="O72" s="77">
        <f>IF(TrRoad_act!O48=0,"",O35/TrRoad_act!O48*1000
)</f>
        <v>263.74576912202895</v>
      </c>
      <c r="P72" s="77">
        <f>IF(TrRoad_act!P48=0,"",P35/TrRoad_act!P48*1000
)</f>
        <v>257.08178769139317</v>
      </c>
      <c r="Q72" s="77">
        <f>IF(TrRoad_act!Q48=0,"",Q35/TrRoad_act!Q48*1000
)</f>
        <v>246.3944298098572</v>
      </c>
    </row>
    <row r="73" spans="1:17" ht="11.45" customHeight="1" x14ac:dyDescent="0.25">
      <c r="A73" s="62" t="s">
        <v>58</v>
      </c>
      <c r="B73" s="77">
        <f>IF(TrRoad_act!B49=0,"",B36/TrRoad_act!B49*1000
)</f>
        <v>252.54987789782635</v>
      </c>
      <c r="C73" s="77">
        <f>IF(TrRoad_act!C49=0,"",C36/TrRoad_act!C49*1000
)</f>
        <v>249.13328112927505</v>
      </c>
      <c r="D73" s="77">
        <f>IF(TrRoad_act!D49=0,"",D36/TrRoad_act!D49*1000
)</f>
        <v>245.41157452943972</v>
      </c>
      <c r="E73" s="77">
        <f>IF(TrRoad_act!E49=0,"",E36/TrRoad_act!E49*1000
)</f>
        <v>242.15085911634665</v>
      </c>
      <c r="F73" s="77">
        <f>IF(TrRoad_act!F49=0,"",F36/TrRoad_act!F49*1000
)</f>
        <v>238.90401864286665</v>
      </c>
      <c r="G73" s="77">
        <f>IF(TrRoad_act!G49=0,"",G36/TrRoad_act!G49*1000
)</f>
        <v>236.19816143940574</v>
      </c>
      <c r="H73" s="77">
        <f>IF(TrRoad_act!H49=0,"",H36/TrRoad_act!H49*1000
)</f>
        <v>234.41807702984292</v>
      </c>
      <c r="I73" s="77">
        <f>IF(TrRoad_act!I49=0,"",I36/TrRoad_act!I49*1000
)</f>
        <v>232.64683401181094</v>
      </c>
      <c r="J73" s="77">
        <f>IF(TrRoad_act!J49=0,"",J36/TrRoad_act!J49*1000
)</f>
        <v>231.02835864919587</v>
      </c>
      <c r="K73" s="77">
        <f>IF(TrRoad_act!K49=0,"",K36/TrRoad_act!K49*1000
)</f>
        <v>228.86392618259603</v>
      </c>
      <c r="L73" s="77">
        <f>IF(TrRoad_act!L49=0,"",L36/TrRoad_act!L49*1000
)</f>
        <v>229.61117467494745</v>
      </c>
      <c r="M73" s="77">
        <f>IF(TrRoad_act!M49=0,"",M36/TrRoad_act!M49*1000
)</f>
        <v>222.99275171051332</v>
      </c>
      <c r="N73" s="77">
        <f>IF(TrRoad_act!N49=0,"",N36/TrRoad_act!N49*1000
)</f>
        <v>209.72789182858185</v>
      </c>
      <c r="O73" s="77">
        <f>IF(TrRoad_act!O49=0,"",O36/TrRoad_act!O49*1000
)</f>
        <v>209.53420621371984</v>
      </c>
      <c r="P73" s="77">
        <f>IF(TrRoad_act!P49=0,"",P36/TrRoad_act!P49*1000
)</f>
        <v>208.51212019263994</v>
      </c>
      <c r="Q73" s="77">
        <f>IF(TrRoad_act!Q49=0,"",Q36/TrRoad_act!Q49*1000
)</f>
        <v>207.00738541821758</v>
      </c>
    </row>
    <row r="74" spans="1:17" ht="11.45" customHeight="1" x14ac:dyDescent="0.25">
      <c r="A74" s="62" t="s">
        <v>57</v>
      </c>
      <c r="B74" s="77">
        <f>IF(TrRoad_act!B50=0,"",B37/TrRoad_act!B50*1000
)</f>
        <v>299.48478531075767</v>
      </c>
      <c r="C74" s="77">
        <f>IF(TrRoad_act!C50=0,"",C37/TrRoad_act!C50*1000
)</f>
        <v>294.12796067920959</v>
      </c>
      <c r="D74" s="77">
        <f>IF(TrRoad_act!D50=0,"",D37/TrRoad_act!D50*1000
)</f>
        <v>289.01605455746153</v>
      </c>
      <c r="E74" s="77">
        <f>IF(TrRoad_act!E50=0,"",E37/TrRoad_act!E50*1000
)</f>
        <v>288.62813570560326</v>
      </c>
      <c r="F74" s="77">
        <f>IF(TrRoad_act!F50=0,"",F37/TrRoad_act!F50*1000
)</f>
        <v>288.13362222580929</v>
      </c>
      <c r="G74" s="77">
        <f>IF(TrRoad_act!G50=0,"",G37/TrRoad_act!G50*1000
)</f>
        <v>287.40878274510879</v>
      </c>
      <c r="H74" s="77">
        <f>IF(TrRoad_act!H50=0,"",H37/TrRoad_act!H50*1000
)</f>
        <v>286.70014115773375</v>
      </c>
      <c r="I74" s="77">
        <f>IF(TrRoad_act!I50=0,"",I37/TrRoad_act!I50*1000
)</f>
        <v>285.78814865548634</v>
      </c>
      <c r="J74" s="77">
        <f>IF(TrRoad_act!J50=0,"",J37/TrRoad_act!J50*1000
)</f>
        <v>283.98626909707167</v>
      </c>
      <c r="K74" s="77">
        <f>IF(TrRoad_act!K50=0,"",K37/TrRoad_act!K50*1000
)</f>
        <v>280.00111058900507</v>
      </c>
      <c r="L74" s="77" t="str">
        <f>IF(TrRoad_act!L50=0,"",L37/TrRoad_act!L50*1000
)</f>
        <v/>
      </c>
      <c r="M74" s="77" t="str">
        <f>IF(TrRoad_act!M50=0,"",M37/TrRoad_act!M50*1000
)</f>
        <v/>
      </c>
      <c r="N74" s="77" t="str">
        <f>IF(TrRoad_act!N50=0,"",N37/TrRoad_act!N50*1000
)</f>
        <v/>
      </c>
      <c r="O74" s="77" t="str">
        <f>IF(TrRoad_act!O50=0,"",O37/TrRoad_act!O50*1000
)</f>
        <v/>
      </c>
      <c r="P74" s="77" t="str">
        <f>IF(TrRoad_act!P50=0,"",P37/TrRoad_act!P50*1000
)</f>
        <v/>
      </c>
      <c r="Q74" s="77" t="str">
        <f>IF(TrRoad_act!Q50=0,"",Q37/TrRoad_act!Q50*1000
)</f>
        <v/>
      </c>
    </row>
    <row r="75" spans="1:17" ht="11.45" customHeight="1" x14ac:dyDescent="0.25">
      <c r="A75" s="62" t="s">
        <v>56</v>
      </c>
      <c r="B75" s="77" t="str">
        <f>IF(TrRoad_act!B51=0,"",B38/TrRoad_act!B51*1000
)</f>
        <v/>
      </c>
      <c r="C75" s="77" t="str">
        <f>IF(TrRoad_act!C51=0,"",C38/TrRoad_act!C51*1000
)</f>
        <v/>
      </c>
      <c r="D75" s="77" t="str">
        <f>IF(TrRoad_act!D51=0,"",D38/TrRoad_act!D51*1000
)</f>
        <v/>
      </c>
      <c r="E75" s="77" t="str">
        <f>IF(TrRoad_act!E51=0,"",E38/TrRoad_act!E51*1000
)</f>
        <v/>
      </c>
      <c r="F75" s="77" t="str">
        <f>IF(TrRoad_act!F51=0,"",F38/TrRoad_act!F51*1000
)</f>
        <v/>
      </c>
      <c r="G75" s="77" t="str">
        <f>IF(TrRoad_act!G51=0,"",G38/TrRoad_act!G51*1000
)</f>
        <v/>
      </c>
      <c r="H75" s="77" t="str">
        <f>IF(TrRoad_act!H51=0,"",H38/TrRoad_act!H51*1000
)</f>
        <v/>
      </c>
      <c r="I75" s="77" t="str">
        <f>IF(TrRoad_act!I51=0,"",I38/TrRoad_act!I51*1000
)</f>
        <v/>
      </c>
      <c r="J75" s="77" t="str">
        <f>IF(TrRoad_act!J51=0,"",J38/TrRoad_act!J51*1000
)</f>
        <v/>
      </c>
      <c r="K75" s="77" t="str">
        <f>IF(TrRoad_act!K51=0,"",K38/TrRoad_act!K51*1000
)</f>
        <v/>
      </c>
      <c r="L75" s="77" t="str">
        <f>IF(TrRoad_act!L51=0,"",L38/TrRoad_act!L51*1000
)</f>
        <v/>
      </c>
      <c r="M75" s="77" t="str">
        <f>IF(TrRoad_act!M51=0,"",M38/TrRoad_act!M51*1000
)</f>
        <v/>
      </c>
      <c r="N75" s="77" t="str">
        <f>IF(TrRoad_act!N51=0,"",N38/TrRoad_act!N51*1000
)</f>
        <v/>
      </c>
      <c r="O75" s="77" t="str">
        <f>IF(TrRoad_act!O51=0,"",O38/TrRoad_act!O51*1000
)</f>
        <v/>
      </c>
      <c r="P75" s="77" t="str">
        <f>IF(TrRoad_act!P51=0,"",P38/TrRoad_act!P51*1000
)</f>
        <v/>
      </c>
      <c r="Q75" s="77">
        <f>IF(TrRoad_act!Q51=0,"",Q38/TrRoad_act!Q51*1000
)</f>
        <v>205.93998918321506</v>
      </c>
    </row>
    <row r="76" spans="1:17" ht="11.45" customHeight="1" x14ac:dyDescent="0.25">
      <c r="A76" s="62" t="s">
        <v>55</v>
      </c>
      <c r="B76" s="77" t="str">
        <f>IF(TrRoad_act!B52=0,"",B39/TrRoad_act!B52*1000
)</f>
        <v/>
      </c>
      <c r="C76" s="77" t="str">
        <f>IF(TrRoad_act!C52=0,"",C39/TrRoad_act!C52*1000
)</f>
        <v/>
      </c>
      <c r="D76" s="77" t="str">
        <f>IF(TrRoad_act!D52=0,"",D39/TrRoad_act!D52*1000
)</f>
        <v/>
      </c>
      <c r="E76" s="77" t="str">
        <f>IF(TrRoad_act!E52=0,"",E39/TrRoad_act!E52*1000
)</f>
        <v/>
      </c>
      <c r="F76" s="77" t="str">
        <f>IF(TrRoad_act!F52=0,"",F39/TrRoad_act!F52*1000
)</f>
        <v/>
      </c>
      <c r="G76" s="77" t="str">
        <f>IF(TrRoad_act!G52=0,"",G39/TrRoad_act!G52*1000
)</f>
        <v/>
      </c>
      <c r="H76" s="77" t="str">
        <f>IF(TrRoad_act!H52=0,"",H39/TrRoad_act!H52*1000
)</f>
        <v/>
      </c>
      <c r="I76" s="77" t="str">
        <f>IF(TrRoad_act!I52=0,"",I39/TrRoad_act!I52*1000
)</f>
        <v/>
      </c>
      <c r="J76" s="77" t="str">
        <f>IF(TrRoad_act!J52=0,"",J39/TrRoad_act!J52*1000
)</f>
        <v/>
      </c>
      <c r="K76" s="77" t="str">
        <f>IF(TrRoad_act!K52=0,"",K39/TrRoad_act!K52*1000
)</f>
        <v/>
      </c>
      <c r="L76" s="77" t="str">
        <f>IF(TrRoad_act!L52=0,"",L39/TrRoad_act!L52*1000
)</f>
        <v/>
      </c>
      <c r="M76" s="77" t="str">
        <f>IF(TrRoad_act!M52=0,"",M39/TrRoad_act!M52*1000
)</f>
        <v/>
      </c>
      <c r="N76" s="77">
        <f>IF(TrRoad_act!N52=0,"",N39/TrRoad_act!N52*1000
)</f>
        <v>0</v>
      </c>
      <c r="O76" s="77">
        <f>IF(TrRoad_act!O52=0,"",O39/TrRoad_act!O52*1000
)</f>
        <v>0</v>
      </c>
      <c r="P76" s="77">
        <f>IF(TrRoad_act!P52=0,"",P39/TrRoad_act!P52*1000
)</f>
        <v>0</v>
      </c>
      <c r="Q76" s="77">
        <f>IF(TrRoad_act!Q52=0,"",Q39/TrRoad_act!Q52*1000
)</f>
        <v>0</v>
      </c>
    </row>
    <row r="77" spans="1:17" ht="11.45" customHeight="1" x14ac:dyDescent="0.25">
      <c r="A77" s="19" t="s">
        <v>24</v>
      </c>
      <c r="B77" s="76">
        <f>IF(TrRoad_act!B53=0,"",B40/TrRoad_act!B53*1000
)</f>
        <v>1419.6455615873256</v>
      </c>
      <c r="C77" s="76">
        <f>IF(TrRoad_act!C53=0,"",C40/TrRoad_act!C53*1000
)</f>
        <v>1416.1379029789896</v>
      </c>
      <c r="D77" s="76">
        <f>IF(TrRoad_act!D53=0,"",D40/TrRoad_act!D53*1000
)</f>
        <v>1452.2619350404227</v>
      </c>
      <c r="E77" s="76">
        <f>IF(TrRoad_act!E53=0,"",E40/TrRoad_act!E53*1000
)</f>
        <v>1520.397226844045</v>
      </c>
      <c r="F77" s="76">
        <f>IF(TrRoad_act!F53=0,"",F40/TrRoad_act!F53*1000
)</f>
        <v>1628.0243389782681</v>
      </c>
      <c r="G77" s="76">
        <f>IF(TrRoad_act!G53=0,"",G40/TrRoad_act!G53*1000
)</f>
        <v>1632.0196820908177</v>
      </c>
      <c r="H77" s="76">
        <f>IF(TrRoad_act!H53=0,"",H40/TrRoad_act!H53*1000
)</f>
        <v>1613.5479797904247</v>
      </c>
      <c r="I77" s="76">
        <f>IF(TrRoad_act!I53=0,"",I40/TrRoad_act!I53*1000
)</f>
        <v>1621.3033802213124</v>
      </c>
      <c r="J77" s="76">
        <f>IF(TrRoad_act!J53=0,"",J40/TrRoad_act!J53*1000
)</f>
        <v>1496.2390419039209</v>
      </c>
      <c r="K77" s="76">
        <f>IF(TrRoad_act!K53=0,"",K40/TrRoad_act!K53*1000
)</f>
        <v>1483.3170772380522</v>
      </c>
      <c r="L77" s="76">
        <f>IF(TrRoad_act!L53=0,"",L40/TrRoad_act!L53*1000
)</f>
        <v>1527.8129981525205</v>
      </c>
      <c r="M77" s="76">
        <f>IF(TrRoad_act!M53=0,"",M40/TrRoad_act!M53*1000
)</f>
        <v>1435.4487137212404</v>
      </c>
      <c r="N77" s="76">
        <f>IF(TrRoad_act!N53=0,"",N40/TrRoad_act!N53*1000
)</f>
        <v>1223.8911262010301</v>
      </c>
      <c r="O77" s="76">
        <f>IF(TrRoad_act!O53=0,"",O40/TrRoad_act!O53*1000
)</f>
        <v>1129.0280673484806</v>
      </c>
      <c r="P77" s="76">
        <f>IF(TrRoad_act!P53=0,"",P40/TrRoad_act!P53*1000
)</f>
        <v>1178.0615445118938</v>
      </c>
      <c r="Q77" s="76">
        <f>IF(TrRoad_act!Q53=0,"",Q40/TrRoad_act!Q53*1000
)</f>
        <v>1252.4610897102189</v>
      </c>
    </row>
    <row r="78" spans="1:17" ht="11.45" customHeight="1" x14ac:dyDescent="0.25">
      <c r="A78" s="17" t="s">
        <v>23</v>
      </c>
      <c r="B78" s="75">
        <f>IF(TrRoad_act!B54=0,"",B41/TrRoad_act!B54*1000
)</f>
        <v>1352.7079324703063</v>
      </c>
      <c r="C78" s="75">
        <f>IF(TrRoad_act!C54=0,"",C41/TrRoad_act!C54*1000
)</f>
        <v>1354.2625536291378</v>
      </c>
      <c r="D78" s="75">
        <f>IF(TrRoad_act!D54=0,"",D41/TrRoad_act!D54*1000
)</f>
        <v>1361.75564470632</v>
      </c>
      <c r="E78" s="75">
        <f>IF(TrRoad_act!E54=0,"",E41/TrRoad_act!E54*1000
)</f>
        <v>1375.6937402733968</v>
      </c>
      <c r="F78" s="75">
        <f>IF(TrRoad_act!F54=0,"",F41/TrRoad_act!F54*1000
)</f>
        <v>1394.7444344209403</v>
      </c>
      <c r="G78" s="75">
        <f>IF(TrRoad_act!G54=0,"",G41/TrRoad_act!G54*1000
)</f>
        <v>1391.137576668563</v>
      </c>
      <c r="H78" s="75">
        <f>IF(TrRoad_act!H54=0,"",H41/TrRoad_act!H54*1000
)</f>
        <v>1387.3881739721064</v>
      </c>
      <c r="I78" s="75">
        <f>IF(TrRoad_act!I54=0,"",I41/TrRoad_act!I54*1000
)</f>
        <v>1384.8505922083446</v>
      </c>
      <c r="J78" s="75">
        <f>IF(TrRoad_act!J54=0,"",J41/TrRoad_act!J54*1000
)</f>
        <v>1359.2135180480986</v>
      </c>
      <c r="K78" s="75">
        <f>IF(TrRoad_act!K54=0,"",K41/TrRoad_act!K54*1000
)</f>
        <v>1354.6222030756526</v>
      </c>
      <c r="L78" s="75">
        <f>IF(TrRoad_act!L54=0,"",L41/TrRoad_act!L54*1000
)</f>
        <v>1367.3645951326998</v>
      </c>
      <c r="M78" s="75">
        <f>IF(TrRoad_act!M54=0,"",M41/TrRoad_act!M54*1000
)</f>
        <v>1312.2869657021909</v>
      </c>
      <c r="N78" s="75">
        <f>IF(TrRoad_act!N54=0,"",N41/TrRoad_act!N54*1000
)</f>
        <v>1201.3432356379228</v>
      </c>
      <c r="O78" s="75">
        <f>IF(TrRoad_act!O54=0,"",O41/TrRoad_act!O54*1000
)</f>
        <v>1180.3532555572156</v>
      </c>
      <c r="P78" s="75">
        <f>IF(TrRoad_act!P54=0,"",P41/TrRoad_act!P54*1000
)</f>
        <v>1190.1342924676101</v>
      </c>
      <c r="Q78" s="75">
        <f>IF(TrRoad_act!Q54=0,"",Q41/TrRoad_act!Q54*1000
)</f>
        <v>1201.8666043985215</v>
      </c>
    </row>
    <row r="79" spans="1:17" ht="11.45" customHeight="1" x14ac:dyDescent="0.25">
      <c r="A79" s="15" t="s">
        <v>22</v>
      </c>
      <c r="B79" s="74">
        <f>IF(TrRoad_act!B55=0,"",B42/TrRoad_act!B55*1000
)</f>
        <v>1727.7106924350592</v>
      </c>
      <c r="C79" s="74">
        <f>IF(TrRoad_act!C55=0,"",C42/TrRoad_act!C55*1000
)</f>
        <v>1691.2021931710628</v>
      </c>
      <c r="D79" s="74">
        <f>IF(TrRoad_act!D55=0,"",D42/TrRoad_act!D55*1000
)</f>
        <v>1830.7621550839317</v>
      </c>
      <c r="E79" s="74">
        <f>IF(TrRoad_act!E55=0,"",E42/TrRoad_act!E55*1000
)</f>
        <v>2155.2017003016167</v>
      </c>
      <c r="F79" s="74">
        <f>IF(TrRoad_act!F55=0,"",F42/TrRoad_act!F55*1000
)</f>
        <v>2465.4335631999875</v>
      </c>
      <c r="G79" s="74">
        <f>IF(TrRoad_act!G55=0,"",G42/TrRoad_act!G55*1000
)</f>
        <v>2461.4981483077581</v>
      </c>
      <c r="H79" s="74">
        <f>IF(TrRoad_act!H55=0,"",H42/TrRoad_act!H55*1000
)</f>
        <v>2375.0695644226839</v>
      </c>
      <c r="I79" s="74">
        <f>IF(TrRoad_act!I55=0,"",I42/TrRoad_act!I55*1000
)</f>
        <v>2391.638722158395</v>
      </c>
      <c r="J79" s="74">
        <f>IF(TrRoad_act!J55=0,"",J42/TrRoad_act!J55*1000
)</f>
        <v>1835.9817214424036</v>
      </c>
      <c r="K79" s="74">
        <f>IF(TrRoad_act!K55=0,"",K42/TrRoad_act!K55*1000
)</f>
        <v>1806.5577053543525</v>
      </c>
      <c r="L79" s="74">
        <f>IF(TrRoad_act!L55=0,"",L42/TrRoad_act!L55*1000
)</f>
        <v>1966.1788780159309</v>
      </c>
      <c r="M79" s="74">
        <f>IF(TrRoad_act!M55=0,"",M42/TrRoad_act!M55*1000
)</f>
        <v>1800.6415269454758</v>
      </c>
      <c r="N79" s="74">
        <f>IF(TrRoad_act!N55=0,"",N42/TrRoad_act!N55*1000
)</f>
        <v>1293.2108032787262</v>
      </c>
      <c r="O79" s="74">
        <f>IF(TrRoad_act!O55=0,"",O42/TrRoad_act!O55*1000
)</f>
        <v>990.58764185467567</v>
      </c>
      <c r="P79" s="74">
        <f>IF(TrRoad_act!P55=0,"",P42/TrRoad_act!P55*1000
)</f>
        <v>1142.0756158695783</v>
      </c>
      <c r="Q79" s="74">
        <f>IF(TrRoad_act!Q55=0,"",Q42/TrRoad_act!Q55*1000
)</f>
        <v>1396.6288512283581</v>
      </c>
    </row>
    <row r="81" spans="1:17" ht="11.45" customHeight="1" x14ac:dyDescent="0.25">
      <c r="A81" s="27" t="s">
        <v>96</v>
      </c>
      <c r="B81" s="68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</row>
    <row r="82" spans="1:17" ht="11.45" customHeight="1" x14ac:dyDescent="0.25">
      <c r="A82" s="25" t="s">
        <v>95</v>
      </c>
      <c r="B82" s="79">
        <f>IF(TrRoad_act!B4=0,"",B18/TrRoad_act!B4*1000)</f>
        <v>121.19388130265543</v>
      </c>
      <c r="C82" s="79">
        <f>IF(TrRoad_act!C4=0,"",C18/TrRoad_act!C4*1000)</f>
        <v>122.39544663125645</v>
      </c>
      <c r="D82" s="79">
        <f>IF(TrRoad_act!D4=0,"",D18/TrRoad_act!D4*1000)</f>
        <v>123.86434584039839</v>
      </c>
      <c r="E82" s="79">
        <f>IF(TrRoad_act!E4=0,"",E18/TrRoad_act!E4*1000)</f>
        <v>125.02812486577022</v>
      </c>
      <c r="F82" s="79">
        <f>IF(TrRoad_act!F4=0,"",F18/TrRoad_act!F4*1000)</f>
        <v>123.30418091302536</v>
      </c>
      <c r="G82" s="79">
        <f>IF(TrRoad_act!G4=0,"",G18/TrRoad_act!G4*1000)</f>
        <v>125.17514906190198</v>
      </c>
      <c r="H82" s="79">
        <f>IF(TrRoad_act!H4=0,"",H18/TrRoad_act!H4*1000)</f>
        <v>126.58449733568911</v>
      </c>
      <c r="I82" s="79">
        <f>IF(TrRoad_act!I4=0,"",I18/TrRoad_act!I4*1000)</f>
        <v>130.28495494534147</v>
      </c>
      <c r="J82" s="79">
        <f>IF(TrRoad_act!J4=0,"",J18/TrRoad_act!J4*1000)</f>
        <v>128.80529047917133</v>
      </c>
      <c r="K82" s="79">
        <f>IF(TrRoad_act!K4=0,"",K18/TrRoad_act!K4*1000)</f>
        <v>126.33515795525032</v>
      </c>
      <c r="L82" s="79">
        <f>IF(TrRoad_act!L4=0,"",L18/TrRoad_act!L4*1000)</f>
        <v>125.82491689836012</v>
      </c>
      <c r="M82" s="79">
        <f>IF(TrRoad_act!M4=0,"",M18/TrRoad_act!M4*1000)</f>
        <v>122.66189980941975</v>
      </c>
      <c r="N82" s="79">
        <f>IF(TrRoad_act!N4=0,"",N18/TrRoad_act!N4*1000)</f>
        <v>112.13623127400305</v>
      </c>
      <c r="O82" s="79">
        <f>IF(TrRoad_act!O4=0,"",O18/TrRoad_act!O4*1000)</f>
        <v>112.8635808506493</v>
      </c>
      <c r="P82" s="79">
        <f>IF(TrRoad_act!P4=0,"",P18/TrRoad_act!P4*1000)</f>
        <v>112.86492886839609</v>
      </c>
      <c r="Q82" s="79">
        <f>IF(TrRoad_act!Q4=0,"",Q18/TrRoad_act!Q4*1000)</f>
        <v>110.01204172683613</v>
      </c>
    </row>
    <row r="83" spans="1:17" ht="11.45" customHeight="1" x14ac:dyDescent="0.25">
      <c r="A83" s="23" t="s">
        <v>30</v>
      </c>
      <c r="B83" s="78">
        <f>IF(TrRoad_act!B5=0,"",B19/TrRoad_act!B5*1000)</f>
        <v>113.56094770094417</v>
      </c>
      <c r="C83" s="78">
        <f>IF(TrRoad_act!C5=0,"",C19/TrRoad_act!C5*1000)</f>
        <v>112.32077516001274</v>
      </c>
      <c r="D83" s="78">
        <f>IF(TrRoad_act!D5=0,"",D19/TrRoad_act!D5*1000)</f>
        <v>111.25298225956111</v>
      </c>
      <c r="E83" s="78">
        <f>IF(TrRoad_act!E5=0,"",E19/TrRoad_act!E5*1000)</f>
        <v>109.92024519976708</v>
      </c>
      <c r="F83" s="78">
        <f>IF(TrRoad_act!F5=0,"",F19/TrRoad_act!F5*1000)</f>
        <v>108.38307839845334</v>
      </c>
      <c r="G83" s="78">
        <f>IF(TrRoad_act!G5=0,"",G19/TrRoad_act!G5*1000)</f>
        <v>106.21986162987498</v>
      </c>
      <c r="H83" s="78">
        <f>IF(TrRoad_act!H5=0,"",H19/TrRoad_act!H5*1000)</f>
        <v>104.01354624756763</v>
      </c>
      <c r="I83" s="78">
        <f>IF(TrRoad_act!I5=0,"",I19/TrRoad_act!I5*1000)</f>
        <v>101.30685079121214</v>
      </c>
      <c r="J83" s="78">
        <f>IF(TrRoad_act!J5=0,"",J19/TrRoad_act!J5*1000)</f>
        <v>99.522167524417483</v>
      </c>
      <c r="K83" s="78">
        <f>IF(TrRoad_act!K5=0,"",K19/TrRoad_act!K5*1000)</f>
        <v>98.635490943014517</v>
      </c>
      <c r="L83" s="78">
        <f>IF(TrRoad_act!L5=0,"",L19/TrRoad_act!L5*1000)</f>
        <v>95.779674483600488</v>
      </c>
      <c r="M83" s="78">
        <f>IF(TrRoad_act!M5=0,"",M19/TrRoad_act!M5*1000)</f>
        <v>93.97412842993046</v>
      </c>
      <c r="N83" s="78">
        <f>IF(TrRoad_act!N5=0,"",N19/TrRoad_act!N5*1000)</f>
        <v>97.287015068506918</v>
      </c>
      <c r="O83" s="78">
        <f>IF(TrRoad_act!O5=0,"",O19/TrRoad_act!O5*1000)</f>
        <v>96.607555846296165</v>
      </c>
      <c r="P83" s="78">
        <f>IF(TrRoad_act!P5=0,"",P19/TrRoad_act!P5*1000)</f>
        <v>95.821329496355574</v>
      </c>
      <c r="Q83" s="78">
        <f>IF(TrRoad_act!Q5=0,"",Q19/TrRoad_act!Q5*1000)</f>
        <v>95.021817326715549</v>
      </c>
    </row>
    <row r="84" spans="1:17" ht="11.45" customHeight="1" x14ac:dyDescent="0.25">
      <c r="A84" s="19" t="s">
        <v>29</v>
      </c>
      <c r="B84" s="76">
        <f>IF(TrRoad_act!B6=0,"",B20/TrRoad_act!B6*1000)</f>
        <v>119.04011066022541</v>
      </c>
      <c r="C84" s="76">
        <f>IF(TrRoad_act!C6=0,"",C20/TrRoad_act!C6*1000)</f>
        <v>120.48230056882591</v>
      </c>
      <c r="D84" s="76">
        <f>IF(TrRoad_act!D6=0,"",D20/TrRoad_act!D6*1000)</f>
        <v>122.47224532061672</v>
      </c>
      <c r="E84" s="76">
        <f>IF(TrRoad_act!E6=0,"",E20/TrRoad_act!E6*1000)</f>
        <v>123.3844738794193</v>
      </c>
      <c r="F84" s="76">
        <f>IF(TrRoad_act!F6=0,"",F20/TrRoad_act!F6*1000)</f>
        <v>121.72857349222669</v>
      </c>
      <c r="G84" s="76">
        <f>IF(TrRoad_act!G6=0,"",G20/TrRoad_act!G6*1000)</f>
        <v>123.19293745423313</v>
      </c>
      <c r="H84" s="76">
        <f>IF(TrRoad_act!H6=0,"",H20/TrRoad_act!H6*1000)</f>
        <v>124.25118799890001</v>
      </c>
      <c r="I84" s="76">
        <f>IF(TrRoad_act!I6=0,"",I20/TrRoad_act!I6*1000)</f>
        <v>128.33077519169174</v>
      </c>
      <c r="J84" s="76">
        <f>IF(TrRoad_act!J6=0,"",J20/TrRoad_act!J6*1000)</f>
        <v>126.05517207008593</v>
      </c>
      <c r="K84" s="76">
        <f>IF(TrRoad_act!K6=0,"",K20/TrRoad_act!K6*1000)</f>
        <v>122.90554389453339</v>
      </c>
      <c r="L84" s="76">
        <f>IF(TrRoad_act!L6=0,"",L20/TrRoad_act!L6*1000)</f>
        <v>122.06629662088993</v>
      </c>
      <c r="M84" s="76">
        <f>IF(TrRoad_act!M6=0,"",M20/TrRoad_act!M6*1000)</f>
        <v>119.18752072817686</v>
      </c>
      <c r="N84" s="76">
        <f>IF(TrRoad_act!N6=0,"",N20/TrRoad_act!N6*1000)</f>
        <v>108.33178525374701</v>
      </c>
      <c r="O84" s="76">
        <f>IF(TrRoad_act!O6=0,"",O20/TrRoad_act!O6*1000)</f>
        <v>109.13988378167771</v>
      </c>
      <c r="P84" s="76">
        <f>IF(TrRoad_act!P6=0,"",P20/TrRoad_act!P6*1000)</f>
        <v>108.93928998077774</v>
      </c>
      <c r="Q84" s="76">
        <f>IF(TrRoad_act!Q6=0,"",Q20/TrRoad_act!Q6*1000)</f>
        <v>106.16398408772143</v>
      </c>
    </row>
    <row r="85" spans="1:17" ht="11.45" customHeight="1" x14ac:dyDescent="0.25">
      <c r="A85" s="62" t="s">
        <v>59</v>
      </c>
      <c r="B85" s="77">
        <f>IF(TrRoad_act!B7=0,"",B21/TrRoad_act!B7*1000)</f>
        <v>121.67742059546465</v>
      </c>
      <c r="C85" s="77">
        <f>IF(TrRoad_act!C7=0,"",C21/TrRoad_act!C7*1000)</f>
        <v>123.82352328538059</v>
      </c>
      <c r="D85" s="77">
        <f>IF(TrRoad_act!D7=0,"",D21/TrRoad_act!D7*1000)</f>
        <v>126.24498245765132</v>
      </c>
      <c r="E85" s="77">
        <f>IF(TrRoad_act!E7=0,"",E21/TrRoad_act!E7*1000)</f>
        <v>127.21575182492026</v>
      </c>
      <c r="F85" s="77">
        <f>IF(TrRoad_act!F7=0,"",F21/TrRoad_act!F7*1000)</f>
        <v>125.82377725756189</v>
      </c>
      <c r="G85" s="77">
        <f>IF(TrRoad_act!G7=0,"",G21/TrRoad_act!G7*1000)</f>
        <v>128.68070198586599</v>
      </c>
      <c r="H85" s="77">
        <f>IF(TrRoad_act!H7=0,"",H21/TrRoad_act!H7*1000)</f>
        <v>130.65473009849273</v>
      </c>
      <c r="I85" s="77">
        <f>IF(TrRoad_act!I7=0,"",I21/TrRoad_act!I7*1000)</f>
        <v>137.00059535527461</v>
      </c>
      <c r="J85" s="77">
        <f>IF(TrRoad_act!J7=0,"",J21/TrRoad_act!J7*1000)</f>
        <v>136.75225586265054</v>
      </c>
      <c r="K85" s="77">
        <f>IF(TrRoad_act!K7=0,"",K21/TrRoad_act!K7*1000)</f>
        <v>134.4929185291123</v>
      </c>
      <c r="L85" s="77">
        <f>IF(TrRoad_act!L7=0,"",L21/TrRoad_act!L7*1000)</f>
        <v>134.03119787741366</v>
      </c>
      <c r="M85" s="77">
        <f>IF(TrRoad_act!M7=0,"",M21/TrRoad_act!M7*1000)</f>
        <v>132.621946639052</v>
      </c>
      <c r="N85" s="77">
        <f>IF(TrRoad_act!N7=0,"",N21/TrRoad_act!N7*1000)</f>
        <v>125.83205763204636</v>
      </c>
      <c r="O85" s="77">
        <f>IF(TrRoad_act!O7=0,"",O21/TrRoad_act!O7*1000)</f>
        <v>128.07223448432003</v>
      </c>
      <c r="P85" s="77">
        <f>IF(TrRoad_act!P7=0,"",P21/TrRoad_act!P7*1000)</f>
        <v>127.27834838479617</v>
      </c>
      <c r="Q85" s="77">
        <f>IF(TrRoad_act!Q7=0,"",Q21/TrRoad_act!Q7*1000)</f>
        <v>122.19068759666523</v>
      </c>
    </row>
    <row r="86" spans="1:17" ht="11.45" customHeight="1" x14ac:dyDescent="0.25">
      <c r="A86" s="62" t="s">
        <v>58</v>
      </c>
      <c r="B86" s="77">
        <f>IF(TrRoad_act!B8=0,"",B22/TrRoad_act!B8*1000)</f>
        <v>94.987016434074874</v>
      </c>
      <c r="C86" s="77">
        <f>IF(TrRoad_act!C8=0,"",C22/TrRoad_act!C8*1000)</f>
        <v>93.793551071654761</v>
      </c>
      <c r="D86" s="77">
        <f>IF(TrRoad_act!D8=0,"",D22/TrRoad_act!D8*1000)</f>
        <v>94.742223855166515</v>
      </c>
      <c r="E86" s="77">
        <f>IF(TrRoad_act!E8=0,"",E22/TrRoad_act!E8*1000)</f>
        <v>97.47579184212205</v>
      </c>
      <c r="F86" s="77">
        <f>IF(TrRoad_act!F8=0,"",F22/TrRoad_act!F8*1000)</f>
        <v>97.928301022085449</v>
      </c>
      <c r="G86" s="77">
        <f>IF(TrRoad_act!G8=0,"",G22/TrRoad_act!G8*1000)</f>
        <v>98.206608312409259</v>
      </c>
      <c r="H86" s="77">
        <f>IF(TrRoad_act!H8=0,"",H22/TrRoad_act!H8*1000)</f>
        <v>99.737325436102836</v>
      </c>
      <c r="I86" s="77">
        <f>IF(TrRoad_act!I8=0,"",I22/TrRoad_act!I8*1000)</f>
        <v>104.07593923118694</v>
      </c>
      <c r="J86" s="77">
        <f>IF(TrRoad_act!J8=0,"",J22/TrRoad_act!J8*1000)</f>
        <v>101.60425673302015</v>
      </c>
      <c r="K86" s="77">
        <f>IF(TrRoad_act!K8=0,"",K22/TrRoad_act!K8*1000)</f>
        <v>99.477138194677124</v>
      </c>
      <c r="L86" s="77">
        <f>IF(TrRoad_act!L8=0,"",L22/TrRoad_act!L8*1000)</f>
        <v>101.91512882753584</v>
      </c>
      <c r="M86" s="77">
        <f>IF(TrRoad_act!M8=0,"",M22/TrRoad_act!M8*1000)</f>
        <v>98.234716335882098</v>
      </c>
      <c r="N86" s="77">
        <f>IF(TrRoad_act!N8=0,"",N22/TrRoad_act!N8*1000)</f>
        <v>84.329927025215554</v>
      </c>
      <c r="O86" s="77">
        <f>IF(TrRoad_act!O8=0,"",O22/TrRoad_act!O8*1000)</f>
        <v>85.947028725240557</v>
      </c>
      <c r="P86" s="77">
        <f>IF(TrRoad_act!P8=0,"",P22/TrRoad_act!P8*1000)</f>
        <v>87.918699209432191</v>
      </c>
      <c r="Q86" s="77">
        <f>IF(TrRoad_act!Q8=0,"",Q22/TrRoad_act!Q8*1000)</f>
        <v>88.215281794690327</v>
      </c>
    </row>
    <row r="87" spans="1:17" ht="11.45" customHeight="1" x14ac:dyDescent="0.25">
      <c r="A87" s="62" t="s">
        <v>57</v>
      </c>
      <c r="B87" s="77">
        <f>IF(TrRoad_act!B9=0,"",B23/TrRoad_act!B9*1000)</f>
        <v>108.19347081208944</v>
      </c>
      <c r="C87" s="77">
        <f>IF(TrRoad_act!C9=0,"",C23/TrRoad_act!C9*1000)</f>
        <v>117.19839166855034</v>
      </c>
      <c r="D87" s="77">
        <f>IF(TrRoad_act!D9=0,"",D23/TrRoad_act!D9*1000)</f>
        <v>143.38604122057004</v>
      </c>
      <c r="E87" s="77">
        <f>IF(TrRoad_act!E9=0,"",E23/TrRoad_act!E9*1000)</f>
        <v>137.80564114697935</v>
      </c>
      <c r="F87" s="77">
        <f>IF(TrRoad_act!F9=0,"",F23/TrRoad_act!F9*1000)</f>
        <v>136.44215183123936</v>
      </c>
      <c r="G87" s="77">
        <f>IF(TrRoad_act!G9=0,"",G23/TrRoad_act!G9*1000)</f>
        <v>145.85044171999215</v>
      </c>
      <c r="H87" s="77">
        <f>IF(TrRoad_act!H9=0,"",H23/TrRoad_act!H9*1000)</f>
        <v>149.54416776450219</v>
      </c>
      <c r="I87" s="77">
        <f>IF(TrRoad_act!I9=0,"",I23/TrRoad_act!I9*1000)</f>
        <v>147.23760798666427</v>
      </c>
      <c r="J87" s="77">
        <f>IF(TrRoad_act!J9=0,"",J23/TrRoad_act!J9*1000)</f>
        <v>146.21187096326975</v>
      </c>
      <c r="K87" s="77">
        <f>IF(TrRoad_act!K9=0,"",K23/TrRoad_act!K9*1000)</f>
        <v>153.68164290471586</v>
      </c>
      <c r="L87" s="77" t="str">
        <f>IF(TrRoad_act!L9=0,"",L23/TrRoad_act!L9*1000)</f>
        <v/>
      </c>
      <c r="M87" s="77" t="str">
        <f>IF(TrRoad_act!M9=0,"",M23/TrRoad_act!M9*1000)</f>
        <v/>
      </c>
      <c r="N87" s="77" t="str">
        <f>IF(TrRoad_act!N9=0,"",N23/TrRoad_act!N9*1000)</f>
        <v/>
      </c>
      <c r="O87" s="77" t="str">
        <f>IF(TrRoad_act!O9=0,"",O23/TrRoad_act!O9*1000)</f>
        <v/>
      </c>
      <c r="P87" s="77" t="str">
        <f>IF(TrRoad_act!P9=0,"",P23/TrRoad_act!P9*1000)</f>
        <v/>
      </c>
      <c r="Q87" s="77" t="str">
        <f>IF(TrRoad_act!Q9=0,"",Q23/TrRoad_act!Q9*1000)</f>
        <v/>
      </c>
    </row>
    <row r="88" spans="1:17" ht="11.45" customHeight="1" x14ac:dyDescent="0.25">
      <c r="A88" s="62" t="s">
        <v>56</v>
      </c>
      <c r="B88" s="77" t="str">
        <f>IF(TrRoad_act!B10=0,"",B24/TrRoad_act!B10*1000)</f>
        <v/>
      </c>
      <c r="C88" s="77" t="str">
        <f>IF(TrRoad_act!C10=0,"",C24/TrRoad_act!C10*1000)</f>
        <v/>
      </c>
      <c r="D88" s="77" t="str">
        <f>IF(TrRoad_act!D10=0,"",D24/TrRoad_act!D10*1000)</f>
        <v/>
      </c>
      <c r="E88" s="77" t="str">
        <f>IF(TrRoad_act!E10=0,"",E24/TrRoad_act!E10*1000)</f>
        <v/>
      </c>
      <c r="F88" s="77" t="str">
        <f>IF(TrRoad_act!F10=0,"",F24/TrRoad_act!F10*1000)</f>
        <v/>
      </c>
      <c r="G88" s="77" t="str">
        <f>IF(TrRoad_act!G10=0,"",G24/TrRoad_act!G10*1000)</f>
        <v/>
      </c>
      <c r="H88" s="77" t="str">
        <f>IF(TrRoad_act!H10=0,"",H24/TrRoad_act!H10*1000)</f>
        <v/>
      </c>
      <c r="I88" s="77" t="str">
        <f>IF(TrRoad_act!I10=0,"",I24/TrRoad_act!I10*1000)</f>
        <v/>
      </c>
      <c r="J88" s="77" t="str">
        <f>IF(TrRoad_act!J10=0,"",J24/TrRoad_act!J10*1000)</f>
        <v/>
      </c>
      <c r="K88" s="77" t="str">
        <f>IF(TrRoad_act!K10=0,"",K24/TrRoad_act!K10*1000)</f>
        <v/>
      </c>
      <c r="L88" s="77" t="str">
        <f>IF(TrRoad_act!L10=0,"",L24/TrRoad_act!L10*1000)</f>
        <v/>
      </c>
      <c r="M88" s="77" t="str">
        <f>IF(TrRoad_act!M10=0,"",M24/TrRoad_act!M10*1000)</f>
        <v/>
      </c>
      <c r="N88" s="77" t="str">
        <f>IF(TrRoad_act!N10=0,"",N24/TrRoad_act!N10*1000)</f>
        <v/>
      </c>
      <c r="O88" s="77" t="str">
        <f>IF(TrRoad_act!O10=0,"",O24/TrRoad_act!O10*1000)</f>
        <v/>
      </c>
      <c r="P88" s="77" t="str">
        <f>IF(TrRoad_act!P10=0,"",P24/TrRoad_act!P10*1000)</f>
        <v/>
      </c>
      <c r="Q88" s="77">
        <f>IF(TrRoad_act!Q10=0,"",Q24/TrRoad_act!Q10*1000)</f>
        <v>102.20545373734366</v>
      </c>
    </row>
    <row r="89" spans="1:17" ht="11.45" customHeight="1" x14ac:dyDescent="0.25">
      <c r="A89" s="62" t="s">
        <v>60</v>
      </c>
      <c r="B89" s="77" t="str">
        <f>IF(TrRoad_act!B11=0,"",B25/TrRoad_act!B11*1000)</f>
        <v/>
      </c>
      <c r="C89" s="77" t="str">
        <f>IF(TrRoad_act!C11=0,"",C25/TrRoad_act!C11*1000)</f>
        <v/>
      </c>
      <c r="D89" s="77" t="str">
        <f>IF(TrRoad_act!D11=0,"",D25/TrRoad_act!D11*1000)</f>
        <v/>
      </c>
      <c r="E89" s="77" t="str">
        <f>IF(TrRoad_act!E11=0,"",E25/TrRoad_act!E11*1000)</f>
        <v/>
      </c>
      <c r="F89" s="77" t="str">
        <f>IF(TrRoad_act!F11=0,"",F25/TrRoad_act!F11*1000)</f>
        <v/>
      </c>
      <c r="G89" s="77" t="str">
        <f>IF(TrRoad_act!G11=0,"",G25/TrRoad_act!G11*1000)</f>
        <v/>
      </c>
      <c r="H89" s="77" t="str">
        <f>IF(TrRoad_act!H11=0,"",H25/TrRoad_act!H11*1000)</f>
        <v/>
      </c>
      <c r="I89" s="77" t="str">
        <f>IF(TrRoad_act!I11=0,"",I25/TrRoad_act!I11*1000)</f>
        <v/>
      </c>
      <c r="J89" s="77" t="str">
        <f>IF(TrRoad_act!J11=0,"",J25/TrRoad_act!J11*1000)</f>
        <v/>
      </c>
      <c r="K89" s="77" t="str">
        <f>IF(TrRoad_act!K11=0,"",K25/TrRoad_act!K11*1000)</f>
        <v/>
      </c>
      <c r="L89" s="77" t="str">
        <f>IF(TrRoad_act!L11=0,"",L25/TrRoad_act!L11*1000)</f>
        <v/>
      </c>
      <c r="M89" s="77" t="str">
        <f>IF(TrRoad_act!M11=0,"",M25/TrRoad_act!M11*1000)</f>
        <v/>
      </c>
      <c r="N89" s="77" t="str">
        <f>IF(TrRoad_act!N11=0,"",N25/TrRoad_act!N11*1000)</f>
        <v/>
      </c>
      <c r="O89" s="77" t="str">
        <f>IF(TrRoad_act!O11=0,"",O25/TrRoad_act!O11*1000)</f>
        <v/>
      </c>
      <c r="P89" s="77">
        <f>IF(TrRoad_act!P11=0,"",P25/TrRoad_act!P11*1000)</f>
        <v>26.410202860967544</v>
      </c>
      <c r="Q89" s="77">
        <f>IF(TrRoad_act!Q11=0,"",Q25/TrRoad_act!Q11*1000)</f>
        <v>72.479162357759634</v>
      </c>
    </row>
    <row r="90" spans="1:17" ht="11.45" customHeight="1" x14ac:dyDescent="0.25">
      <c r="A90" s="62" t="s">
        <v>55</v>
      </c>
      <c r="B90" s="77" t="str">
        <f>IF(TrRoad_act!B12=0,"",B26/TrRoad_act!B12*1000)</f>
        <v/>
      </c>
      <c r="C90" s="77" t="str">
        <f>IF(TrRoad_act!C12=0,"",C26/TrRoad_act!C12*1000)</f>
        <v/>
      </c>
      <c r="D90" s="77" t="str">
        <f>IF(TrRoad_act!D12=0,"",D26/TrRoad_act!D12*1000)</f>
        <v/>
      </c>
      <c r="E90" s="77" t="str">
        <f>IF(TrRoad_act!E12=0,"",E26/TrRoad_act!E12*1000)</f>
        <v/>
      </c>
      <c r="F90" s="77" t="str">
        <f>IF(TrRoad_act!F12=0,"",F26/TrRoad_act!F12*1000)</f>
        <v/>
      </c>
      <c r="G90" s="77" t="str">
        <f>IF(TrRoad_act!G12=0,"",G26/TrRoad_act!G12*1000)</f>
        <v/>
      </c>
      <c r="H90" s="77" t="str">
        <f>IF(TrRoad_act!H12=0,"",H26/TrRoad_act!H12*1000)</f>
        <v/>
      </c>
      <c r="I90" s="77" t="str">
        <f>IF(TrRoad_act!I12=0,"",I26/TrRoad_act!I12*1000)</f>
        <v/>
      </c>
      <c r="J90" s="77" t="str">
        <f>IF(TrRoad_act!J12=0,"",J26/TrRoad_act!J12*1000)</f>
        <v/>
      </c>
      <c r="K90" s="77" t="str">
        <f>IF(TrRoad_act!K12=0,"",K26/TrRoad_act!K12*1000)</f>
        <v/>
      </c>
      <c r="L90" s="77" t="str">
        <f>IF(TrRoad_act!L12=0,"",L26/TrRoad_act!L12*1000)</f>
        <v/>
      </c>
      <c r="M90" s="77">
        <f>IF(TrRoad_act!M12=0,"",M26/TrRoad_act!M12*1000)</f>
        <v>0</v>
      </c>
      <c r="N90" s="77">
        <f>IF(TrRoad_act!N12=0,"",N26/TrRoad_act!N12*1000)</f>
        <v>0</v>
      </c>
      <c r="O90" s="77">
        <f>IF(TrRoad_act!O12=0,"",O26/TrRoad_act!O12*1000)</f>
        <v>0</v>
      </c>
      <c r="P90" s="77">
        <f>IF(TrRoad_act!P12=0,"",P26/TrRoad_act!P12*1000)</f>
        <v>0</v>
      </c>
      <c r="Q90" s="77">
        <f>IF(TrRoad_act!Q12=0,"",Q26/TrRoad_act!Q12*1000)</f>
        <v>0</v>
      </c>
    </row>
    <row r="91" spans="1:17" ht="11.45" customHeight="1" x14ac:dyDescent="0.25">
      <c r="A91" s="19" t="s">
        <v>28</v>
      </c>
      <c r="B91" s="76">
        <f>IF(TrRoad_act!B13=0,"",B27/TrRoad_act!B13*1000)</f>
        <v>136.52560584665019</v>
      </c>
      <c r="C91" s="76">
        <f>IF(TrRoad_act!C13=0,"",C27/TrRoad_act!C13*1000)</f>
        <v>136.14897292852999</v>
      </c>
      <c r="D91" s="76">
        <f>IF(TrRoad_act!D13=0,"",D27/TrRoad_act!D13*1000)</f>
        <v>134.35596172068796</v>
      </c>
      <c r="E91" s="76">
        <f>IF(TrRoad_act!E13=0,"",E27/TrRoad_act!E13*1000)</f>
        <v>137.54063311601706</v>
      </c>
      <c r="F91" s="76">
        <f>IF(TrRoad_act!F13=0,"",F27/TrRoad_act!F13*1000)</f>
        <v>135.47460638678044</v>
      </c>
      <c r="G91" s="76">
        <f>IF(TrRoad_act!G13=0,"",G27/TrRoad_act!G13*1000)</f>
        <v>140.6037687180775</v>
      </c>
      <c r="H91" s="76">
        <f>IF(TrRoad_act!H13=0,"",H27/TrRoad_act!H13*1000)</f>
        <v>145.13717994116331</v>
      </c>
      <c r="I91" s="76">
        <f>IF(TrRoad_act!I13=0,"",I27/TrRoad_act!I13*1000)</f>
        <v>147.74965034414637</v>
      </c>
      <c r="J91" s="76">
        <f>IF(TrRoad_act!J13=0,"",J27/TrRoad_act!J13*1000)</f>
        <v>152.81386864687522</v>
      </c>
      <c r="K91" s="76">
        <f>IF(TrRoad_act!K13=0,"",K27/TrRoad_act!K13*1000)</f>
        <v>155.4122755698225</v>
      </c>
      <c r="L91" s="76">
        <f>IF(TrRoad_act!L13=0,"",L27/TrRoad_act!L13*1000)</f>
        <v>157.21653679823467</v>
      </c>
      <c r="M91" s="76">
        <f>IF(TrRoad_act!M13=0,"",M27/TrRoad_act!M13*1000)</f>
        <v>153.07089243879972</v>
      </c>
      <c r="N91" s="76">
        <f>IF(TrRoad_act!N13=0,"",N27/TrRoad_act!N13*1000)</f>
        <v>144.58348672818602</v>
      </c>
      <c r="O91" s="76">
        <f>IF(TrRoad_act!O13=0,"",O27/TrRoad_act!O13*1000)</f>
        <v>144.82182385813081</v>
      </c>
      <c r="P91" s="76">
        <f>IF(TrRoad_act!P13=0,"",P27/TrRoad_act!P13*1000)</f>
        <v>146.85662498297376</v>
      </c>
      <c r="Q91" s="76">
        <f>IF(TrRoad_act!Q13=0,"",Q27/TrRoad_act!Q13*1000)</f>
        <v>143.01943022755489</v>
      </c>
    </row>
    <row r="92" spans="1:17" ht="11.45" customHeight="1" x14ac:dyDescent="0.25">
      <c r="A92" s="62" t="s">
        <v>59</v>
      </c>
      <c r="B92" s="75">
        <f>IF(TrRoad_act!B14=0,"",B28/TrRoad_act!B14*1000)</f>
        <v>82.69907979180185</v>
      </c>
      <c r="C92" s="75">
        <f>IF(TrRoad_act!C14=0,"",C28/TrRoad_act!C14*1000)</f>
        <v>82.936533386843308</v>
      </c>
      <c r="D92" s="75">
        <f>IF(TrRoad_act!D14=0,"",D28/TrRoad_act!D14*1000)</f>
        <v>83.086815843170115</v>
      </c>
      <c r="E92" s="75">
        <f>IF(TrRoad_act!E14=0,"",E28/TrRoad_act!E14*1000)</f>
        <v>83.260701265619829</v>
      </c>
      <c r="F92" s="75">
        <f>IF(TrRoad_act!F14=0,"",F28/TrRoad_act!F14*1000)</f>
        <v>83.353769477449902</v>
      </c>
      <c r="G92" s="75">
        <f>IF(TrRoad_act!G14=0,"",G28/TrRoad_act!G14*1000)</f>
        <v>83.777578885007742</v>
      </c>
      <c r="H92" s="75">
        <f>IF(TrRoad_act!H14=0,"",H28/TrRoad_act!H14*1000)</f>
        <v>84.019686133201603</v>
      </c>
      <c r="I92" s="75">
        <f>IF(TrRoad_act!I14=0,"",I28/TrRoad_act!I14*1000)</f>
        <v>84.263216588132337</v>
      </c>
      <c r="J92" s="75">
        <f>IF(TrRoad_act!J14=0,"",J28/TrRoad_act!J14*1000)</f>
        <v>84.650261016632413</v>
      </c>
      <c r="K92" s="75">
        <f>IF(TrRoad_act!K14=0,"",K28/TrRoad_act!K14*1000)</f>
        <v>84.92576560625389</v>
      </c>
      <c r="L92" s="75">
        <f>IF(TrRoad_act!L14=0,"",L28/TrRoad_act!L14*1000)</f>
        <v>84.027909165129145</v>
      </c>
      <c r="M92" s="75">
        <f>IF(TrRoad_act!M14=0,"",M28/TrRoad_act!M14*1000)</f>
        <v>83.134543832358503</v>
      </c>
      <c r="N92" s="75">
        <f>IF(TrRoad_act!N14=0,"",N28/TrRoad_act!N14*1000)</f>
        <v>85.954245288700179</v>
      </c>
      <c r="O92" s="75">
        <f>IF(TrRoad_act!O14=0,"",O28/TrRoad_act!O14*1000)</f>
        <v>86.181176500967737</v>
      </c>
      <c r="P92" s="75">
        <f>IF(TrRoad_act!P14=0,"",P28/TrRoad_act!P14*1000)</f>
        <v>86.467130202271264</v>
      </c>
      <c r="Q92" s="75">
        <f>IF(TrRoad_act!Q14=0,"",Q28/TrRoad_act!Q14*1000)</f>
        <v>86.543705314337871</v>
      </c>
    </row>
    <row r="93" spans="1:17" ht="11.45" customHeight="1" x14ac:dyDescent="0.25">
      <c r="A93" s="62" t="s">
        <v>58</v>
      </c>
      <c r="B93" s="75">
        <f>IF(TrRoad_act!B15=0,"",B29/TrRoad_act!B15*1000)</f>
        <v>140.08307457622212</v>
      </c>
      <c r="C93" s="75">
        <f>IF(TrRoad_act!C15=0,"",C29/TrRoad_act!C15*1000)</f>
        <v>139.76420139466279</v>
      </c>
      <c r="D93" s="75">
        <f>IF(TrRoad_act!D15=0,"",D29/TrRoad_act!D15*1000)</f>
        <v>137.84061837746438</v>
      </c>
      <c r="E93" s="75">
        <f>IF(TrRoad_act!E15=0,"",E29/TrRoad_act!E15*1000)</f>
        <v>139.83885580824625</v>
      </c>
      <c r="F93" s="75">
        <f>IF(TrRoad_act!F15=0,"",F29/TrRoad_act!F15*1000)</f>
        <v>137.27096306351191</v>
      </c>
      <c r="G93" s="75">
        <f>IF(TrRoad_act!G15=0,"",G29/TrRoad_act!G15*1000)</f>
        <v>142.2290375746758</v>
      </c>
      <c r="H93" s="75">
        <f>IF(TrRoad_act!H15=0,"",H29/TrRoad_act!H15*1000)</f>
        <v>146.55544023092898</v>
      </c>
      <c r="I93" s="75">
        <f>IF(TrRoad_act!I15=0,"",I29/TrRoad_act!I15*1000)</f>
        <v>148.91533588881632</v>
      </c>
      <c r="J93" s="75">
        <f>IF(TrRoad_act!J15=0,"",J29/TrRoad_act!J15*1000)</f>
        <v>153.77701437198178</v>
      </c>
      <c r="K93" s="75">
        <f>IF(TrRoad_act!K15=0,"",K29/TrRoad_act!K15*1000)</f>
        <v>156.11226066900466</v>
      </c>
      <c r="L93" s="75">
        <f>IF(TrRoad_act!L15=0,"",L29/TrRoad_act!L15*1000)</f>
        <v>157.70687589077795</v>
      </c>
      <c r="M93" s="75">
        <f>IF(TrRoad_act!M15=0,"",M29/TrRoad_act!M15*1000)</f>
        <v>153.38574880867506</v>
      </c>
      <c r="N93" s="75">
        <f>IF(TrRoad_act!N15=0,"",N29/TrRoad_act!N15*1000)</f>
        <v>144.75576090086366</v>
      </c>
      <c r="O93" s="75">
        <f>IF(TrRoad_act!O15=0,"",O29/TrRoad_act!O15*1000)</f>
        <v>144.92385167634242</v>
      </c>
      <c r="P93" s="75">
        <f>IF(TrRoad_act!P15=0,"",P29/TrRoad_act!P15*1000)</f>
        <v>146.91562556203289</v>
      </c>
      <c r="Q93" s="75">
        <f>IF(TrRoad_act!Q15=0,"",Q29/TrRoad_act!Q15*1000)</f>
        <v>143.31674661918873</v>
      </c>
    </row>
    <row r="94" spans="1:17" ht="11.45" customHeight="1" x14ac:dyDescent="0.25">
      <c r="A94" s="62" t="s">
        <v>57</v>
      </c>
      <c r="B94" s="75" t="str">
        <f>IF(TrRoad_act!B16=0,"",B30/TrRoad_act!B16*1000)</f>
        <v/>
      </c>
      <c r="C94" s="75" t="str">
        <f>IF(TrRoad_act!C16=0,"",C30/TrRoad_act!C16*1000)</f>
        <v/>
      </c>
      <c r="D94" s="75" t="str">
        <f>IF(TrRoad_act!D16=0,"",D30/TrRoad_act!D16*1000)</f>
        <v/>
      </c>
      <c r="E94" s="75" t="str">
        <f>IF(TrRoad_act!E16=0,"",E30/TrRoad_act!E16*1000)</f>
        <v/>
      </c>
      <c r="F94" s="75" t="str">
        <f>IF(TrRoad_act!F16=0,"",F30/TrRoad_act!F16*1000)</f>
        <v/>
      </c>
      <c r="G94" s="75" t="str">
        <f>IF(TrRoad_act!G16=0,"",G30/TrRoad_act!G16*1000)</f>
        <v/>
      </c>
      <c r="H94" s="75" t="str">
        <f>IF(TrRoad_act!H16=0,"",H30/TrRoad_act!H16*1000)</f>
        <v/>
      </c>
      <c r="I94" s="75" t="str">
        <f>IF(TrRoad_act!I16=0,"",I30/TrRoad_act!I16*1000)</f>
        <v/>
      </c>
      <c r="J94" s="75" t="str">
        <f>IF(TrRoad_act!J16=0,"",J30/TrRoad_act!J16*1000)</f>
        <v/>
      </c>
      <c r="K94" s="75" t="str">
        <f>IF(TrRoad_act!K16=0,"",K30/TrRoad_act!K16*1000)</f>
        <v/>
      </c>
      <c r="L94" s="75" t="str">
        <f>IF(TrRoad_act!L16=0,"",L30/TrRoad_act!L16*1000)</f>
        <v/>
      </c>
      <c r="M94" s="75" t="str">
        <f>IF(TrRoad_act!M16=0,"",M30/TrRoad_act!M16*1000)</f>
        <v/>
      </c>
      <c r="N94" s="75" t="str">
        <f>IF(TrRoad_act!N16=0,"",N30/TrRoad_act!N16*1000)</f>
        <v/>
      </c>
      <c r="O94" s="75" t="str">
        <f>IF(TrRoad_act!O16=0,"",O30/TrRoad_act!O16*1000)</f>
        <v/>
      </c>
      <c r="P94" s="75" t="str">
        <f>IF(TrRoad_act!P16=0,"",P30/TrRoad_act!P16*1000)</f>
        <v/>
      </c>
      <c r="Q94" s="75" t="str">
        <f>IF(TrRoad_act!Q16=0,"",Q30/TrRoad_act!Q16*1000)</f>
        <v/>
      </c>
    </row>
    <row r="95" spans="1:17" ht="11.45" customHeight="1" x14ac:dyDescent="0.25">
      <c r="A95" s="62" t="s">
        <v>56</v>
      </c>
      <c r="B95" s="75" t="str">
        <f>IF(TrRoad_act!B17=0,"",B31/TrRoad_act!B17*1000)</f>
        <v/>
      </c>
      <c r="C95" s="75" t="str">
        <f>IF(TrRoad_act!C17=0,"",C31/TrRoad_act!C17*1000)</f>
        <v/>
      </c>
      <c r="D95" s="75" t="str">
        <f>IF(TrRoad_act!D17=0,"",D31/TrRoad_act!D17*1000)</f>
        <v/>
      </c>
      <c r="E95" s="75" t="str">
        <f>IF(TrRoad_act!E17=0,"",E31/TrRoad_act!E17*1000)</f>
        <v/>
      </c>
      <c r="F95" s="75" t="str">
        <f>IF(TrRoad_act!F17=0,"",F31/TrRoad_act!F17*1000)</f>
        <v/>
      </c>
      <c r="G95" s="75" t="str">
        <f>IF(TrRoad_act!G17=0,"",G31/TrRoad_act!G17*1000)</f>
        <v/>
      </c>
      <c r="H95" s="75" t="str">
        <f>IF(TrRoad_act!H17=0,"",H31/TrRoad_act!H17*1000)</f>
        <v/>
      </c>
      <c r="I95" s="75" t="str">
        <f>IF(TrRoad_act!I17=0,"",I31/TrRoad_act!I17*1000)</f>
        <v/>
      </c>
      <c r="J95" s="75" t="str">
        <f>IF(TrRoad_act!J17=0,"",J31/TrRoad_act!J17*1000)</f>
        <v/>
      </c>
      <c r="K95" s="75" t="str">
        <f>IF(TrRoad_act!K17=0,"",K31/TrRoad_act!K17*1000)</f>
        <v/>
      </c>
      <c r="L95" s="75" t="str">
        <f>IF(TrRoad_act!L17=0,"",L31/TrRoad_act!L17*1000)</f>
        <v/>
      </c>
      <c r="M95" s="75" t="str">
        <f>IF(TrRoad_act!M17=0,"",M31/TrRoad_act!M17*1000)</f>
        <v/>
      </c>
      <c r="N95" s="75" t="str">
        <f>IF(TrRoad_act!N17=0,"",N31/TrRoad_act!N17*1000)</f>
        <v/>
      </c>
      <c r="O95" s="75" t="str">
        <f>IF(TrRoad_act!O17=0,"",O31/TrRoad_act!O17*1000)</f>
        <v/>
      </c>
      <c r="P95" s="75" t="str">
        <f>IF(TrRoad_act!P17=0,"",P31/TrRoad_act!P17*1000)</f>
        <v/>
      </c>
      <c r="Q95" s="75">
        <f>IF(TrRoad_act!Q17=0,"",Q31/TrRoad_act!Q17*1000)</f>
        <v>94.666809140673621</v>
      </c>
    </row>
    <row r="96" spans="1:17" ht="11.45" customHeight="1" x14ac:dyDescent="0.25">
      <c r="A96" s="62" t="s">
        <v>55</v>
      </c>
      <c r="B96" s="75" t="str">
        <f>IF(TrRoad_act!B18=0,"",B32/TrRoad_act!B18*1000)</f>
        <v/>
      </c>
      <c r="C96" s="75" t="str">
        <f>IF(TrRoad_act!C18=0,"",C32/TrRoad_act!C18*1000)</f>
        <v/>
      </c>
      <c r="D96" s="75" t="str">
        <f>IF(TrRoad_act!D18=0,"",D32/TrRoad_act!D18*1000)</f>
        <v/>
      </c>
      <c r="E96" s="75" t="str">
        <f>IF(TrRoad_act!E18=0,"",E32/TrRoad_act!E18*1000)</f>
        <v/>
      </c>
      <c r="F96" s="75" t="str">
        <f>IF(TrRoad_act!F18=0,"",F32/TrRoad_act!F18*1000)</f>
        <v/>
      </c>
      <c r="G96" s="75" t="str">
        <f>IF(TrRoad_act!G18=0,"",G32/TrRoad_act!G18*1000)</f>
        <v/>
      </c>
      <c r="H96" s="75" t="str">
        <f>IF(TrRoad_act!H18=0,"",H32/TrRoad_act!H18*1000)</f>
        <v/>
      </c>
      <c r="I96" s="75" t="str">
        <f>IF(TrRoad_act!I18=0,"",I32/TrRoad_act!I18*1000)</f>
        <v/>
      </c>
      <c r="J96" s="75" t="str">
        <f>IF(TrRoad_act!J18=0,"",J32/TrRoad_act!J18*1000)</f>
        <v/>
      </c>
      <c r="K96" s="75" t="str">
        <f>IF(TrRoad_act!K18=0,"",K32/TrRoad_act!K18*1000)</f>
        <v/>
      </c>
      <c r="L96" s="75" t="str">
        <f>IF(TrRoad_act!L18=0,"",L32/TrRoad_act!L18*1000)</f>
        <v/>
      </c>
      <c r="M96" s="75" t="str">
        <f>IF(TrRoad_act!M18=0,"",M32/TrRoad_act!M18*1000)</f>
        <v/>
      </c>
      <c r="N96" s="75" t="str">
        <f>IF(TrRoad_act!N18=0,"",N32/TrRoad_act!N18*1000)</f>
        <v/>
      </c>
      <c r="O96" s="75" t="str">
        <f>IF(TrRoad_act!O18=0,"",O32/TrRoad_act!O18*1000)</f>
        <v/>
      </c>
      <c r="P96" s="75" t="str">
        <f>IF(TrRoad_act!P18=0,"",P32/TrRoad_act!P18*1000)</f>
        <v/>
      </c>
      <c r="Q96" s="75" t="str">
        <f>IF(TrRoad_act!Q18=0,"",Q32/TrRoad_act!Q18*1000)</f>
        <v/>
      </c>
    </row>
    <row r="97" spans="1:17" ht="11.45" customHeight="1" x14ac:dyDescent="0.25">
      <c r="A97" s="25" t="s">
        <v>94</v>
      </c>
      <c r="B97" s="79">
        <f>IF(TrRoad_act!B19=0,"",B33/TrRoad_act!B19*1000)</f>
        <v>240.48010059394738</v>
      </c>
      <c r="C97" s="79">
        <f>IF(TrRoad_act!C19=0,"",C33/TrRoad_act!C19*1000)</f>
        <v>244.75404101516455</v>
      </c>
      <c r="D97" s="79">
        <f>IF(TrRoad_act!D19=0,"",D33/TrRoad_act!D19*1000)</f>
        <v>243.2324629489386</v>
      </c>
      <c r="E97" s="79">
        <f>IF(TrRoad_act!E19=0,"",E33/TrRoad_act!E19*1000)</f>
        <v>263.88258858825537</v>
      </c>
      <c r="F97" s="79">
        <f>IF(TrRoad_act!F19=0,"",F33/TrRoad_act!F19*1000)</f>
        <v>276.61958378285681</v>
      </c>
      <c r="G97" s="79">
        <f>IF(TrRoad_act!G19=0,"",G33/TrRoad_act!G19*1000)</f>
        <v>271.46470626656418</v>
      </c>
      <c r="H97" s="79">
        <f>IF(TrRoad_act!H19=0,"",H33/TrRoad_act!H19*1000)</f>
        <v>274.00911996803995</v>
      </c>
      <c r="I97" s="79">
        <f>IF(TrRoad_act!I19=0,"",I33/TrRoad_act!I19*1000)</f>
        <v>276.22247536683545</v>
      </c>
      <c r="J97" s="79">
        <f>IF(TrRoad_act!J19=0,"",J33/TrRoad_act!J19*1000)</f>
        <v>255.80826601965884</v>
      </c>
      <c r="K97" s="79">
        <f>IF(TrRoad_act!K19=0,"",K33/TrRoad_act!K19*1000)</f>
        <v>251.14837513538913</v>
      </c>
      <c r="L97" s="79">
        <f>IF(TrRoad_act!L19=0,"",L33/TrRoad_act!L19*1000)</f>
        <v>247.0823214531903</v>
      </c>
      <c r="M97" s="79">
        <f>IF(TrRoad_act!M19=0,"",M33/TrRoad_act!M19*1000)</f>
        <v>217.55995679792417</v>
      </c>
      <c r="N97" s="79">
        <f>IF(TrRoad_act!N19=0,"",N33/TrRoad_act!N19*1000)</f>
        <v>188.1139619916068</v>
      </c>
      <c r="O97" s="79">
        <f>IF(TrRoad_act!O19=0,"",O33/TrRoad_act!O19*1000)</f>
        <v>170.79594397883017</v>
      </c>
      <c r="P97" s="79">
        <f>IF(TrRoad_act!P19=0,"",P33/TrRoad_act!P19*1000)</f>
        <v>169.89028834217825</v>
      </c>
      <c r="Q97" s="79">
        <f>IF(TrRoad_act!Q19=0,"",Q33/TrRoad_act!Q19*1000)</f>
        <v>177.59687639363003</v>
      </c>
    </row>
    <row r="98" spans="1:17" ht="11.45" customHeight="1" x14ac:dyDescent="0.25">
      <c r="A98" s="23" t="s">
        <v>27</v>
      </c>
      <c r="B98" s="78">
        <f>IF(TrRoad_act!B20=0,"",B34/TrRoad_act!B20*1000)</f>
        <v>1465.8730423263435</v>
      </c>
      <c r="C98" s="78">
        <f>IF(TrRoad_act!C20=0,"",C34/TrRoad_act!C20*1000)</f>
        <v>1456.9421569738267</v>
      </c>
      <c r="D98" s="78">
        <f>IF(TrRoad_act!D20=0,"",D34/TrRoad_act!D20*1000)</f>
        <v>1437.9293254454531</v>
      </c>
      <c r="E98" s="78">
        <f>IF(TrRoad_act!E20=0,"",E34/TrRoad_act!E20*1000)</f>
        <v>1428.0922534082044</v>
      </c>
      <c r="F98" s="78">
        <f>IF(TrRoad_act!F20=0,"",F34/TrRoad_act!F20*1000)</f>
        <v>1415.1427246219787</v>
      </c>
      <c r="G98" s="78">
        <f>IF(TrRoad_act!G20=0,"",G34/TrRoad_act!G20*1000)</f>
        <v>1396.1236075385523</v>
      </c>
      <c r="H98" s="78">
        <f>IF(TrRoad_act!H20=0,"",H34/TrRoad_act!H20*1000)</f>
        <v>1383.4388532326868</v>
      </c>
      <c r="I98" s="78">
        <f>IF(TrRoad_act!I20=0,"",I34/TrRoad_act!I20*1000)</f>
        <v>1365.6579479734548</v>
      </c>
      <c r="J98" s="78">
        <f>IF(TrRoad_act!J20=0,"",J34/TrRoad_act!J20*1000)</f>
        <v>1337.9345873027753</v>
      </c>
      <c r="K98" s="78">
        <f>IF(TrRoad_act!K20=0,"",K34/TrRoad_act!K20*1000)</f>
        <v>1312.9774941564515</v>
      </c>
      <c r="L98" s="78">
        <f>IF(TrRoad_act!L20=0,"",L34/TrRoad_act!L20*1000)</f>
        <v>1311.7574943274076</v>
      </c>
      <c r="M98" s="78">
        <f>IF(TrRoad_act!M20=0,"",M34/TrRoad_act!M20*1000)</f>
        <v>1256.4474530676666</v>
      </c>
      <c r="N98" s="78">
        <f>IF(TrRoad_act!N20=0,"",N34/TrRoad_act!N20*1000)</f>
        <v>1171.7122398903375</v>
      </c>
      <c r="O98" s="78">
        <f>IF(TrRoad_act!O20=0,"",O34/TrRoad_act!O20*1000)</f>
        <v>1156.9668542896914</v>
      </c>
      <c r="P98" s="78">
        <f>IF(TrRoad_act!P20=0,"",P34/TrRoad_act!P20*1000)</f>
        <v>1137.4314836340229</v>
      </c>
      <c r="Q98" s="78">
        <f>IF(TrRoad_act!Q20=0,"",Q34/TrRoad_act!Q20*1000)</f>
        <v>1124.2475324227171</v>
      </c>
    </row>
    <row r="99" spans="1:17" ht="11.45" customHeight="1" x14ac:dyDescent="0.25">
      <c r="A99" s="62" t="s">
        <v>59</v>
      </c>
      <c r="B99" s="77">
        <f>IF(TrRoad_act!B21=0,"",B35/TrRoad_act!B21*1000)</f>
        <v>2240.5623867429163</v>
      </c>
      <c r="C99" s="77">
        <f>IF(TrRoad_act!C21=0,"",C35/TrRoad_act!C21*1000)</f>
        <v>2263.5820806802221</v>
      </c>
      <c r="D99" s="77">
        <f>IF(TrRoad_act!D21=0,"",D35/TrRoad_act!D21*1000)</f>
        <v>2250.4193615674799</v>
      </c>
      <c r="E99" s="77">
        <f>IF(TrRoad_act!E21=0,"",E35/TrRoad_act!E21*1000)</f>
        <v>2237.4103091326647</v>
      </c>
      <c r="F99" s="77">
        <f>IF(TrRoad_act!F21=0,"",F35/TrRoad_act!F21*1000)</f>
        <v>2234.2193274992082</v>
      </c>
      <c r="G99" s="77">
        <f>IF(TrRoad_act!G21=0,"",G35/TrRoad_act!G21*1000)</f>
        <v>2219.1450846250127</v>
      </c>
      <c r="H99" s="77">
        <f>IF(TrRoad_act!H21=0,"",H35/TrRoad_act!H21*1000)</f>
        <v>2186.895118680829</v>
      </c>
      <c r="I99" s="77">
        <f>IF(TrRoad_act!I21=0,"",I35/TrRoad_act!I21*1000)</f>
        <v>2154.2583760664329</v>
      </c>
      <c r="J99" s="77">
        <f>IF(TrRoad_act!J21=0,"",J35/TrRoad_act!J21*1000)</f>
        <v>2086.3855757557908</v>
      </c>
      <c r="K99" s="77">
        <f>IF(TrRoad_act!K21=0,"",K35/TrRoad_act!K21*1000)</f>
        <v>2023.2745565580758</v>
      </c>
      <c r="L99" s="77">
        <f>IF(TrRoad_act!L21=0,"",L35/TrRoad_act!L21*1000)</f>
        <v>1949.1356498405717</v>
      </c>
      <c r="M99" s="77">
        <f>IF(TrRoad_act!M21=0,"",M35/TrRoad_act!M21*1000)</f>
        <v>1846.026961349864</v>
      </c>
      <c r="N99" s="77">
        <f>IF(TrRoad_act!N21=0,"",N35/TrRoad_act!N21*1000)</f>
        <v>1855.0512098394629</v>
      </c>
      <c r="O99" s="77">
        <f>IF(TrRoad_act!O21=0,"",O35/TrRoad_act!O21*1000)</f>
        <v>1787.3437516891436</v>
      </c>
      <c r="P99" s="77">
        <f>IF(TrRoad_act!P21=0,"",P35/TrRoad_act!P21*1000)</f>
        <v>1727.0825653885875</v>
      </c>
      <c r="Q99" s="77">
        <f>IF(TrRoad_act!Q21=0,"",Q35/TrRoad_act!Q21*1000)</f>
        <v>1660.1444036921337</v>
      </c>
    </row>
    <row r="100" spans="1:17" ht="11.45" customHeight="1" x14ac:dyDescent="0.25">
      <c r="A100" s="62" t="s">
        <v>58</v>
      </c>
      <c r="B100" s="77">
        <f>IF(TrRoad_act!B22=0,"",B36/TrRoad_act!B22*1000)</f>
        <v>1385.2026749255499</v>
      </c>
      <c r="C100" s="77">
        <f>IF(TrRoad_act!C22=0,"",C36/TrRoad_act!C22*1000)</f>
        <v>1367.0273311345732</v>
      </c>
      <c r="D100" s="77">
        <f>IF(TrRoad_act!D22=0,"",D36/TrRoad_act!D22*1000)</f>
        <v>1347.165862731064</v>
      </c>
      <c r="E100" s="77">
        <f>IF(TrRoad_act!E22=0,"",E36/TrRoad_act!E22*1000)</f>
        <v>1341.1839520711833</v>
      </c>
      <c r="F100" s="77">
        <f>IF(TrRoad_act!F22=0,"",F36/TrRoad_act!F22*1000)</f>
        <v>1331.0219762230972</v>
      </c>
      <c r="G100" s="77">
        <f>IF(TrRoad_act!G22=0,"",G36/TrRoad_act!G22*1000)</f>
        <v>1316.3172996931348</v>
      </c>
      <c r="H100" s="77">
        <f>IF(TrRoad_act!H22=0,"",H36/TrRoad_act!H22*1000)</f>
        <v>1312.3228310297686</v>
      </c>
      <c r="I100" s="77">
        <f>IF(TrRoad_act!I22=0,"",I36/TrRoad_act!I22*1000)</f>
        <v>1309.331110446469</v>
      </c>
      <c r="J100" s="77">
        <f>IF(TrRoad_act!J22=0,"",J36/TrRoad_act!J22*1000)</f>
        <v>1289.5483121806462</v>
      </c>
      <c r="K100" s="77">
        <f>IF(TrRoad_act!K22=0,"",K36/TrRoad_act!K22*1000)</f>
        <v>1268.7331561102696</v>
      </c>
      <c r="L100" s="77">
        <f>IF(TrRoad_act!L22=0,"",L36/TrRoad_act!L22*1000)</f>
        <v>1276.3967360282902</v>
      </c>
      <c r="M100" s="77">
        <f>IF(TrRoad_act!M22=0,"",M36/TrRoad_act!M22*1000)</f>
        <v>1226.6184445838676</v>
      </c>
      <c r="N100" s="77">
        <f>IF(TrRoad_act!N22=0,"",N36/TrRoad_act!N22*1000)</f>
        <v>1140.5634729087194</v>
      </c>
      <c r="O100" s="77">
        <f>IF(TrRoad_act!O22=0,"",O36/TrRoad_act!O22*1000)</f>
        <v>1131.4066078068711</v>
      </c>
      <c r="P100" s="77">
        <f>IF(TrRoad_act!P22=0,"",P36/TrRoad_act!P22*1000)</f>
        <v>1116.1437997579637</v>
      </c>
      <c r="Q100" s="77">
        <f>IF(TrRoad_act!Q22=0,"",Q36/TrRoad_act!Q22*1000)</f>
        <v>1107.670706132292</v>
      </c>
    </row>
    <row r="101" spans="1:17" ht="11.45" customHeight="1" x14ac:dyDescent="0.25">
      <c r="A101" s="62" t="s">
        <v>57</v>
      </c>
      <c r="B101" s="77" t="str">
        <f>IF(TrRoad_act!B23=0,"",B37/TrRoad_act!B23*1000)</f>
        <v/>
      </c>
      <c r="C101" s="77" t="str">
        <f>IF(TrRoad_act!C23=0,"",C37/TrRoad_act!C23*1000)</f>
        <v/>
      </c>
      <c r="D101" s="77" t="str">
        <f>IF(TrRoad_act!D23=0,"",D37/TrRoad_act!D23*1000)</f>
        <v/>
      </c>
      <c r="E101" s="77" t="str">
        <f>IF(TrRoad_act!E23=0,"",E37/TrRoad_act!E23*1000)</f>
        <v/>
      </c>
      <c r="F101" s="77" t="str">
        <f>IF(TrRoad_act!F23=0,"",F37/TrRoad_act!F23*1000)</f>
        <v/>
      </c>
      <c r="G101" s="77" t="str">
        <f>IF(TrRoad_act!G23=0,"",G37/TrRoad_act!G23*1000)</f>
        <v/>
      </c>
      <c r="H101" s="77" t="str">
        <f>IF(TrRoad_act!H23=0,"",H37/TrRoad_act!H23*1000)</f>
        <v/>
      </c>
      <c r="I101" s="77" t="str">
        <f>IF(TrRoad_act!I23=0,"",I37/TrRoad_act!I23*1000)</f>
        <v/>
      </c>
      <c r="J101" s="77" t="str">
        <f>IF(TrRoad_act!J23=0,"",J37/TrRoad_act!J23*1000)</f>
        <v/>
      </c>
      <c r="K101" s="77" t="str">
        <f>IF(TrRoad_act!K23=0,"",K37/TrRoad_act!K23*1000)</f>
        <v/>
      </c>
      <c r="L101" s="77" t="str">
        <f>IF(TrRoad_act!L23=0,"",L37/TrRoad_act!L23*1000)</f>
        <v/>
      </c>
      <c r="M101" s="77" t="str">
        <f>IF(TrRoad_act!M23=0,"",M37/TrRoad_act!M23*1000)</f>
        <v/>
      </c>
      <c r="N101" s="77" t="str">
        <f>IF(TrRoad_act!N23=0,"",N37/TrRoad_act!N23*1000)</f>
        <v/>
      </c>
      <c r="O101" s="77" t="str">
        <f>IF(TrRoad_act!O23=0,"",O37/TrRoad_act!O23*1000)</f>
        <v/>
      </c>
      <c r="P101" s="77" t="str">
        <f>IF(TrRoad_act!P23=0,"",P37/TrRoad_act!P23*1000)</f>
        <v/>
      </c>
      <c r="Q101" s="77" t="str">
        <f>IF(TrRoad_act!Q23=0,"",Q37/TrRoad_act!Q23*1000)</f>
        <v/>
      </c>
    </row>
    <row r="102" spans="1:17" ht="11.45" customHeight="1" x14ac:dyDescent="0.25">
      <c r="A102" s="62" t="s">
        <v>56</v>
      </c>
      <c r="B102" s="77" t="str">
        <f>IF(TrRoad_act!B24=0,"",B38/TrRoad_act!B24*1000)</f>
        <v/>
      </c>
      <c r="C102" s="77" t="str">
        <f>IF(TrRoad_act!C24=0,"",C38/TrRoad_act!C24*1000)</f>
        <v/>
      </c>
      <c r="D102" s="77" t="str">
        <f>IF(TrRoad_act!D24=0,"",D38/TrRoad_act!D24*1000)</f>
        <v/>
      </c>
      <c r="E102" s="77" t="str">
        <f>IF(TrRoad_act!E24=0,"",E38/TrRoad_act!E24*1000)</f>
        <v/>
      </c>
      <c r="F102" s="77" t="str">
        <f>IF(TrRoad_act!F24=0,"",F38/TrRoad_act!F24*1000)</f>
        <v/>
      </c>
      <c r="G102" s="77" t="str">
        <f>IF(TrRoad_act!G24=0,"",G38/TrRoad_act!G24*1000)</f>
        <v/>
      </c>
      <c r="H102" s="77" t="str">
        <f>IF(TrRoad_act!H24=0,"",H38/TrRoad_act!H24*1000)</f>
        <v/>
      </c>
      <c r="I102" s="77" t="str">
        <f>IF(TrRoad_act!I24=0,"",I38/TrRoad_act!I24*1000)</f>
        <v/>
      </c>
      <c r="J102" s="77" t="str">
        <f>IF(TrRoad_act!J24=0,"",J38/TrRoad_act!J24*1000)</f>
        <v/>
      </c>
      <c r="K102" s="77" t="str">
        <f>IF(TrRoad_act!K24=0,"",K38/TrRoad_act!K24*1000)</f>
        <v/>
      </c>
      <c r="L102" s="77" t="str">
        <f>IF(TrRoad_act!L24=0,"",L38/TrRoad_act!L24*1000)</f>
        <v/>
      </c>
      <c r="M102" s="77" t="str">
        <f>IF(TrRoad_act!M24=0,"",M38/TrRoad_act!M24*1000)</f>
        <v/>
      </c>
      <c r="N102" s="77" t="str">
        <f>IF(TrRoad_act!N24=0,"",N38/TrRoad_act!N24*1000)</f>
        <v/>
      </c>
      <c r="O102" s="77" t="str">
        <f>IF(TrRoad_act!O24=0,"",O38/TrRoad_act!O24*1000)</f>
        <v/>
      </c>
      <c r="P102" s="77" t="str">
        <f>IF(TrRoad_act!P24=0,"",P38/TrRoad_act!P24*1000)</f>
        <v/>
      </c>
      <c r="Q102" s="77">
        <f>IF(TrRoad_act!Q24=0,"",Q38/TrRoad_act!Q24*1000)</f>
        <v>1387.5724414824226</v>
      </c>
    </row>
    <row r="103" spans="1:17" ht="11.45" customHeight="1" x14ac:dyDescent="0.25">
      <c r="A103" s="62" t="s">
        <v>55</v>
      </c>
      <c r="B103" s="77" t="str">
        <f>IF(TrRoad_act!B25=0,"",B39/TrRoad_act!B25*1000)</f>
        <v/>
      </c>
      <c r="C103" s="77" t="str">
        <f>IF(TrRoad_act!C25=0,"",C39/TrRoad_act!C25*1000)</f>
        <v/>
      </c>
      <c r="D103" s="77" t="str">
        <f>IF(TrRoad_act!D25=0,"",D39/TrRoad_act!D25*1000)</f>
        <v/>
      </c>
      <c r="E103" s="77" t="str">
        <f>IF(TrRoad_act!E25=0,"",E39/TrRoad_act!E25*1000)</f>
        <v/>
      </c>
      <c r="F103" s="77" t="str">
        <f>IF(TrRoad_act!F25=0,"",F39/TrRoad_act!F25*1000)</f>
        <v/>
      </c>
      <c r="G103" s="77" t="str">
        <f>IF(TrRoad_act!G25=0,"",G39/TrRoad_act!G25*1000)</f>
        <v/>
      </c>
      <c r="H103" s="77" t="str">
        <f>IF(TrRoad_act!H25=0,"",H39/TrRoad_act!H25*1000)</f>
        <v/>
      </c>
      <c r="I103" s="77" t="str">
        <f>IF(TrRoad_act!I25=0,"",I39/TrRoad_act!I25*1000)</f>
        <v/>
      </c>
      <c r="J103" s="77" t="str">
        <f>IF(TrRoad_act!J25=0,"",J39/TrRoad_act!J25*1000)</f>
        <v/>
      </c>
      <c r="K103" s="77" t="str">
        <f>IF(TrRoad_act!K25=0,"",K39/TrRoad_act!K25*1000)</f>
        <v/>
      </c>
      <c r="L103" s="77" t="str">
        <f>IF(TrRoad_act!L25=0,"",L39/TrRoad_act!L25*1000)</f>
        <v/>
      </c>
      <c r="M103" s="77" t="str">
        <f>IF(TrRoad_act!M25=0,"",M39/TrRoad_act!M25*1000)</f>
        <v/>
      </c>
      <c r="N103" s="77">
        <f>IF(TrRoad_act!N25=0,"",N39/TrRoad_act!N25*1000)</f>
        <v>0</v>
      </c>
      <c r="O103" s="77">
        <f>IF(TrRoad_act!O25=0,"",O39/TrRoad_act!O25*1000)</f>
        <v>0</v>
      </c>
      <c r="P103" s="77">
        <f>IF(TrRoad_act!P25=0,"",P39/TrRoad_act!P25*1000)</f>
        <v>0</v>
      </c>
      <c r="Q103" s="77">
        <f>IF(TrRoad_act!Q25=0,"",Q39/TrRoad_act!Q25*1000)</f>
        <v>0</v>
      </c>
    </row>
    <row r="104" spans="1:17" ht="11.45" customHeight="1" x14ac:dyDescent="0.25">
      <c r="A104" s="19" t="s">
        <v>24</v>
      </c>
      <c r="B104" s="76">
        <f>IF(TrRoad_act!B26=0,"",B40/TrRoad_act!B26*1000)</f>
        <v>158.50050416770176</v>
      </c>
      <c r="C104" s="76">
        <f>IF(TrRoad_act!C26=0,"",C40/TrRoad_act!C26*1000)</f>
        <v>161.77148272827367</v>
      </c>
      <c r="D104" s="76">
        <f>IF(TrRoad_act!D26=0,"",D40/TrRoad_act!D26*1000)</f>
        <v>161.05764741853892</v>
      </c>
      <c r="E104" s="76">
        <f>IF(TrRoad_act!E26=0,"",E40/TrRoad_act!E26*1000)</f>
        <v>178.35211544144084</v>
      </c>
      <c r="F104" s="76">
        <f>IF(TrRoad_act!F26=0,"",F40/TrRoad_act!F26*1000)</f>
        <v>186.57892186211276</v>
      </c>
      <c r="G104" s="76">
        <f>IF(TrRoad_act!G26=0,"",G40/TrRoad_act!G26*1000)</f>
        <v>179.02507119014621</v>
      </c>
      <c r="H104" s="76">
        <f>IF(TrRoad_act!H26=0,"",H40/TrRoad_act!H26*1000)</f>
        <v>177.07410523491848</v>
      </c>
      <c r="I104" s="76">
        <f>IF(TrRoad_act!I26=0,"",I40/TrRoad_act!I26*1000)</f>
        <v>177.1215942769831</v>
      </c>
      <c r="J104" s="76">
        <f>IF(TrRoad_act!J26=0,"",J40/TrRoad_act!J26*1000)</f>
        <v>163.6298973610418</v>
      </c>
      <c r="K104" s="76">
        <f>IF(TrRoad_act!K26=0,"",K40/TrRoad_act!K26*1000)</f>
        <v>156.31601886685823</v>
      </c>
      <c r="L104" s="76">
        <f>IF(TrRoad_act!L26=0,"",L40/TrRoad_act!L26*1000)</f>
        <v>156.85519596888435</v>
      </c>
      <c r="M104" s="76">
        <f>IF(TrRoad_act!M26=0,"",M40/TrRoad_act!M26*1000)</f>
        <v>141.27243662494251</v>
      </c>
      <c r="N104" s="76">
        <f>IF(TrRoad_act!N26=0,"",N40/TrRoad_act!N26*1000)</f>
        <v>120.7036341847457</v>
      </c>
      <c r="O104" s="76">
        <f>IF(TrRoad_act!O26=0,"",O40/TrRoad_act!O26*1000)</f>
        <v>109.47410896678581</v>
      </c>
      <c r="P104" s="76">
        <f>IF(TrRoad_act!P26=0,"",P40/TrRoad_act!P26*1000)</f>
        <v>112.69289467676789</v>
      </c>
      <c r="Q104" s="76">
        <f>IF(TrRoad_act!Q26=0,"",Q40/TrRoad_act!Q26*1000)</f>
        <v>119.57455341464245</v>
      </c>
    </row>
    <row r="105" spans="1:17" ht="11.45" customHeight="1" x14ac:dyDescent="0.25">
      <c r="A105" s="17" t="s">
        <v>23</v>
      </c>
      <c r="B105" s="75">
        <f>IF(TrRoad_act!B27=0,"",B41/TrRoad_act!B27*1000)</f>
        <v>171.67093397532253</v>
      </c>
      <c r="C105" s="75">
        <f>IF(TrRoad_act!C27=0,"",C41/TrRoad_act!C27*1000)</f>
        <v>178.37903021072688</v>
      </c>
      <c r="D105" s="75">
        <f>IF(TrRoad_act!D27=0,"",D41/TrRoad_act!D27*1000)</f>
        <v>174.14511003117812</v>
      </c>
      <c r="E105" s="75">
        <f>IF(TrRoad_act!E27=0,"",E41/TrRoad_act!E27*1000)</f>
        <v>188.88929670299453</v>
      </c>
      <c r="F105" s="75">
        <f>IF(TrRoad_act!F27=0,"",F41/TrRoad_act!F27*1000)</f>
        <v>190.85419191829527</v>
      </c>
      <c r="G105" s="75">
        <f>IF(TrRoad_act!G27=0,"",G41/TrRoad_act!G27*1000)</f>
        <v>179.52191371912093</v>
      </c>
      <c r="H105" s="75">
        <f>IF(TrRoad_act!H27=0,"",H41/TrRoad_act!H27*1000)</f>
        <v>180.68030417018207</v>
      </c>
      <c r="I105" s="75">
        <f>IF(TrRoad_act!I27=0,"",I41/TrRoad_act!I27*1000)</f>
        <v>180.3826576461208</v>
      </c>
      <c r="J105" s="75">
        <f>IF(TrRoad_act!J27=0,"",J41/TrRoad_act!J27*1000)</f>
        <v>186.92673312212142</v>
      </c>
      <c r="K105" s="75">
        <f>IF(TrRoad_act!K27=0,"",K41/TrRoad_act!K27*1000)</f>
        <v>172.67979493315909</v>
      </c>
      <c r="L105" s="75">
        <f>IF(TrRoad_act!L27=0,"",L41/TrRoad_act!L27*1000)</f>
        <v>167.60659370963577</v>
      </c>
      <c r="M105" s="75">
        <f>IF(TrRoad_act!M27=0,"",M41/TrRoad_act!M27*1000)</f>
        <v>148.08926506926178</v>
      </c>
      <c r="N105" s="75">
        <f>IF(TrRoad_act!N27=0,"",N41/TrRoad_act!N27*1000)</f>
        <v>135.06804032310521</v>
      </c>
      <c r="O105" s="75">
        <f>IF(TrRoad_act!O27=0,"",O41/TrRoad_act!O27*1000)</f>
        <v>131.88034655280342</v>
      </c>
      <c r="P105" s="75">
        <f>IF(TrRoad_act!P27=0,"",P41/TrRoad_act!P27*1000)</f>
        <v>128.54884809315607</v>
      </c>
      <c r="Q105" s="75">
        <f>IF(TrRoad_act!Q27=0,"",Q41/TrRoad_act!Q27*1000)</f>
        <v>129.66195732100232</v>
      </c>
    </row>
    <row r="106" spans="1:17" ht="11.45" customHeight="1" x14ac:dyDescent="0.25">
      <c r="A106" s="15" t="s">
        <v>22</v>
      </c>
      <c r="B106" s="74">
        <f>IF(TrRoad_act!B28=0,"",B42/TrRoad_act!B28*1000)</f>
        <v>124.17341131890601</v>
      </c>
      <c r="C106" s="74">
        <f>IF(TrRoad_act!C28=0,"",C42/TrRoad_act!C28*1000)</f>
        <v>121.50248990396481</v>
      </c>
      <c r="D106" s="74">
        <f>IF(TrRoad_act!D28=0,"",D42/TrRoad_act!D28*1000)</f>
        <v>130.54049225574792</v>
      </c>
      <c r="E106" s="74">
        <f>IF(TrRoad_act!E28=0,"",E42/TrRoad_act!E28*1000)</f>
        <v>154.25566624867164</v>
      </c>
      <c r="F106" s="74">
        <f>IF(TrRoad_act!F28=0,"",F42/TrRoad_act!F28*1000)</f>
        <v>178.4606057635344</v>
      </c>
      <c r="G106" s="74">
        <f>IF(TrRoad_act!G28=0,"",G42/TrRoad_act!G28*1000)</f>
        <v>178.06599429340858</v>
      </c>
      <c r="H106" s="74">
        <f>IF(TrRoad_act!H28=0,"",H42/TrRoad_act!H28*1000)</f>
        <v>170.38513861715731</v>
      </c>
      <c r="I106" s="74">
        <f>IF(TrRoad_act!I28=0,"",I42/TrRoad_act!I28*1000)</f>
        <v>171.28022827396822</v>
      </c>
      <c r="J106" s="74">
        <f>IF(TrRoad_act!J28=0,"",J42/TrRoad_act!J28*1000)</f>
        <v>133.16592111174751</v>
      </c>
      <c r="K106" s="74">
        <f>IF(TrRoad_act!K28=0,"",K42/TrRoad_act!K28*1000)</f>
        <v>132.64282706942296</v>
      </c>
      <c r="L106" s="74">
        <f>IF(TrRoad_act!L28=0,"",L42/TrRoad_act!L28*1000)</f>
        <v>139.8144523103102</v>
      </c>
      <c r="M106" s="74">
        <f>IF(TrRoad_act!M28=0,"",M42/TrRoad_act!M28*1000)</f>
        <v>128.49100652221611</v>
      </c>
      <c r="N106" s="74">
        <f>IF(TrRoad_act!N28=0,"",N42/TrRoad_act!N28*1000)</f>
        <v>92.583515942888852</v>
      </c>
      <c r="O106" s="74">
        <f>IF(TrRoad_act!O28=0,"",O42/TrRoad_act!O28*1000)</f>
        <v>70.808449994971596</v>
      </c>
      <c r="P106" s="74">
        <f>IF(TrRoad_act!P28=0,"",P42/TrRoad_act!P28*1000)</f>
        <v>81.476422876075844</v>
      </c>
      <c r="Q106" s="74">
        <f>IF(TrRoad_act!Q28=0,"",Q42/TrRoad_act!Q28*1000)</f>
        <v>100.41795327637787</v>
      </c>
    </row>
    <row r="108" spans="1:17" ht="11.45" customHeight="1" x14ac:dyDescent="0.25">
      <c r="A108" s="27" t="s">
        <v>93</v>
      </c>
      <c r="B108" s="68"/>
      <c r="C108" s="68"/>
      <c r="D108" s="68"/>
      <c r="E108" s="68"/>
      <c r="F108" s="68"/>
      <c r="G108" s="68"/>
      <c r="H108" s="68"/>
      <c r="I108" s="68"/>
      <c r="J108" s="68"/>
      <c r="K108" s="68"/>
      <c r="L108" s="68"/>
      <c r="M108" s="68"/>
      <c r="N108" s="68"/>
      <c r="O108" s="68"/>
      <c r="P108" s="68"/>
      <c r="Q108" s="68"/>
    </row>
    <row r="109" spans="1:17" ht="11.45" customHeight="1" x14ac:dyDescent="0.25">
      <c r="A109" s="25" t="s">
        <v>39</v>
      </c>
      <c r="B109" s="79"/>
      <c r="C109" s="79"/>
      <c r="D109" s="79"/>
      <c r="E109" s="79"/>
      <c r="F109" s="79"/>
      <c r="G109" s="79"/>
      <c r="H109" s="79"/>
      <c r="I109" s="79"/>
      <c r="J109" s="79"/>
      <c r="K109" s="79"/>
      <c r="L109" s="79"/>
      <c r="M109" s="79"/>
      <c r="N109" s="79"/>
      <c r="O109" s="79"/>
      <c r="P109" s="79"/>
      <c r="Q109" s="79"/>
    </row>
    <row r="110" spans="1:17" ht="11.45" customHeight="1" x14ac:dyDescent="0.25">
      <c r="A110" s="23" t="s">
        <v>30</v>
      </c>
      <c r="B110" s="78">
        <f>IF(TrRoad_act!B86=0,"",1000000*B19/TrRoad_act!B86)</f>
        <v>507.46718743352653</v>
      </c>
      <c r="C110" s="78">
        <f>IF(TrRoad_act!C86=0,"",1000000*C19/TrRoad_act!C86)</f>
        <v>450.21467952272053</v>
      </c>
      <c r="D110" s="78">
        <f>IF(TrRoad_act!D86=0,"",1000000*D19/TrRoad_act!D86)</f>
        <v>448.38685199162427</v>
      </c>
      <c r="E110" s="78">
        <f>IF(TrRoad_act!E86=0,"",1000000*E19/TrRoad_act!E86)</f>
        <v>434.92144041449842</v>
      </c>
      <c r="F110" s="78">
        <f>IF(TrRoad_act!F86=0,"",1000000*F19/TrRoad_act!F86)</f>
        <v>411.56149102608794</v>
      </c>
      <c r="G110" s="78">
        <f>IF(TrRoad_act!G86=0,"",1000000*G19/TrRoad_act!G86)</f>
        <v>390.39168835422515</v>
      </c>
      <c r="H110" s="78">
        <f>IF(TrRoad_act!H86=0,"",1000000*H19/TrRoad_act!H86)</f>
        <v>376.2656298353412</v>
      </c>
      <c r="I110" s="78">
        <f>IF(TrRoad_act!I86=0,"",1000000*I19/TrRoad_act!I86)</f>
        <v>365.86213861163964</v>
      </c>
      <c r="J110" s="78">
        <f>IF(TrRoad_act!J86=0,"",1000000*J19/TrRoad_act!J86)</f>
        <v>346.27162302579069</v>
      </c>
      <c r="K110" s="78">
        <f>IF(TrRoad_act!K86=0,"",1000000*K19/TrRoad_act!K86)</f>
        <v>329.86514334140861</v>
      </c>
      <c r="L110" s="78">
        <f>IF(TrRoad_act!L86=0,"",1000000*L19/TrRoad_act!L86)</f>
        <v>323.08469895318649</v>
      </c>
      <c r="M110" s="78">
        <f>IF(TrRoad_act!M86=0,"",1000000*M19/TrRoad_act!M86)</f>
        <v>319.34316230102161</v>
      </c>
      <c r="N110" s="78">
        <f>IF(TrRoad_act!N86=0,"",1000000*N19/TrRoad_act!N86)</f>
        <v>334.92754185404067</v>
      </c>
      <c r="O110" s="78">
        <f>IF(TrRoad_act!O86=0,"",1000000*O19/TrRoad_act!O86)</f>
        <v>338.89898405027532</v>
      </c>
      <c r="P110" s="78">
        <f>IF(TrRoad_act!P86=0,"",1000000*P19/TrRoad_act!P86)</f>
        <v>343.6738723275713</v>
      </c>
      <c r="Q110" s="78">
        <f>IF(TrRoad_act!Q86=0,"",1000000*Q19/TrRoad_act!Q86)</f>
        <v>342.79559187288231</v>
      </c>
    </row>
    <row r="111" spans="1:17" ht="11.45" customHeight="1" x14ac:dyDescent="0.25">
      <c r="A111" s="19" t="s">
        <v>29</v>
      </c>
      <c r="B111" s="76">
        <f>IF(TrRoad_act!B87=0,"",1000000*B20/TrRoad_act!B87)</f>
        <v>3249.7412171490187</v>
      </c>
      <c r="C111" s="76">
        <f>IF(TrRoad_act!C87=0,"",1000000*C20/TrRoad_act!C87)</f>
        <v>3192.4771907680379</v>
      </c>
      <c r="D111" s="76">
        <f>IF(TrRoad_act!D87=0,"",1000000*D20/TrRoad_act!D87)</f>
        <v>3207.5276679354224</v>
      </c>
      <c r="E111" s="76">
        <f>IF(TrRoad_act!E87=0,"",1000000*E20/TrRoad_act!E87)</f>
        <v>3235.6358587632853</v>
      </c>
      <c r="F111" s="76">
        <f>IF(TrRoad_act!F87=0,"",1000000*F20/TrRoad_act!F87)</f>
        <v>3211.7289400892109</v>
      </c>
      <c r="G111" s="76">
        <f>IF(TrRoad_act!G87=0,"",1000000*G20/TrRoad_act!G87)</f>
        <v>3119.4100653555615</v>
      </c>
      <c r="H111" s="76">
        <f>IF(TrRoad_act!H87=0,"",1000000*H20/TrRoad_act!H87)</f>
        <v>3053.1805074737449</v>
      </c>
      <c r="I111" s="76">
        <f>IF(TrRoad_act!I87=0,"",1000000*I20/TrRoad_act!I87)</f>
        <v>3148.2648461466924</v>
      </c>
      <c r="J111" s="76">
        <f>IF(TrRoad_act!J87=0,"",1000000*J20/TrRoad_act!J87)</f>
        <v>3090.6893793804825</v>
      </c>
      <c r="K111" s="76">
        <f>IF(TrRoad_act!K87=0,"",1000000*K20/TrRoad_act!K87)</f>
        <v>3007.8145581479939</v>
      </c>
      <c r="L111" s="76">
        <f>IF(TrRoad_act!L87=0,"",1000000*L20/TrRoad_act!L87)</f>
        <v>2914.4669112788433</v>
      </c>
      <c r="M111" s="76">
        <f>IF(TrRoad_act!M87=0,"",1000000*M20/TrRoad_act!M87)</f>
        <v>2871.2298128225411</v>
      </c>
      <c r="N111" s="76">
        <f>IF(TrRoad_act!N87=0,"",1000000*N20/TrRoad_act!N87)</f>
        <v>2549.7592608663513</v>
      </c>
      <c r="O111" s="76">
        <f>IF(TrRoad_act!O87=0,"",1000000*O20/TrRoad_act!O87)</f>
        <v>2525.4727435597274</v>
      </c>
      <c r="P111" s="76">
        <f>IF(TrRoad_act!P87=0,"",1000000*P20/TrRoad_act!P87)</f>
        <v>2534.1068194589157</v>
      </c>
      <c r="Q111" s="76">
        <f>IF(TrRoad_act!Q87=0,"",1000000*Q20/TrRoad_act!Q87)</f>
        <v>2531.8615693035622</v>
      </c>
    </row>
    <row r="112" spans="1:17" ht="11.45" customHeight="1" x14ac:dyDescent="0.25">
      <c r="A112" s="62" t="s">
        <v>59</v>
      </c>
      <c r="B112" s="77">
        <f>IF(TrRoad_act!B88=0,"",1000000*B21/TrRoad_act!B88)</f>
        <v>3199.7440494221678</v>
      </c>
      <c r="C112" s="77">
        <f>IF(TrRoad_act!C88=0,"",1000000*C21/TrRoad_act!C88)</f>
        <v>3141.8694367861349</v>
      </c>
      <c r="D112" s="77">
        <f>IF(TrRoad_act!D88=0,"",1000000*D21/TrRoad_act!D88)</f>
        <v>3149.6109346263206</v>
      </c>
      <c r="E112" s="77">
        <f>IF(TrRoad_act!E88=0,"",1000000*E21/TrRoad_act!E88)</f>
        <v>3161.8947225741399</v>
      </c>
      <c r="F112" s="77">
        <f>IF(TrRoad_act!F88=0,"",1000000*F21/TrRoad_act!F88)</f>
        <v>3117.4096690467536</v>
      </c>
      <c r="G112" s="77">
        <f>IF(TrRoad_act!G88=0,"",1000000*G21/TrRoad_act!G88)</f>
        <v>3015.3057354702469</v>
      </c>
      <c r="H112" s="77">
        <f>IF(TrRoad_act!H88=0,"",1000000*H21/TrRoad_act!H88)</f>
        <v>2929.7662660968608</v>
      </c>
      <c r="I112" s="77">
        <f>IF(TrRoad_act!I88=0,"",1000000*I21/TrRoad_act!I88)</f>
        <v>2983.5502851035112</v>
      </c>
      <c r="J112" s="77">
        <f>IF(TrRoad_act!J88=0,"",1000000*J21/TrRoad_act!J88)</f>
        <v>2905.7282216960994</v>
      </c>
      <c r="K112" s="77">
        <f>IF(TrRoad_act!K88=0,"",1000000*K21/TrRoad_act!K88)</f>
        <v>2815.8878303602191</v>
      </c>
      <c r="L112" s="77">
        <f>IF(TrRoad_act!L88=0,"",1000000*L21/TrRoad_act!L88)</f>
        <v>2663.3810234945581</v>
      </c>
      <c r="M112" s="77">
        <f>IF(TrRoad_act!M88=0,"",1000000*M21/TrRoad_act!M88)</f>
        <v>2656.9967543293783</v>
      </c>
      <c r="N112" s="77">
        <f>IF(TrRoad_act!N88=0,"",1000000*N21/TrRoad_act!N88)</f>
        <v>2416.5813435937766</v>
      </c>
      <c r="O112" s="77">
        <f>IF(TrRoad_act!O88=0,"",1000000*O21/TrRoad_act!O88)</f>
        <v>2381.0125483241773</v>
      </c>
      <c r="P112" s="77">
        <f>IF(TrRoad_act!P88=0,"",1000000*P21/TrRoad_act!P88)</f>
        <v>2400.6022360730999</v>
      </c>
      <c r="Q112" s="77">
        <f>IF(TrRoad_act!Q88=0,"",1000000*Q21/TrRoad_act!Q88)</f>
        <v>2443.1180197029612</v>
      </c>
    </row>
    <row r="113" spans="1:17" ht="11.45" customHeight="1" x14ac:dyDescent="0.25">
      <c r="A113" s="62" t="s">
        <v>58</v>
      </c>
      <c r="B113" s="77">
        <f>IF(TrRoad_act!B89=0,"",1000000*B22/TrRoad_act!B89)</f>
        <v>3977.8868103142481</v>
      </c>
      <c r="C113" s="77">
        <f>IF(TrRoad_act!C89=0,"",1000000*C22/TrRoad_act!C89)</f>
        <v>3807.0363331282483</v>
      </c>
      <c r="D113" s="77">
        <f>IF(TrRoad_act!D89=0,"",1000000*D22/TrRoad_act!D89)</f>
        <v>3818.0799092443999</v>
      </c>
      <c r="E113" s="77">
        <f>IF(TrRoad_act!E89=0,"",1000000*E22/TrRoad_act!E89)</f>
        <v>4012.084500237766</v>
      </c>
      <c r="F113" s="77">
        <f>IF(TrRoad_act!F89=0,"",1000000*F22/TrRoad_act!F89)</f>
        <v>4100.5001198830205</v>
      </c>
      <c r="G113" s="77">
        <f>IF(TrRoad_act!G89=0,"",1000000*G22/TrRoad_act!G89)</f>
        <v>3893.713408394583</v>
      </c>
      <c r="H113" s="77">
        <f>IF(TrRoad_act!H89=0,"",1000000*H22/TrRoad_act!H89)</f>
        <v>3845.6244875043317</v>
      </c>
      <c r="I113" s="77">
        <f>IF(TrRoad_act!I89=0,"",1000000*I22/TrRoad_act!I89)</f>
        <v>3942.3875129056596</v>
      </c>
      <c r="J113" s="77">
        <f>IF(TrRoad_act!J89=0,"",1000000*J22/TrRoad_act!J89)</f>
        <v>3838.2543192489761</v>
      </c>
      <c r="K113" s="77">
        <f>IF(TrRoad_act!K89=0,"",1000000*K22/TrRoad_act!K89)</f>
        <v>3691.8717531111433</v>
      </c>
      <c r="L113" s="77">
        <f>IF(TrRoad_act!L89=0,"",1000000*L22/TrRoad_act!L89)</f>
        <v>3683.6409934500321</v>
      </c>
      <c r="M113" s="77">
        <f>IF(TrRoad_act!M89=0,"",1000000*M22/TrRoad_act!M89)</f>
        <v>3461.7296481288304</v>
      </c>
      <c r="N113" s="77">
        <f>IF(TrRoad_act!N89=0,"",1000000*N22/TrRoad_act!N89)</f>
        <v>2878.5951026594071</v>
      </c>
      <c r="O113" s="77">
        <f>IF(TrRoad_act!O89=0,"",1000000*O22/TrRoad_act!O89)</f>
        <v>2845.9698181252725</v>
      </c>
      <c r="P113" s="77">
        <f>IF(TrRoad_act!P89=0,"",1000000*P22/TrRoad_act!P89)</f>
        <v>2801.5136205295066</v>
      </c>
      <c r="Q113" s="77">
        <f>IF(TrRoad_act!Q89=0,"",1000000*Q22/TrRoad_act!Q89)</f>
        <v>2711.818748544405</v>
      </c>
    </row>
    <row r="114" spans="1:17" ht="11.45" customHeight="1" x14ac:dyDescent="0.25">
      <c r="A114" s="62" t="s">
        <v>57</v>
      </c>
      <c r="B114" s="77">
        <f>IF(TrRoad_act!B90=0,"",1000000*B23/TrRoad_act!B90)</f>
        <v>3469.3794907864808</v>
      </c>
      <c r="C114" s="77">
        <f>IF(TrRoad_act!C90=0,"",1000000*C23/TrRoad_act!C90)</f>
        <v>3837.7054601597179</v>
      </c>
      <c r="D114" s="77">
        <f>IF(TrRoad_act!D90=0,"",1000000*D23/TrRoad_act!D90)</f>
        <v>4443.2532537957695</v>
      </c>
      <c r="E114" s="77">
        <f>IF(TrRoad_act!E90=0,"",1000000*E23/TrRoad_act!E90)</f>
        <v>4155.9839608528728</v>
      </c>
      <c r="F114" s="77">
        <f>IF(TrRoad_act!F90=0,"",1000000*F23/TrRoad_act!F90)</f>
        <v>3991.520658790851</v>
      </c>
      <c r="G114" s="77">
        <f>IF(TrRoad_act!G90=0,"",1000000*G23/TrRoad_act!G90)</f>
        <v>3856.3229006325464</v>
      </c>
      <c r="H114" s="77">
        <f>IF(TrRoad_act!H90=0,"",1000000*H23/TrRoad_act!H90)</f>
        <v>3668.6826175213105</v>
      </c>
      <c r="I114" s="77">
        <f>IF(TrRoad_act!I90=0,"",1000000*I23/TrRoad_act!I90)</f>
        <v>3392.1727638157854</v>
      </c>
      <c r="J114" s="77">
        <f>IF(TrRoad_act!J90=0,"",1000000*J23/TrRoad_act!J90)</f>
        <v>3208.1394955473197</v>
      </c>
      <c r="K114" s="77">
        <f>IF(TrRoad_act!K90=0,"",1000000*K23/TrRoad_act!K90)</f>
        <v>3160.6971535137118</v>
      </c>
      <c r="L114" s="77" t="str">
        <f>IF(TrRoad_act!L90=0,"",1000000*L23/TrRoad_act!L90)</f>
        <v/>
      </c>
      <c r="M114" s="77" t="str">
        <f>IF(TrRoad_act!M90=0,"",1000000*M23/TrRoad_act!M90)</f>
        <v/>
      </c>
      <c r="N114" s="77" t="str">
        <f>IF(TrRoad_act!N90=0,"",1000000*N23/TrRoad_act!N90)</f>
        <v/>
      </c>
      <c r="O114" s="77" t="str">
        <f>IF(TrRoad_act!O90=0,"",1000000*O23/TrRoad_act!O90)</f>
        <v/>
      </c>
      <c r="P114" s="77" t="str">
        <f>IF(TrRoad_act!P90=0,"",1000000*P23/TrRoad_act!P90)</f>
        <v/>
      </c>
      <c r="Q114" s="77" t="str">
        <f>IF(TrRoad_act!Q90=0,"",1000000*Q23/TrRoad_act!Q90)</f>
        <v/>
      </c>
    </row>
    <row r="115" spans="1:17" ht="11.45" customHeight="1" x14ac:dyDescent="0.25">
      <c r="A115" s="62" t="s">
        <v>56</v>
      </c>
      <c r="B115" s="77" t="str">
        <f>IF(TrRoad_act!B91=0,"",1000000*B24/TrRoad_act!B91)</f>
        <v/>
      </c>
      <c r="C115" s="77" t="str">
        <f>IF(TrRoad_act!C91=0,"",1000000*C24/TrRoad_act!C91)</f>
        <v/>
      </c>
      <c r="D115" s="77" t="str">
        <f>IF(TrRoad_act!D91=0,"",1000000*D24/TrRoad_act!D91)</f>
        <v/>
      </c>
      <c r="E115" s="77" t="str">
        <f>IF(TrRoad_act!E91=0,"",1000000*E24/TrRoad_act!E91)</f>
        <v/>
      </c>
      <c r="F115" s="77" t="str">
        <f>IF(TrRoad_act!F91=0,"",1000000*F24/TrRoad_act!F91)</f>
        <v/>
      </c>
      <c r="G115" s="77" t="str">
        <f>IF(TrRoad_act!G91=0,"",1000000*G24/TrRoad_act!G91)</f>
        <v/>
      </c>
      <c r="H115" s="77" t="str">
        <f>IF(TrRoad_act!H91=0,"",1000000*H24/TrRoad_act!H91)</f>
        <v/>
      </c>
      <c r="I115" s="77" t="str">
        <f>IF(TrRoad_act!I91=0,"",1000000*I24/TrRoad_act!I91)</f>
        <v/>
      </c>
      <c r="J115" s="77" t="str">
        <f>IF(TrRoad_act!J91=0,"",1000000*J24/TrRoad_act!J91)</f>
        <v/>
      </c>
      <c r="K115" s="77" t="str">
        <f>IF(TrRoad_act!K91=0,"",1000000*K24/TrRoad_act!K91)</f>
        <v/>
      </c>
      <c r="L115" s="77" t="str">
        <f>IF(TrRoad_act!L91=0,"",1000000*L24/TrRoad_act!L91)</f>
        <v/>
      </c>
      <c r="M115" s="77" t="str">
        <f>IF(TrRoad_act!M91=0,"",1000000*M24/TrRoad_act!M91)</f>
        <v/>
      </c>
      <c r="N115" s="77" t="str">
        <f>IF(TrRoad_act!N91=0,"",1000000*N24/TrRoad_act!N91)</f>
        <v/>
      </c>
      <c r="O115" s="77" t="str">
        <f>IF(TrRoad_act!O91=0,"",1000000*O24/TrRoad_act!O91)</f>
        <v/>
      </c>
      <c r="P115" s="77" t="str">
        <f>IF(TrRoad_act!P91=0,"",1000000*P24/TrRoad_act!P91)</f>
        <v/>
      </c>
      <c r="Q115" s="77">
        <f>IF(TrRoad_act!Q91=0,"",1000000*Q24/TrRoad_act!Q91)</f>
        <v>3331.8686203340476</v>
      </c>
    </row>
    <row r="116" spans="1:17" ht="11.45" customHeight="1" x14ac:dyDescent="0.25">
      <c r="A116" s="62" t="s">
        <v>60</v>
      </c>
      <c r="B116" s="77" t="str">
        <f>IF(TrRoad_act!B92=0,"",1000000*B25/TrRoad_act!B92)</f>
        <v/>
      </c>
      <c r="C116" s="77" t="str">
        <f>IF(TrRoad_act!C92=0,"",1000000*C25/TrRoad_act!C92)</f>
        <v/>
      </c>
      <c r="D116" s="77" t="str">
        <f>IF(TrRoad_act!D92=0,"",1000000*D25/TrRoad_act!D92)</f>
        <v/>
      </c>
      <c r="E116" s="77" t="str">
        <f>IF(TrRoad_act!E92=0,"",1000000*E25/TrRoad_act!E92)</f>
        <v/>
      </c>
      <c r="F116" s="77" t="str">
        <f>IF(TrRoad_act!F92=0,"",1000000*F25/TrRoad_act!F92)</f>
        <v/>
      </c>
      <c r="G116" s="77" t="str">
        <f>IF(TrRoad_act!G92=0,"",1000000*G25/TrRoad_act!G92)</f>
        <v/>
      </c>
      <c r="H116" s="77" t="str">
        <f>IF(TrRoad_act!H92=0,"",1000000*H25/TrRoad_act!H92)</f>
        <v/>
      </c>
      <c r="I116" s="77" t="str">
        <f>IF(TrRoad_act!I92=0,"",1000000*I25/TrRoad_act!I92)</f>
        <v/>
      </c>
      <c r="J116" s="77" t="str">
        <f>IF(TrRoad_act!J92=0,"",1000000*J25/TrRoad_act!J92)</f>
        <v/>
      </c>
      <c r="K116" s="77" t="str">
        <f>IF(TrRoad_act!K92=0,"",1000000*K25/TrRoad_act!K92)</f>
        <v/>
      </c>
      <c r="L116" s="77" t="str">
        <f>IF(TrRoad_act!L92=0,"",1000000*L25/TrRoad_act!L92)</f>
        <v/>
      </c>
      <c r="M116" s="77" t="str">
        <f>IF(TrRoad_act!M92=0,"",1000000*M25/TrRoad_act!M92)</f>
        <v/>
      </c>
      <c r="N116" s="77" t="str">
        <f>IF(TrRoad_act!N92=0,"",1000000*N25/TrRoad_act!N92)</f>
        <v/>
      </c>
      <c r="O116" s="77" t="str">
        <f>IF(TrRoad_act!O92=0,"",1000000*O25/TrRoad_act!O92)</f>
        <v/>
      </c>
      <c r="P116" s="77">
        <f>IF(TrRoad_act!P92=0,"",1000000*P25/TrRoad_act!P92)</f>
        <v>501.69219237561344</v>
      </c>
      <c r="Q116" s="77">
        <f>IF(TrRoad_act!Q92=0,"",1000000*Q25/TrRoad_act!Q92)</f>
        <v>1452.6363895098839</v>
      </c>
    </row>
    <row r="117" spans="1:17" ht="11.45" customHeight="1" x14ac:dyDescent="0.25">
      <c r="A117" s="62" t="s">
        <v>55</v>
      </c>
      <c r="B117" s="77" t="str">
        <f>IF(TrRoad_act!B93=0,"",1000000*B26/TrRoad_act!B93)</f>
        <v/>
      </c>
      <c r="C117" s="77" t="str">
        <f>IF(TrRoad_act!C93=0,"",1000000*C26/TrRoad_act!C93)</f>
        <v/>
      </c>
      <c r="D117" s="77" t="str">
        <f>IF(TrRoad_act!D93=0,"",1000000*D26/TrRoad_act!D93)</f>
        <v/>
      </c>
      <c r="E117" s="77" t="str">
        <f>IF(TrRoad_act!E93=0,"",1000000*E26/TrRoad_act!E93)</f>
        <v/>
      </c>
      <c r="F117" s="77" t="str">
        <f>IF(TrRoad_act!F93=0,"",1000000*F26/TrRoad_act!F93)</f>
        <v/>
      </c>
      <c r="G117" s="77" t="str">
        <f>IF(TrRoad_act!G93=0,"",1000000*G26/TrRoad_act!G93)</f>
        <v/>
      </c>
      <c r="H117" s="77" t="str">
        <f>IF(TrRoad_act!H93=0,"",1000000*H26/TrRoad_act!H93)</f>
        <v/>
      </c>
      <c r="I117" s="77" t="str">
        <f>IF(TrRoad_act!I93=0,"",1000000*I26/TrRoad_act!I93)</f>
        <v/>
      </c>
      <c r="J117" s="77" t="str">
        <f>IF(TrRoad_act!J93=0,"",1000000*J26/TrRoad_act!J93)</f>
        <v/>
      </c>
      <c r="K117" s="77" t="str">
        <f>IF(TrRoad_act!K93=0,"",1000000*K26/TrRoad_act!K93)</f>
        <v/>
      </c>
      <c r="L117" s="77" t="str">
        <f>IF(TrRoad_act!L93=0,"",1000000*L26/TrRoad_act!L93)</f>
        <v/>
      </c>
      <c r="M117" s="77">
        <f>IF(TrRoad_act!M93=0,"",1000000*M26/TrRoad_act!M93)</f>
        <v>0</v>
      </c>
      <c r="N117" s="77">
        <f>IF(TrRoad_act!N93=0,"",1000000*N26/TrRoad_act!N93)</f>
        <v>0</v>
      </c>
      <c r="O117" s="77">
        <f>IF(TrRoad_act!O93=0,"",1000000*O26/TrRoad_act!O93)</f>
        <v>0</v>
      </c>
      <c r="P117" s="77">
        <f>IF(TrRoad_act!P93=0,"",1000000*P26/TrRoad_act!P93)</f>
        <v>0</v>
      </c>
      <c r="Q117" s="77">
        <f>IF(TrRoad_act!Q93=0,"",1000000*Q26/TrRoad_act!Q93)</f>
        <v>0</v>
      </c>
    </row>
    <row r="118" spans="1:17" ht="11.45" customHeight="1" x14ac:dyDescent="0.25">
      <c r="A118" s="19" t="s">
        <v>28</v>
      </c>
      <c r="B118" s="76">
        <f>IF(TrRoad_act!B94=0,"",1000000*B27/TrRoad_act!B94)</f>
        <v>72504.792681160587</v>
      </c>
      <c r="C118" s="76">
        <f>IF(TrRoad_act!C94=0,"",1000000*C27/TrRoad_act!C94)</f>
        <v>71538.216247096294</v>
      </c>
      <c r="D118" s="76">
        <f>IF(TrRoad_act!D94=0,"",1000000*D27/TrRoad_act!D94)</f>
        <v>70079.132042929967</v>
      </c>
      <c r="E118" s="76">
        <f>IF(TrRoad_act!E94=0,"",1000000*E27/TrRoad_act!E94)</f>
        <v>70775.225305666288</v>
      </c>
      <c r="F118" s="76">
        <f>IF(TrRoad_act!F94=0,"",1000000*F27/TrRoad_act!F94)</f>
        <v>69689.56568413059</v>
      </c>
      <c r="G118" s="76">
        <f>IF(TrRoad_act!G94=0,"",1000000*G27/TrRoad_act!G94)</f>
        <v>69989.474929863733</v>
      </c>
      <c r="H118" s="76">
        <f>IF(TrRoad_act!H94=0,"",1000000*H27/TrRoad_act!H94)</f>
        <v>70354.430133656278</v>
      </c>
      <c r="I118" s="76">
        <f>IF(TrRoad_act!I94=0,"",1000000*I27/TrRoad_act!I94)</f>
        <v>69997.952700675902</v>
      </c>
      <c r="J118" s="76">
        <f>IF(TrRoad_act!J94=0,"",1000000*J27/TrRoad_act!J94)</f>
        <v>71542.944593465116</v>
      </c>
      <c r="K118" s="76">
        <f>IF(TrRoad_act!K94=0,"",1000000*K27/TrRoad_act!K94)</f>
        <v>72575.711871889551</v>
      </c>
      <c r="L118" s="76">
        <f>IF(TrRoad_act!L94=0,"",1000000*L27/TrRoad_act!L94)</f>
        <v>74280.909252973855</v>
      </c>
      <c r="M118" s="76">
        <f>IF(TrRoad_act!M94=0,"",1000000*M27/TrRoad_act!M94)</f>
        <v>73149.405356261006</v>
      </c>
      <c r="N118" s="76">
        <f>IF(TrRoad_act!N94=0,"",1000000*N27/TrRoad_act!N94)</f>
        <v>69595.210408057508</v>
      </c>
      <c r="O118" s="76">
        <f>IF(TrRoad_act!O94=0,"",1000000*O27/TrRoad_act!O94)</f>
        <v>70915.765744546647</v>
      </c>
      <c r="P118" s="76">
        <f>IF(TrRoad_act!P94=0,"",1000000*P27/TrRoad_act!P94)</f>
        <v>72453.503450355871</v>
      </c>
      <c r="Q118" s="76">
        <f>IF(TrRoad_act!Q94=0,"",1000000*Q27/TrRoad_act!Q94)</f>
        <v>73887.494627012973</v>
      </c>
    </row>
    <row r="119" spans="1:17" ht="11.45" customHeight="1" x14ac:dyDescent="0.25">
      <c r="A119" s="62" t="s">
        <v>59</v>
      </c>
      <c r="B119" s="75">
        <f>IF(TrRoad_act!B95=0,"",1000000*B28/TrRoad_act!B95)</f>
        <v>23933.924782078524</v>
      </c>
      <c r="C119" s="75">
        <f>IF(TrRoad_act!C95=0,"",1000000*C28/TrRoad_act!C95)</f>
        <v>24345.592643689459</v>
      </c>
      <c r="D119" s="75">
        <f>IF(TrRoad_act!D95=0,"",1000000*D28/TrRoad_act!D95)</f>
        <v>24460.843370760151</v>
      </c>
      <c r="E119" s="75">
        <f>IF(TrRoad_act!E95=0,"",1000000*E28/TrRoad_act!E95)</f>
        <v>24520.895837463206</v>
      </c>
      <c r="F119" s="75">
        <f>IF(TrRoad_act!F95=0,"",1000000*F28/TrRoad_act!F95)</f>
        <v>24573.07180659529</v>
      </c>
      <c r="G119" s="75">
        <f>IF(TrRoad_act!G95=0,"",1000000*G28/TrRoad_act!G95)</f>
        <v>25226.572999355332</v>
      </c>
      <c r="H119" s="75">
        <f>IF(TrRoad_act!H95=0,"",1000000*H28/TrRoad_act!H95)</f>
        <v>25998.812921564793</v>
      </c>
      <c r="I119" s="75">
        <f>IF(TrRoad_act!I95=0,"",1000000*I28/TrRoad_act!I95)</f>
        <v>26523.543689871069</v>
      </c>
      <c r="J119" s="75">
        <f>IF(TrRoad_act!J95=0,"",1000000*J28/TrRoad_act!J95)</f>
        <v>27612.663065713135</v>
      </c>
      <c r="K119" s="75">
        <f>IF(TrRoad_act!K95=0,"",1000000*K28/TrRoad_act!K95)</f>
        <v>27468.619423751534</v>
      </c>
      <c r="L119" s="75">
        <f>IF(TrRoad_act!L95=0,"",1000000*L28/TrRoad_act!L95)</f>
        <v>27163.429658077202</v>
      </c>
      <c r="M119" s="75">
        <f>IF(TrRoad_act!M95=0,"",1000000*M28/TrRoad_act!M95)</f>
        <v>26831.044195080787</v>
      </c>
      <c r="N119" s="75">
        <f>IF(TrRoad_act!N95=0,"",1000000*N28/TrRoad_act!N95)</f>
        <v>27705.027250118954</v>
      </c>
      <c r="O119" s="75">
        <f>IF(TrRoad_act!O95=0,"",1000000*O28/TrRoad_act!O95)</f>
        <v>27790.02645744005</v>
      </c>
      <c r="P119" s="75">
        <f>IF(TrRoad_act!P95=0,"",1000000*P28/TrRoad_act!P95)</f>
        <v>27913.974467369506</v>
      </c>
      <c r="Q119" s="75">
        <f>IF(TrRoad_act!Q95=0,"",1000000*Q28/TrRoad_act!Q95)</f>
        <v>28020.504767483239</v>
      </c>
    </row>
    <row r="120" spans="1:17" ht="11.45" customHeight="1" x14ac:dyDescent="0.25">
      <c r="A120" s="62" t="s">
        <v>58</v>
      </c>
      <c r="B120" s="75">
        <f>IF(TrRoad_act!B96=0,"",1000000*B29/TrRoad_act!B96)</f>
        <v>78739.473115092347</v>
      </c>
      <c r="C120" s="75">
        <f>IF(TrRoad_act!C96=0,"",1000000*C29/TrRoad_act!C96)</f>
        <v>77602.840501509039</v>
      </c>
      <c r="D120" s="75">
        <f>IF(TrRoad_act!D96=0,"",1000000*D29/TrRoad_act!D96)</f>
        <v>75876.54047519782</v>
      </c>
      <c r="E120" s="75">
        <f>IF(TrRoad_act!E96=0,"",1000000*E29/TrRoad_act!E96)</f>
        <v>74308.860194584529</v>
      </c>
      <c r="F120" s="75">
        <f>IF(TrRoad_act!F96=0,"",1000000*F29/TrRoad_act!F96)</f>
        <v>72474.326079833627</v>
      </c>
      <c r="G120" s="75">
        <f>IF(TrRoad_act!G96=0,"",1000000*G29/TrRoad_act!G96)</f>
        <v>72146.173698276878</v>
      </c>
      <c r="H120" s="75">
        <f>IF(TrRoad_act!H96=0,"",1000000*H29/TrRoad_act!H96)</f>
        <v>71988.334950090284</v>
      </c>
      <c r="I120" s="75">
        <f>IF(TrRoad_act!I96=0,"",1000000*I29/TrRoad_act!I96)</f>
        <v>71210.632290515234</v>
      </c>
      <c r="J120" s="75">
        <f>IF(TrRoad_act!J96=0,"",1000000*J29/TrRoad_act!J96)</f>
        <v>72439.354348567867</v>
      </c>
      <c r="K120" s="75">
        <f>IF(TrRoad_act!K96=0,"",1000000*K29/TrRoad_act!K96)</f>
        <v>73225.324640647683</v>
      </c>
      <c r="L120" s="75">
        <f>IF(TrRoad_act!L96=0,"",1000000*L29/TrRoad_act!L96)</f>
        <v>74743.714172714754</v>
      </c>
      <c r="M120" s="75">
        <f>IF(TrRoad_act!M96=0,"",1000000*M29/TrRoad_act!M96)</f>
        <v>73458.837695029011</v>
      </c>
      <c r="N120" s="75">
        <f>IF(TrRoad_act!N96=0,"",1000000*N29/TrRoad_act!N96)</f>
        <v>69779.295080060969</v>
      </c>
      <c r="O120" s="75">
        <f>IF(TrRoad_act!O96=0,"",1000000*O29/TrRoad_act!O96)</f>
        <v>71029.811900576009</v>
      </c>
      <c r="P120" s="75">
        <f>IF(TrRoad_act!P96=0,"",1000000*P29/TrRoad_act!P96)</f>
        <v>72520.039944205564</v>
      </c>
      <c r="Q120" s="75">
        <f>IF(TrRoad_act!Q96=0,"",1000000*Q29/TrRoad_act!Q96)</f>
        <v>73976.380663944044</v>
      </c>
    </row>
    <row r="121" spans="1:17" ht="11.45" customHeight="1" x14ac:dyDescent="0.25">
      <c r="A121" s="62" t="s">
        <v>57</v>
      </c>
      <c r="B121" s="75" t="str">
        <f>IF(TrRoad_act!B97=0,"",1000000*B30/TrRoad_act!B97)</f>
        <v/>
      </c>
      <c r="C121" s="75" t="str">
        <f>IF(TrRoad_act!C97=0,"",1000000*C30/TrRoad_act!C97)</f>
        <v/>
      </c>
      <c r="D121" s="75" t="str">
        <f>IF(TrRoad_act!D97=0,"",1000000*D30/TrRoad_act!D97)</f>
        <v/>
      </c>
      <c r="E121" s="75" t="str">
        <f>IF(TrRoad_act!E97=0,"",1000000*E30/TrRoad_act!E97)</f>
        <v/>
      </c>
      <c r="F121" s="75" t="str">
        <f>IF(TrRoad_act!F97=0,"",1000000*F30/TrRoad_act!F97)</f>
        <v/>
      </c>
      <c r="G121" s="75" t="str">
        <f>IF(TrRoad_act!G97=0,"",1000000*G30/TrRoad_act!G97)</f>
        <v/>
      </c>
      <c r="H121" s="75" t="str">
        <f>IF(TrRoad_act!H97=0,"",1000000*H30/TrRoad_act!H97)</f>
        <v/>
      </c>
      <c r="I121" s="75" t="str">
        <f>IF(TrRoad_act!I97=0,"",1000000*I30/TrRoad_act!I97)</f>
        <v/>
      </c>
      <c r="J121" s="75" t="str">
        <f>IF(TrRoad_act!J97=0,"",1000000*J30/TrRoad_act!J97)</f>
        <v/>
      </c>
      <c r="K121" s="75" t="str">
        <f>IF(TrRoad_act!K97=0,"",1000000*K30/TrRoad_act!K97)</f>
        <v/>
      </c>
      <c r="L121" s="75" t="str">
        <f>IF(TrRoad_act!L97=0,"",1000000*L30/TrRoad_act!L97)</f>
        <v/>
      </c>
      <c r="M121" s="75" t="str">
        <f>IF(TrRoad_act!M97=0,"",1000000*M30/TrRoad_act!M97)</f>
        <v/>
      </c>
      <c r="N121" s="75" t="str">
        <f>IF(TrRoad_act!N97=0,"",1000000*N30/TrRoad_act!N97)</f>
        <v/>
      </c>
      <c r="O121" s="75" t="str">
        <f>IF(TrRoad_act!O97=0,"",1000000*O30/TrRoad_act!O97)</f>
        <v/>
      </c>
      <c r="P121" s="75" t="str">
        <f>IF(TrRoad_act!P97=0,"",1000000*P30/TrRoad_act!P97)</f>
        <v/>
      </c>
      <c r="Q121" s="75" t="str">
        <f>IF(TrRoad_act!Q97=0,"",1000000*Q30/TrRoad_act!Q97)</f>
        <v/>
      </c>
    </row>
    <row r="122" spans="1:17" ht="11.45" customHeight="1" x14ac:dyDescent="0.25">
      <c r="A122" s="62" t="s">
        <v>56</v>
      </c>
      <c r="B122" s="75" t="str">
        <f>IF(TrRoad_act!B98=0,"",1000000*B31/TrRoad_act!B98)</f>
        <v/>
      </c>
      <c r="C122" s="75" t="str">
        <f>IF(TrRoad_act!C98=0,"",1000000*C31/TrRoad_act!C98)</f>
        <v/>
      </c>
      <c r="D122" s="75" t="str">
        <f>IF(TrRoad_act!D98=0,"",1000000*D31/TrRoad_act!D98)</f>
        <v/>
      </c>
      <c r="E122" s="75" t="str">
        <f>IF(TrRoad_act!E98=0,"",1000000*E31/TrRoad_act!E98)</f>
        <v/>
      </c>
      <c r="F122" s="75" t="str">
        <f>IF(TrRoad_act!F98=0,"",1000000*F31/TrRoad_act!F98)</f>
        <v/>
      </c>
      <c r="G122" s="75" t="str">
        <f>IF(TrRoad_act!G98=0,"",1000000*G31/TrRoad_act!G98)</f>
        <v/>
      </c>
      <c r="H122" s="75" t="str">
        <f>IF(TrRoad_act!H98=0,"",1000000*H31/TrRoad_act!H98)</f>
        <v/>
      </c>
      <c r="I122" s="75" t="str">
        <f>IF(TrRoad_act!I98=0,"",1000000*I31/TrRoad_act!I98)</f>
        <v/>
      </c>
      <c r="J122" s="75" t="str">
        <f>IF(TrRoad_act!J98=0,"",1000000*J31/TrRoad_act!J98)</f>
        <v/>
      </c>
      <c r="K122" s="75" t="str">
        <f>IF(TrRoad_act!K98=0,"",1000000*K31/TrRoad_act!K98)</f>
        <v/>
      </c>
      <c r="L122" s="75" t="str">
        <f>IF(TrRoad_act!L98=0,"",1000000*L31/TrRoad_act!L98)</f>
        <v/>
      </c>
      <c r="M122" s="75" t="str">
        <f>IF(TrRoad_act!M98=0,"",1000000*M31/TrRoad_act!M98)</f>
        <v/>
      </c>
      <c r="N122" s="75" t="str">
        <f>IF(TrRoad_act!N98=0,"",1000000*N31/TrRoad_act!N98)</f>
        <v/>
      </c>
      <c r="O122" s="75" t="str">
        <f>IF(TrRoad_act!O98=0,"",1000000*O31/TrRoad_act!O98)</f>
        <v/>
      </c>
      <c r="P122" s="75" t="str">
        <f>IF(TrRoad_act!P98=0,"",1000000*P31/TrRoad_act!P98)</f>
        <v/>
      </c>
      <c r="Q122" s="75">
        <f>IF(TrRoad_act!Q98=0,"",1000000*Q31/TrRoad_act!Q98)</f>
        <v>62182.463467604139</v>
      </c>
    </row>
    <row r="123" spans="1:17" ht="11.45" customHeight="1" x14ac:dyDescent="0.25">
      <c r="A123" s="62" t="s">
        <v>55</v>
      </c>
      <c r="B123" s="75" t="str">
        <f>IF(TrRoad_act!B99=0,"",1000000*B32/TrRoad_act!B99)</f>
        <v/>
      </c>
      <c r="C123" s="75" t="str">
        <f>IF(TrRoad_act!C99=0,"",1000000*C32/TrRoad_act!C99)</f>
        <v/>
      </c>
      <c r="D123" s="75" t="str">
        <f>IF(TrRoad_act!D99=0,"",1000000*D32/TrRoad_act!D99)</f>
        <v/>
      </c>
      <c r="E123" s="75" t="str">
        <f>IF(TrRoad_act!E99=0,"",1000000*E32/TrRoad_act!E99)</f>
        <v/>
      </c>
      <c r="F123" s="75" t="str">
        <f>IF(TrRoad_act!F99=0,"",1000000*F32/TrRoad_act!F99)</f>
        <v/>
      </c>
      <c r="G123" s="75" t="str">
        <f>IF(TrRoad_act!G99=0,"",1000000*G32/TrRoad_act!G99)</f>
        <v/>
      </c>
      <c r="H123" s="75" t="str">
        <f>IF(TrRoad_act!H99=0,"",1000000*H32/TrRoad_act!H99)</f>
        <v/>
      </c>
      <c r="I123" s="75" t="str">
        <f>IF(TrRoad_act!I99=0,"",1000000*I32/TrRoad_act!I99)</f>
        <v/>
      </c>
      <c r="J123" s="75" t="str">
        <f>IF(TrRoad_act!J99=0,"",1000000*J32/TrRoad_act!J99)</f>
        <v/>
      </c>
      <c r="K123" s="75" t="str">
        <f>IF(TrRoad_act!K99=0,"",1000000*K32/TrRoad_act!K99)</f>
        <v/>
      </c>
      <c r="L123" s="75" t="str">
        <f>IF(TrRoad_act!L99=0,"",1000000*L32/TrRoad_act!L99)</f>
        <v/>
      </c>
      <c r="M123" s="75" t="str">
        <f>IF(TrRoad_act!M99=0,"",1000000*M32/TrRoad_act!M99)</f>
        <v/>
      </c>
      <c r="N123" s="75" t="str">
        <f>IF(TrRoad_act!N99=0,"",1000000*N32/TrRoad_act!N99)</f>
        <v/>
      </c>
      <c r="O123" s="75" t="str">
        <f>IF(TrRoad_act!O99=0,"",1000000*O32/TrRoad_act!O99)</f>
        <v/>
      </c>
      <c r="P123" s="75" t="str">
        <f>IF(TrRoad_act!P99=0,"",1000000*P32/TrRoad_act!P99)</f>
        <v/>
      </c>
      <c r="Q123" s="75" t="str">
        <f>IF(TrRoad_act!Q99=0,"",1000000*Q32/TrRoad_act!Q99)</f>
        <v/>
      </c>
    </row>
    <row r="124" spans="1:17" ht="11.45" customHeight="1" x14ac:dyDescent="0.25">
      <c r="A124" s="25" t="s">
        <v>18</v>
      </c>
      <c r="B124" s="79"/>
      <c r="C124" s="79"/>
      <c r="D124" s="79"/>
      <c r="E124" s="79"/>
      <c r="F124" s="79"/>
      <c r="G124" s="79"/>
      <c r="H124" s="79"/>
      <c r="I124" s="79"/>
      <c r="J124" s="79"/>
      <c r="K124" s="79"/>
      <c r="L124" s="79"/>
      <c r="M124" s="79"/>
      <c r="N124" s="79"/>
      <c r="O124" s="79"/>
      <c r="P124" s="79"/>
      <c r="Q124" s="79"/>
    </row>
    <row r="125" spans="1:17" ht="11.45" customHeight="1" x14ac:dyDescent="0.25">
      <c r="A125" s="23" t="s">
        <v>27</v>
      </c>
      <c r="B125" s="78">
        <f>IF(TrRoad_act!B101=0,"",1000000*B34/TrRoad_act!B101)</f>
        <v>4412.4352015599607</v>
      </c>
      <c r="C125" s="78">
        <f>IF(TrRoad_act!C101=0,"",1000000*C34/TrRoad_act!C101)</f>
        <v>4444.6120320788787</v>
      </c>
      <c r="D125" s="78">
        <f>IF(TrRoad_act!D101=0,"",1000000*D34/TrRoad_act!D101)</f>
        <v>4421.320031701518</v>
      </c>
      <c r="E125" s="78">
        <f>IF(TrRoad_act!E101=0,"",1000000*E34/TrRoad_act!E101)</f>
        <v>4565.6797839911887</v>
      </c>
      <c r="F125" s="78">
        <f>IF(TrRoad_act!F101=0,"",1000000*F34/TrRoad_act!F101)</f>
        <v>4674.9468959745273</v>
      </c>
      <c r="G125" s="78">
        <f>IF(TrRoad_act!G101=0,"",1000000*G34/TrRoad_act!G101)</f>
        <v>4661.9741470219342</v>
      </c>
      <c r="H125" s="78">
        <f>IF(TrRoad_act!H101=0,"",1000000*H34/TrRoad_act!H101)</f>
        <v>4731.0008727888999</v>
      </c>
      <c r="I125" s="78">
        <f>IF(TrRoad_act!I101=0,"",1000000*I34/TrRoad_act!I101)</f>
        <v>4816.1172049876741</v>
      </c>
      <c r="J125" s="78">
        <f>IF(TrRoad_act!J101=0,"",1000000*J34/TrRoad_act!J101)</f>
        <v>4579.9481271709601</v>
      </c>
      <c r="K125" s="78">
        <f>IF(TrRoad_act!K101=0,"",1000000*K34/TrRoad_act!K101)</f>
        <v>4387.1188142727051</v>
      </c>
      <c r="L125" s="78">
        <f>IF(TrRoad_act!L101=0,"",1000000*L34/TrRoad_act!L101)</f>
        <v>4440.1747409755917</v>
      </c>
      <c r="M125" s="78">
        <f>IF(TrRoad_act!M101=0,"",1000000*M34/TrRoad_act!M101)</f>
        <v>4073.6588637175778</v>
      </c>
      <c r="N125" s="78">
        <f>IF(TrRoad_act!N101=0,"",1000000*N34/TrRoad_act!N101)</f>
        <v>3645.3435111866715</v>
      </c>
      <c r="O125" s="78">
        <f>IF(TrRoad_act!O101=0,"",1000000*O34/TrRoad_act!O101)</f>
        <v>3508.9696452204407</v>
      </c>
      <c r="P125" s="78">
        <f>IF(TrRoad_act!P101=0,"",1000000*P34/TrRoad_act!P101)</f>
        <v>3353.7181617221722</v>
      </c>
      <c r="Q125" s="78">
        <f>IF(TrRoad_act!Q101=0,"",1000000*Q34/TrRoad_act!Q101)</f>
        <v>3332.8915565415141</v>
      </c>
    </row>
    <row r="126" spans="1:17" ht="11.45" customHeight="1" x14ac:dyDescent="0.25">
      <c r="A126" s="62" t="s">
        <v>59</v>
      </c>
      <c r="B126" s="77">
        <f>IF(TrRoad_act!B102=0,"",1000000*B35/TrRoad_act!B102)</f>
        <v>3036.2483580360608</v>
      </c>
      <c r="C126" s="77">
        <f>IF(TrRoad_act!C102=0,"",1000000*C35/TrRoad_act!C102)</f>
        <v>3372.9464935742458</v>
      </c>
      <c r="D126" s="77">
        <f>IF(TrRoad_act!D102=0,"",1000000*D35/TrRoad_act!D102)</f>
        <v>3468.0033519284634</v>
      </c>
      <c r="E126" s="77">
        <f>IF(TrRoad_act!E102=0,"",1000000*E35/TrRoad_act!E102)</f>
        <v>3561.8067561852527</v>
      </c>
      <c r="F126" s="77">
        <f>IF(TrRoad_act!F102=0,"",1000000*F35/TrRoad_act!F102)</f>
        <v>3738.7599858043782</v>
      </c>
      <c r="G126" s="77">
        <f>IF(TrRoad_act!G102=0,"",1000000*G35/TrRoad_act!G102)</f>
        <v>3816.3256341443875</v>
      </c>
      <c r="H126" s="77">
        <f>IF(TrRoad_act!H102=0,"",1000000*H35/TrRoad_act!H102)</f>
        <v>3790.6666234671297</v>
      </c>
      <c r="I126" s="77">
        <f>IF(TrRoad_act!I102=0,"",1000000*I35/TrRoad_act!I102)</f>
        <v>3646.7110075628998</v>
      </c>
      <c r="J126" s="77">
        <f>IF(TrRoad_act!J102=0,"",1000000*J35/TrRoad_act!J102)</f>
        <v>3319.0864383947055</v>
      </c>
      <c r="K126" s="77">
        <f>IF(TrRoad_act!K102=0,"",1000000*K35/TrRoad_act!K102)</f>
        <v>3148.5898389929052</v>
      </c>
      <c r="L126" s="77">
        <f>IF(TrRoad_act!L102=0,"",1000000*L35/TrRoad_act!L102)</f>
        <v>2924.3728859846792</v>
      </c>
      <c r="M126" s="77">
        <f>IF(TrRoad_act!M102=0,"",1000000*M35/TrRoad_act!M102)</f>
        <v>2499.3167712535451</v>
      </c>
      <c r="N126" s="77">
        <f>IF(TrRoad_act!N102=0,"",1000000*N35/TrRoad_act!N102)</f>
        <v>2359.7076832927469</v>
      </c>
      <c r="O126" s="77">
        <f>IF(TrRoad_act!O102=0,"",1000000*O35/TrRoad_act!O102)</f>
        <v>2123.8042921324463</v>
      </c>
      <c r="P126" s="77">
        <f>IF(TrRoad_act!P102=0,"",1000000*P35/TrRoad_act!P102)</f>
        <v>1981.9665654890771</v>
      </c>
      <c r="Q126" s="77">
        <f>IF(TrRoad_act!Q102=0,"",1000000*Q35/TrRoad_act!Q102)</f>
        <v>1927.6219142028626</v>
      </c>
    </row>
    <row r="127" spans="1:17" ht="11.45" customHeight="1" x14ac:dyDescent="0.25">
      <c r="A127" s="62" t="s">
        <v>58</v>
      </c>
      <c r="B127" s="77">
        <f>IF(TrRoad_act!B103=0,"",1000000*B36/TrRoad_act!B103)</f>
        <v>4776.6579175254974</v>
      </c>
      <c r="C127" s="77">
        <f>IF(TrRoad_act!C103=0,"",1000000*C36/TrRoad_act!C103)</f>
        <v>4721.7738283928875</v>
      </c>
      <c r="D127" s="77">
        <f>IF(TrRoad_act!D103=0,"",1000000*D36/TrRoad_act!D103)</f>
        <v>4660.9169326692245</v>
      </c>
      <c r="E127" s="77">
        <f>IF(TrRoad_act!E103=0,"",1000000*E36/TrRoad_act!E103)</f>
        <v>4808.879208925373</v>
      </c>
      <c r="F127" s="77">
        <f>IF(TrRoad_act!F103=0,"",1000000*F36/TrRoad_act!F103)</f>
        <v>4886.2816200470734</v>
      </c>
      <c r="G127" s="77">
        <f>IF(TrRoad_act!G103=0,"",1000000*G36/TrRoad_act!G103)</f>
        <v>4837.7461755080576</v>
      </c>
      <c r="H127" s="77">
        <f>IF(TrRoad_act!H103=0,"",1000000*H36/TrRoad_act!H103)</f>
        <v>4911.1727470525611</v>
      </c>
      <c r="I127" s="77">
        <f>IF(TrRoad_act!I103=0,"",1000000*I36/TrRoad_act!I103)</f>
        <v>5005.0109539861669</v>
      </c>
      <c r="J127" s="77">
        <f>IF(TrRoad_act!J103=0,"",1000000*J36/TrRoad_act!J103)</f>
        <v>4769.5027142095514</v>
      </c>
      <c r="K127" s="77">
        <f>IF(TrRoad_act!K103=0,"",1000000*K36/TrRoad_act!K103)</f>
        <v>4565.4990381001426</v>
      </c>
      <c r="L127" s="77">
        <f>IF(TrRoad_act!L103=0,"",1000000*L36/TrRoad_act!L103)</f>
        <v>4644.1103139260385</v>
      </c>
      <c r="M127" s="77">
        <f>IF(TrRoad_act!M103=0,"",1000000*M36/TrRoad_act!M103)</f>
        <v>4278.8853648748964</v>
      </c>
      <c r="N127" s="77">
        <f>IF(TrRoad_act!N103=0,"",1000000*N36/TrRoad_act!N103)</f>
        <v>3801.1824326791784</v>
      </c>
      <c r="O127" s="77">
        <f>IF(TrRoad_act!O103=0,"",1000000*O36/TrRoad_act!O103)</f>
        <v>3664.5446162110607</v>
      </c>
      <c r="P127" s="77">
        <f>IF(TrRoad_act!P103=0,"",1000000*P36/TrRoad_act!P103)</f>
        <v>3491.5777895140027</v>
      </c>
      <c r="Q127" s="77">
        <f>IF(TrRoad_act!Q103=0,"",1000000*Q36/TrRoad_act!Q103)</f>
        <v>3459.8412754709566</v>
      </c>
    </row>
    <row r="128" spans="1:17" ht="11.45" customHeight="1" x14ac:dyDescent="0.25">
      <c r="A128" s="62" t="s">
        <v>57</v>
      </c>
      <c r="B128" s="77">
        <f>IF(TrRoad_act!B104=0,"",1000000*B37/TrRoad_act!B104)</f>
        <v>2165.6326324404909</v>
      </c>
      <c r="C128" s="77">
        <f>IF(TrRoad_act!C104=0,"",1000000*C37/TrRoad_act!C104)</f>
        <v>2176.6303213388087</v>
      </c>
      <c r="D128" s="77">
        <f>IF(TrRoad_act!D104=0,"",1000000*D37/TrRoad_act!D104)</f>
        <v>2165.0901677783631</v>
      </c>
      <c r="E128" s="77">
        <f>IF(TrRoad_act!E104=0,"",1000000*E37/TrRoad_act!E104)</f>
        <v>2257.1778474989769</v>
      </c>
      <c r="F128" s="77">
        <f>IF(TrRoad_act!F104=0,"",1000000*F37/TrRoad_act!F104)</f>
        <v>2379.1245550145504</v>
      </c>
      <c r="G128" s="77">
        <f>IF(TrRoad_act!G104=0,"",1000000*G37/TrRoad_act!G104)</f>
        <v>2254.3339241334579</v>
      </c>
      <c r="H128" s="77">
        <f>IF(TrRoad_act!H104=0,"",1000000*H37/TrRoad_act!H104)</f>
        <v>2118.4277540803655</v>
      </c>
      <c r="I128" s="77">
        <f>IF(TrRoad_act!I104=0,"",1000000*I37/TrRoad_act!I104)</f>
        <v>2099.9838854242607</v>
      </c>
      <c r="J128" s="77">
        <f>IF(TrRoad_act!J104=0,"",1000000*J37/TrRoad_act!J104)</f>
        <v>2144.648189353436</v>
      </c>
      <c r="K128" s="77">
        <f>IF(TrRoad_act!K104=0,"",1000000*K37/TrRoad_act!K104)</f>
        <v>2100.1491202892284</v>
      </c>
      <c r="L128" s="77" t="str">
        <f>IF(TrRoad_act!L104=0,"",1000000*L37/TrRoad_act!L104)</f>
        <v/>
      </c>
      <c r="M128" s="77" t="str">
        <f>IF(TrRoad_act!M104=0,"",1000000*M37/TrRoad_act!M104)</f>
        <v/>
      </c>
      <c r="N128" s="77" t="str">
        <f>IF(TrRoad_act!N104=0,"",1000000*N37/TrRoad_act!N104)</f>
        <v/>
      </c>
      <c r="O128" s="77" t="str">
        <f>IF(TrRoad_act!O104=0,"",1000000*O37/TrRoad_act!O104)</f>
        <v/>
      </c>
      <c r="P128" s="77" t="str">
        <f>IF(TrRoad_act!P104=0,"",1000000*P37/TrRoad_act!P104)</f>
        <v/>
      </c>
      <c r="Q128" s="77" t="str">
        <f>IF(TrRoad_act!Q104=0,"",1000000*Q37/TrRoad_act!Q104)</f>
        <v/>
      </c>
    </row>
    <row r="129" spans="1:17" ht="11.45" customHeight="1" x14ac:dyDescent="0.25">
      <c r="A129" s="62" t="s">
        <v>56</v>
      </c>
      <c r="B129" s="77" t="str">
        <f>IF(TrRoad_act!B105=0,"",1000000*B38/TrRoad_act!B105)</f>
        <v/>
      </c>
      <c r="C129" s="77" t="str">
        <f>IF(TrRoad_act!C105=0,"",1000000*C38/TrRoad_act!C105)</f>
        <v/>
      </c>
      <c r="D129" s="77" t="str">
        <f>IF(TrRoad_act!D105=0,"",1000000*D38/TrRoad_act!D105)</f>
        <v/>
      </c>
      <c r="E129" s="77" t="str">
        <f>IF(TrRoad_act!E105=0,"",1000000*E38/TrRoad_act!E105)</f>
        <v/>
      </c>
      <c r="F129" s="77" t="str">
        <f>IF(TrRoad_act!F105=0,"",1000000*F38/TrRoad_act!F105)</f>
        <v/>
      </c>
      <c r="G129" s="77" t="str">
        <f>IF(TrRoad_act!G105=0,"",1000000*G38/TrRoad_act!G105)</f>
        <v/>
      </c>
      <c r="H129" s="77" t="str">
        <f>IF(TrRoad_act!H105=0,"",1000000*H38/TrRoad_act!H105)</f>
        <v/>
      </c>
      <c r="I129" s="77" t="str">
        <f>IF(TrRoad_act!I105=0,"",1000000*I38/TrRoad_act!I105)</f>
        <v/>
      </c>
      <c r="J129" s="77" t="str">
        <f>IF(TrRoad_act!J105=0,"",1000000*J38/TrRoad_act!J105)</f>
        <v/>
      </c>
      <c r="K129" s="77" t="str">
        <f>IF(TrRoad_act!K105=0,"",1000000*K38/TrRoad_act!K105)</f>
        <v/>
      </c>
      <c r="L129" s="77" t="str">
        <f>IF(TrRoad_act!L105=0,"",1000000*L38/TrRoad_act!L105)</f>
        <v/>
      </c>
      <c r="M129" s="77" t="str">
        <f>IF(TrRoad_act!M105=0,"",1000000*M38/TrRoad_act!M105)</f>
        <v/>
      </c>
      <c r="N129" s="77" t="str">
        <f>IF(TrRoad_act!N105=0,"",1000000*N38/TrRoad_act!N105)</f>
        <v/>
      </c>
      <c r="O129" s="77" t="str">
        <f>IF(TrRoad_act!O105=0,"",1000000*O38/TrRoad_act!O105)</f>
        <v/>
      </c>
      <c r="P129" s="77" t="str">
        <f>IF(TrRoad_act!P105=0,"",1000000*P38/TrRoad_act!P105)</f>
        <v/>
      </c>
      <c r="Q129" s="77">
        <f>IF(TrRoad_act!Q105=0,"",1000000*Q38/TrRoad_act!Q105)</f>
        <v>1512.4220880676846</v>
      </c>
    </row>
    <row r="130" spans="1:17" ht="11.45" customHeight="1" x14ac:dyDescent="0.25">
      <c r="A130" s="62" t="s">
        <v>55</v>
      </c>
      <c r="B130" s="77" t="str">
        <f>IF(TrRoad_act!B106=0,"",1000000*B39/TrRoad_act!B106)</f>
        <v/>
      </c>
      <c r="C130" s="77" t="str">
        <f>IF(TrRoad_act!C106=0,"",1000000*C39/TrRoad_act!C106)</f>
        <v/>
      </c>
      <c r="D130" s="77" t="str">
        <f>IF(TrRoad_act!D106=0,"",1000000*D39/TrRoad_act!D106)</f>
        <v/>
      </c>
      <c r="E130" s="77" t="str">
        <f>IF(TrRoad_act!E106=0,"",1000000*E39/TrRoad_act!E106)</f>
        <v/>
      </c>
      <c r="F130" s="77" t="str">
        <f>IF(TrRoad_act!F106=0,"",1000000*F39/TrRoad_act!F106)</f>
        <v/>
      </c>
      <c r="G130" s="77" t="str">
        <f>IF(TrRoad_act!G106=0,"",1000000*G39/TrRoad_act!G106)</f>
        <v/>
      </c>
      <c r="H130" s="77" t="str">
        <f>IF(TrRoad_act!H106=0,"",1000000*H39/TrRoad_act!H106)</f>
        <v/>
      </c>
      <c r="I130" s="77" t="str">
        <f>IF(TrRoad_act!I106=0,"",1000000*I39/TrRoad_act!I106)</f>
        <v/>
      </c>
      <c r="J130" s="77" t="str">
        <f>IF(TrRoad_act!J106=0,"",1000000*J39/TrRoad_act!J106)</f>
        <v/>
      </c>
      <c r="K130" s="77" t="str">
        <f>IF(TrRoad_act!K106=0,"",1000000*K39/TrRoad_act!K106)</f>
        <v/>
      </c>
      <c r="L130" s="77" t="str">
        <f>IF(TrRoad_act!L106=0,"",1000000*L39/TrRoad_act!L106)</f>
        <v/>
      </c>
      <c r="M130" s="77" t="str">
        <f>IF(TrRoad_act!M106=0,"",1000000*M39/TrRoad_act!M106)</f>
        <v/>
      </c>
      <c r="N130" s="77">
        <f>IF(TrRoad_act!N106=0,"",1000000*N39/TrRoad_act!N106)</f>
        <v>0</v>
      </c>
      <c r="O130" s="77">
        <f>IF(TrRoad_act!O106=0,"",1000000*O39/TrRoad_act!O106)</f>
        <v>0</v>
      </c>
      <c r="P130" s="77">
        <f>IF(TrRoad_act!P106=0,"",1000000*P39/TrRoad_act!P106)</f>
        <v>0</v>
      </c>
      <c r="Q130" s="77">
        <f>IF(TrRoad_act!Q106=0,"",1000000*Q39/TrRoad_act!Q106)</f>
        <v>0</v>
      </c>
    </row>
    <row r="131" spans="1:17" ht="11.45" customHeight="1" x14ac:dyDescent="0.25">
      <c r="A131" s="19" t="s">
        <v>24</v>
      </c>
      <c r="B131" s="76">
        <f>IF(TrRoad_act!B107=0,"",1000000*B40/TrRoad_act!B107)</f>
        <v>60456.849309836405</v>
      </c>
      <c r="C131" s="76">
        <f>IF(TrRoad_act!C107=0,"",1000000*C40/TrRoad_act!C107)</f>
        <v>59683.616279247784</v>
      </c>
      <c r="D131" s="76">
        <f>IF(TrRoad_act!D107=0,"",1000000*D40/TrRoad_act!D107)</f>
        <v>59149.188609980287</v>
      </c>
      <c r="E131" s="76">
        <f>IF(TrRoad_act!E107=0,"",1000000*E40/TrRoad_act!E107)</f>
        <v>64654.315731326955</v>
      </c>
      <c r="F131" s="76">
        <f>IF(TrRoad_act!F107=0,"",1000000*F40/TrRoad_act!F107)</f>
        <v>65729.395874492766</v>
      </c>
      <c r="G131" s="76">
        <f>IF(TrRoad_act!G107=0,"",1000000*G40/TrRoad_act!G107)</f>
        <v>58332.760953065444</v>
      </c>
      <c r="H131" s="76">
        <f>IF(TrRoad_act!H107=0,"",1000000*H40/TrRoad_act!H107)</f>
        <v>58271.953231476378</v>
      </c>
      <c r="I131" s="76">
        <f>IF(TrRoad_act!I107=0,"",1000000*I40/TrRoad_act!I107)</f>
        <v>54615.331023878483</v>
      </c>
      <c r="J131" s="76">
        <f>IF(TrRoad_act!J107=0,"",1000000*J40/TrRoad_act!J107)</f>
        <v>51782.039330570689</v>
      </c>
      <c r="K131" s="76">
        <f>IF(TrRoad_act!K107=0,"",1000000*K40/TrRoad_act!K107)</f>
        <v>48153.371583496722</v>
      </c>
      <c r="L131" s="76">
        <f>IF(TrRoad_act!L107=0,"",1000000*L40/TrRoad_act!L107)</f>
        <v>49694.809639639985</v>
      </c>
      <c r="M131" s="76">
        <f>IF(TrRoad_act!M107=0,"",1000000*M40/TrRoad_act!M107)</f>
        <v>49027.503161585308</v>
      </c>
      <c r="N131" s="76">
        <f>IF(TrRoad_act!N107=0,"",1000000*N40/TrRoad_act!N107)</f>
        <v>42940.253737490268</v>
      </c>
      <c r="O131" s="76">
        <f>IF(TrRoad_act!O107=0,"",1000000*O40/TrRoad_act!O107)</f>
        <v>40915.986588225343</v>
      </c>
      <c r="P131" s="76">
        <f>IF(TrRoad_act!P107=0,"",1000000*P40/TrRoad_act!P107)</f>
        <v>43100.502244672316</v>
      </c>
      <c r="Q131" s="76">
        <f>IF(TrRoad_act!Q107=0,"",1000000*Q40/TrRoad_act!Q107)</f>
        <v>51337.179178242164</v>
      </c>
    </row>
    <row r="132" spans="1:17" ht="11.45" customHeight="1" x14ac:dyDescent="0.25">
      <c r="A132" s="17" t="s">
        <v>23</v>
      </c>
      <c r="B132" s="75">
        <f>IF(TrRoad_act!B108=0,"",1000000*B41/TrRoad_act!B108)</f>
        <v>51971.384993217223</v>
      </c>
      <c r="C132" s="75">
        <f>IF(TrRoad_act!C108=0,"",1000000*C41/TrRoad_act!C108)</f>
        <v>51262.076388559377</v>
      </c>
      <c r="D132" s="75">
        <f>IF(TrRoad_act!D108=0,"",1000000*D41/TrRoad_act!D108)</f>
        <v>49320.521544395284</v>
      </c>
      <c r="E132" s="75">
        <f>IF(TrRoad_act!E108=0,"",1000000*E41/TrRoad_act!E108)</f>
        <v>52518.530911815782</v>
      </c>
      <c r="F132" s="75">
        <f>IF(TrRoad_act!F108=0,"",1000000*F41/TrRoad_act!F108)</f>
        <v>49126.074119076598</v>
      </c>
      <c r="G132" s="75">
        <f>IF(TrRoad_act!G108=0,"",1000000*G41/TrRoad_act!G108)</f>
        <v>42560.58405132687</v>
      </c>
      <c r="H132" s="75">
        <f>IF(TrRoad_act!H108=0,"",1000000*H41/TrRoad_act!H108)</f>
        <v>42794.858988631073</v>
      </c>
      <c r="I132" s="75">
        <f>IF(TrRoad_act!I108=0,"",1000000*I41/TrRoad_act!I108)</f>
        <v>39357.186498728326</v>
      </c>
      <c r="J132" s="75">
        <f>IF(TrRoad_act!J108=0,"",1000000*J41/TrRoad_act!J108)</f>
        <v>37962.685468553245</v>
      </c>
      <c r="K132" s="75">
        <f>IF(TrRoad_act!K108=0,"",1000000*K41/TrRoad_act!K108)</f>
        <v>35291.036144696714</v>
      </c>
      <c r="L132" s="75">
        <f>IF(TrRoad_act!L108=0,"",1000000*L41/TrRoad_act!L108)</f>
        <v>36278.676587957889</v>
      </c>
      <c r="M132" s="75">
        <f>IF(TrRoad_act!M108=0,"",1000000*M41/TrRoad_act!M108)</f>
        <v>37296.808370499581</v>
      </c>
      <c r="N132" s="75">
        <f>IF(TrRoad_act!N108=0,"",1000000*N41/TrRoad_act!N108)</f>
        <v>35389.35822252652</v>
      </c>
      <c r="O132" s="75">
        <f>IF(TrRoad_act!O108=0,"",1000000*O41/TrRoad_act!O108)</f>
        <v>35274.152592950326</v>
      </c>
      <c r="P132" s="75">
        <f>IF(TrRoad_act!P108=0,"",1000000*P41/TrRoad_act!P108)</f>
        <v>36556.758307949793</v>
      </c>
      <c r="Q132" s="75">
        <f>IF(TrRoad_act!Q108=0,"",1000000*Q41/TrRoad_act!Q108)</f>
        <v>41688.225387315957</v>
      </c>
    </row>
    <row r="133" spans="1:17" ht="11.45" customHeight="1" x14ac:dyDescent="0.25">
      <c r="A133" s="15" t="s">
        <v>22</v>
      </c>
      <c r="B133" s="74">
        <f>IF(TrRoad_act!B109=0,"",1000000*B42/TrRoad_act!B109)</f>
        <v>146855.40885698004</v>
      </c>
      <c r="C133" s="74">
        <f>IF(TrRoad_act!C109=0,"",1000000*C42/TrRoad_act!C109)</f>
        <v>143752.18641954035</v>
      </c>
      <c r="D133" s="74">
        <f>IF(TrRoad_act!D109=0,"",1000000*D42/TrRoad_act!D109)</f>
        <v>155614.78318213418</v>
      </c>
      <c r="E133" s="74">
        <f>IF(TrRoad_act!E109=0,"",1000000*E42/TrRoad_act!E109)</f>
        <v>183192.14452563741</v>
      </c>
      <c r="F133" s="74">
        <f>IF(TrRoad_act!F109=0,"",1000000*F42/TrRoad_act!F109)</f>
        <v>209561.85287199891</v>
      </c>
      <c r="G133" s="74">
        <f>IF(TrRoad_act!G109=0,"",1000000*G42/TrRoad_act!G109)</f>
        <v>209227.34260615948</v>
      </c>
      <c r="H133" s="74">
        <f>IF(TrRoad_act!H109=0,"",1000000*H42/TrRoad_act!H109)</f>
        <v>201880.91297592813</v>
      </c>
      <c r="I133" s="74">
        <f>IF(TrRoad_act!I109=0,"",1000000*I42/TrRoad_act!I109)</f>
        <v>203289.2913834636</v>
      </c>
      <c r="J133" s="74">
        <f>IF(TrRoad_act!J109=0,"",1000000*J42/TrRoad_act!J109)</f>
        <v>156058.44632260432</v>
      </c>
      <c r="K133" s="74">
        <f>IF(TrRoad_act!K109=0,"",1000000*K42/TrRoad_act!K109)</f>
        <v>153557.40495511997</v>
      </c>
      <c r="L133" s="74">
        <f>IF(TrRoad_act!L109=0,"",1000000*L42/TrRoad_act!L109)</f>
        <v>167125.20463135411</v>
      </c>
      <c r="M133" s="74">
        <f>IF(TrRoad_act!M109=0,"",1000000*M42/TrRoad_act!M109)</f>
        <v>153054.52979036546</v>
      </c>
      <c r="N133" s="74">
        <f>IF(TrRoad_act!N109=0,"",1000000*N42/TrRoad_act!N109)</f>
        <v>109922.91827869174</v>
      </c>
      <c r="O133" s="74">
        <f>IF(TrRoad_act!O109=0,"",1000000*O42/TrRoad_act!O109)</f>
        <v>84199.949557647429</v>
      </c>
      <c r="P133" s="74">
        <f>IF(TrRoad_act!P109=0,"",1000000*P42/TrRoad_act!P109)</f>
        <v>97076.427348914163</v>
      </c>
      <c r="Q133" s="74">
        <f>IF(TrRoad_act!Q109=0,"",1000000*Q42/TrRoad_act!Q109)</f>
        <v>118713.45235441046</v>
      </c>
    </row>
    <row r="135" spans="1:17" ht="11.45" customHeight="1" x14ac:dyDescent="0.25">
      <c r="A135" s="27" t="s">
        <v>40</v>
      </c>
      <c r="B135" s="57">
        <f t="shared" ref="B135:Q135" si="15">IF(B17=0,0,B17/B$17)</f>
        <v>1</v>
      </c>
      <c r="C135" s="57">
        <f t="shared" si="15"/>
        <v>1</v>
      </c>
      <c r="D135" s="57">
        <f t="shared" si="15"/>
        <v>1</v>
      </c>
      <c r="E135" s="57">
        <f t="shared" si="15"/>
        <v>1</v>
      </c>
      <c r="F135" s="57">
        <f t="shared" si="15"/>
        <v>1</v>
      </c>
      <c r="G135" s="57">
        <f t="shared" si="15"/>
        <v>1</v>
      </c>
      <c r="H135" s="57">
        <f t="shared" si="15"/>
        <v>1</v>
      </c>
      <c r="I135" s="57">
        <f t="shared" si="15"/>
        <v>1</v>
      </c>
      <c r="J135" s="57">
        <f t="shared" si="15"/>
        <v>1</v>
      </c>
      <c r="K135" s="57">
        <f t="shared" si="15"/>
        <v>1</v>
      </c>
      <c r="L135" s="57">
        <f t="shared" si="15"/>
        <v>1</v>
      </c>
      <c r="M135" s="57">
        <f t="shared" si="15"/>
        <v>1</v>
      </c>
      <c r="N135" s="57">
        <f t="shared" si="15"/>
        <v>1</v>
      </c>
      <c r="O135" s="57">
        <f t="shared" si="15"/>
        <v>1</v>
      </c>
      <c r="P135" s="57">
        <f t="shared" si="15"/>
        <v>1</v>
      </c>
      <c r="Q135" s="57">
        <f t="shared" si="15"/>
        <v>1</v>
      </c>
    </row>
    <row r="136" spans="1:17" ht="11.45" customHeight="1" x14ac:dyDescent="0.25">
      <c r="A136" s="25" t="s">
        <v>39</v>
      </c>
      <c r="B136" s="56">
        <f t="shared" ref="B136:Q136" si="16">IF(B18=0,0,B18/B$17)</f>
        <v>0.64541928796900838</v>
      </c>
      <c r="C136" s="56">
        <f t="shared" si="16"/>
        <v>0.63653923002260648</v>
      </c>
      <c r="D136" s="56">
        <f t="shared" si="16"/>
        <v>0.63368041601244607</v>
      </c>
      <c r="E136" s="56">
        <f t="shared" si="16"/>
        <v>0.61624165197475556</v>
      </c>
      <c r="F136" s="56">
        <f t="shared" si="16"/>
        <v>0.60022726500531509</v>
      </c>
      <c r="G136" s="56">
        <f t="shared" si="16"/>
        <v>0.59366179090257021</v>
      </c>
      <c r="H136" s="56">
        <f t="shared" si="16"/>
        <v>0.57940669748382001</v>
      </c>
      <c r="I136" s="56">
        <f t="shared" si="16"/>
        <v>0.57832801486662089</v>
      </c>
      <c r="J136" s="56">
        <f t="shared" si="16"/>
        <v>0.5912296624242499</v>
      </c>
      <c r="K136" s="56">
        <f t="shared" si="16"/>
        <v>0.61842051345938454</v>
      </c>
      <c r="L136" s="56">
        <f t="shared" si="16"/>
        <v>0.61729981660275157</v>
      </c>
      <c r="M136" s="56">
        <f t="shared" si="16"/>
        <v>0.63229270135614724</v>
      </c>
      <c r="N136" s="56">
        <f t="shared" si="16"/>
        <v>0.64262658171903719</v>
      </c>
      <c r="O136" s="56">
        <f t="shared" si="16"/>
        <v>0.65894542530822897</v>
      </c>
      <c r="P136" s="56">
        <f t="shared" si="16"/>
        <v>0.66413448666006658</v>
      </c>
      <c r="Q136" s="56">
        <f t="shared" si="16"/>
        <v>0.66184341819721126</v>
      </c>
    </row>
    <row r="137" spans="1:17" ht="11.45" customHeight="1" x14ac:dyDescent="0.25">
      <c r="A137" s="55" t="s">
        <v>30</v>
      </c>
      <c r="B137" s="54">
        <f t="shared" ref="B137:Q137" si="17">IF(B19=0,0,B19/B$17)</f>
        <v>6.3730438645667221E-3</v>
      </c>
      <c r="C137" s="54">
        <f t="shared" si="17"/>
        <v>5.9560310437451105E-3</v>
      </c>
      <c r="D137" s="54">
        <f t="shared" si="17"/>
        <v>6.0517121583782609E-3</v>
      </c>
      <c r="E137" s="54">
        <f t="shared" si="17"/>
        <v>5.797735513413357E-3</v>
      </c>
      <c r="F137" s="54">
        <f t="shared" si="17"/>
        <v>5.5549214814397622E-3</v>
      </c>
      <c r="G137" s="54">
        <f t="shared" si="17"/>
        <v>5.5300398730453899E-3</v>
      </c>
      <c r="H137" s="54">
        <f t="shared" si="17"/>
        <v>5.5250034153247352E-3</v>
      </c>
      <c r="I137" s="54">
        <f t="shared" si="17"/>
        <v>5.4897629840250355E-3</v>
      </c>
      <c r="J137" s="54">
        <f t="shared" si="17"/>
        <v>5.5201669649752091E-3</v>
      </c>
      <c r="K137" s="54">
        <f t="shared" si="17"/>
        <v>5.5822349311642674E-3</v>
      </c>
      <c r="L137" s="54">
        <f t="shared" si="17"/>
        <v>5.4471383722504603E-3</v>
      </c>
      <c r="M137" s="54">
        <f t="shared" si="17"/>
        <v>5.470256757200689E-3</v>
      </c>
      <c r="N137" s="54">
        <f t="shared" si="17"/>
        <v>6.3886701803998729E-3</v>
      </c>
      <c r="O137" s="54">
        <f t="shared" si="17"/>
        <v>6.5398690077859882E-3</v>
      </c>
      <c r="P137" s="54">
        <f t="shared" si="17"/>
        <v>6.4919553954334791E-3</v>
      </c>
      <c r="Q137" s="54">
        <f t="shared" si="17"/>
        <v>6.3662829059796117E-3</v>
      </c>
    </row>
    <row r="138" spans="1:17" ht="11.45" customHeight="1" x14ac:dyDescent="0.25">
      <c r="A138" s="51" t="s">
        <v>29</v>
      </c>
      <c r="B138" s="50">
        <f t="shared" ref="B138:Q138" si="18">IF(B20=0,0,B20/B$17)</f>
        <v>0.54708892499065531</v>
      </c>
      <c r="C138" s="50">
        <f t="shared" si="18"/>
        <v>0.54035612158596114</v>
      </c>
      <c r="D138" s="50">
        <f t="shared" si="18"/>
        <v>0.5402097591713052</v>
      </c>
      <c r="E138" s="50">
        <f t="shared" si="18"/>
        <v>0.52483237816091877</v>
      </c>
      <c r="F138" s="50">
        <f t="shared" si="18"/>
        <v>0.5123408629694014</v>
      </c>
      <c r="G138" s="50">
        <f t="shared" si="18"/>
        <v>0.50507701200055111</v>
      </c>
      <c r="H138" s="50">
        <f t="shared" si="18"/>
        <v>0.49219537021489945</v>
      </c>
      <c r="I138" s="50">
        <f t="shared" si="18"/>
        <v>0.49569574421727486</v>
      </c>
      <c r="J138" s="50">
        <f t="shared" si="18"/>
        <v>0.50521545181618377</v>
      </c>
      <c r="K138" s="50">
        <f t="shared" si="18"/>
        <v>0.52600813666241275</v>
      </c>
      <c r="L138" s="50">
        <f t="shared" si="18"/>
        <v>0.52269010974513075</v>
      </c>
      <c r="M138" s="50">
        <f t="shared" si="18"/>
        <v>0.53928405171070137</v>
      </c>
      <c r="N138" s="50">
        <f t="shared" si="18"/>
        <v>0.54639023792070474</v>
      </c>
      <c r="O138" s="50">
        <f t="shared" si="18"/>
        <v>0.56072428113882589</v>
      </c>
      <c r="P138" s="50">
        <f t="shared" si="18"/>
        <v>0.56473328947433832</v>
      </c>
      <c r="Q138" s="50">
        <f t="shared" si="18"/>
        <v>0.56274437836637015</v>
      </c>
    </row>
    <row r="139" spans="1:17" ht="11.45" customHeight="1" x14ac:dyDescent="0.25">
      <c r="A139" s="53" t="s">
        <v>59</v>
      </c>
      <c r="B139" s="52">
        <f t="shared" ref="B139:Q139" si="19">IF(B21=0,0,B21/B$17)</f>
        <v>0.50265533941941276</v>
      </c>
      <c r="C139" s="52">
        <f t="shared" si="19"/>
        <v>0.49142760731767327</v>
      </c>
      <c r="D139" s="52">
        <f t="shared" si="19"/>
        <v>0.4863537949147459</v>
      </c>
      <c r="E139" s="52">
        <f t="shared" si="19"/>
        <v>0.46867007381470555</v>
      </c>
      <c r="F139" s="52">
        <f t="shared" si="19"/>
        <v>0.44941954237184584</v>
      </c>
      <c r="G139" s="52">
        <f t="shared" si="19"/>
        <v>0.43030494023945892</v>
      </c>
      <c r="H139" s="52">
        <f t="shared" si="19"/>
        <v>0.40844602420777248</v>
      </c>
      <c r="I139" s="52">
        <f t="shared" si="19"/>
        <v>0.38851624491980347</v>
      </c>
      <c r="J139" s="52">
        <f t="shared" si="19"/>
        <v>0.38022894931079859</v>
      </c>
      <c r="K139" s="52">
        <f t="shared" si="19"/>
        <v>0.38417034649455861</v>
      </c>
      <c r="L139" s="52">
        <f t="shared" si="19"/>
        <v>0.36010756850464137</v>
      </c>
      <c r="M139" s="52">
        <f t="shared" si="19"/>
        <v>0.36583560236708262</v>
      </c>
      <c r="N139" s="52">
        <f t="shared" si="19"/>
        <v>0.3674032084167147</v>
      </c>
      <c r="O139" s="52">
        <f t="shared" si="19"/>
        <v>0.36277937472073729</v>
      </c>
      <c r="P139" s="52">
        <f t="shared" si="19"/>
        <v>0.35337982891074182</v>
      </c>
      <c r="Q139" s="52">
        <f t="shared" si="19"/>
        <v>0.345273756727493</v>
      </c>
    </row>
    <row r="140" spans="1:17" ht="11.45" customHeight="1" x14ac:dyDescent="0.25">
      <c r="A140" s="53" t="s">
        <v>58</v>
      </c>
      <c r="B140" s="52">
        <f t="shared" ref="B140:Q140" si="20">IF(B22=0,0,B22/B$17)</f>
        <v>4.2100867628921894E-2</v>
      </c>
      <c r="C140" s="52">
        <f t="shared" si="20"/>
        <v>4.6348118844435092E-2</v>
      </c>
      <c r="D140" s="52">
        <f t="shared" si="20"/>
        <v>5.1054121214856737E-2</v>
      </c>
      <c r="E140" s="52">
        <f t="shared" si="20"/>
        <v>5.3967446295037719E-2</v>
      </c>
      <c r="F140" s="52">
        <f t="shared" si="20"/>
        <v>6.10262433376371E-2</v>
      </c>
      <c r="G140" s="52">
        <f t="shared" si="20"/>
        <v>7.3129634460304654E-2</v>
      </c>
      <c r="H140" s="52">
        <f t="shared" si="20"/>
        <v>8.2385585628815358E-2</v>
      </c>
      <c r="I140" s="52">
        <f t="shared" si="20"/>
        <v>0.10609607941013366</v>
      </c>
      <c r="J140" s="52">
        <f t="shared" si="20"/>
        <v>0.12410035537389745</v>
      </c>
      <c r="K140" s="52">
        <f t="shared" si="20"/>
        <v>0.14113465855478299</v>
      </c>
      <c r="L140" s="52">
        <f t="shared" si="20"/>
        <v>0.16258254124048938</v>
      </c>
      <c r="M140" s="52">
        <f t="shared" si="20"/>
        <v>0.17344844934361869</v>
      </c>
      <c r="N140" s="52">
        <f t="shared" si="20"/>
        <v>0.17898702950399009</v>
      </c>
      <c r="O140" s="52">
        <f t="shared" si="20"/>
        <v>0.19794490641808865</v>
      </c>
      <c r="P140" s="52">
        <f t="shared" si="20"/>
        <v>0.21134976599621402</v>
      </c>
      <c r="Q140" s="52">
        <f t="shared" si="20"/>
        <v>0.21644011471615257</v>
      </c>
    </row>
    <row r="141" spans="1:17" ht="11.45" customHeight="1" x14ac:dyDescent="0.25">
      <c r="A141" s="53" t="s">
        <v>57</v>
      </c>
      <c r="B141" s="52">
        <f t="shared" ref="B141:Q141" si="21">IF(B23=0,0,B23/B$17)</f>
        <v>2.3327179423206141E-3</v>
      </c>
      <c r="C141" s="52">
        <f t="shared" si="21"/>
        <v>2.5803954238527394E-3</v>
      </c>
      <c r="D141" s="52">
        <f t="shared" si="21"/>
        <v>2.8018430417026861E-3</v>
      </c>
      <c r="E141" s="52">
        <f t="shared" si="21"/>
        <v>2.194858051175432E-3</v>
      </c>
      <c r="F141" s="52">
        <f t="shared" si="21"/>
        <v>1.8950772599185387E-3</v>
      </c>
      <c r="G141" s="52">
        <f t="shared" si="21"/>
        <v>1.6424373007875579E-3</v>
      </c>
      <c r="H141" s="52">
        <f t="shared" si="21"/>
        <v>1.3637603783116421E-3</v>
      </c>
      <c r="I141" s="52">
        <f t="shared" si="21"/>
        <v>1.0834198873377527E-3</v>
      </c>
      <c r="J141" s="52">
        <f t="shared" si="21"/>
        <v>8.8614713148775948E-4</v>
      </c>
      <c r="K141" s="52">
        <f t="shared" si="21"/>
        <v>7.0313161307121257E-4</v>
      </c>
      <c r="L141" s="52">
        <f t="shared" si="21"/>
        <v>0</v>
      </c>
      <c r="M141" s="52">
        <f t="shared" si="21"/>
        <v>0</v>
      </c>
      <c r="N141" s="52">
        <f t="shared" si="21"/>
        <v>0</v>
      </c>
      <c r="O141" s="52">
        <f t="shared" si="21"/>
        <v>0</v>
      </c>
      <c r="P141" s="52">
        <f t="shared" si="21"/>
        <v>0</v>
      </c>
      <c r="Q141" s="52">
        <f t="shared" si="21"/>
        <v>0</v>
      </c>
    </row>
    <row r="142" spans="1:17" ht="11.45" customHeight="1" x14ac:dyDescent="0.25">
      <c r="A142" s="53" t="s">
        <v>56</v>
      </c>
      <c r="B142" s="52">
        <f t="shared" ref="B142:Q142" si="22">IF(B24=0,0,B24/B$17)</f>
        <v>0</v>
      </c>
      <c r="C142" s="52">
        <f t="shared" si="22"/>
        <v>0</v>
      </c>
      <c r="D142" s="52">
        <f t="shared" si="22"/>
        <v>0</v>
      </c>
      <c r="E142" s="52">
        <f t="shared" si="22"/>
        <v>0</v>
      </c>
      <c r="F142" s="52">
        <f t="shared" si="22"/>
        <v>0</v>
      </c>
      <c r="G142" s="52">
        <f t="shared" si="22"/>
        <v>0</v>
      </c>
      <c r="H142" s="52">
        <f t="shared" si="22"/>
        <v>0</v>
      </c>
      <c r="I142" s="52">
        <f t="shared" si="22"/>
        <v>0</v>
      </c>
      <c r="J142" s="52">
        <f t="shared" si="22"/>
        <v>0</v>
      </c>
      <c r="K142" s="52">
        <f t="shared" si="22"/>
        <v>0</v>
      </c>
      <c r="L142" s="52">
        <f t="shared" si="22"/>
        <v>0</v>
      </c>
      <c r="M142" s="52">
        <f t="shared" si="22"/>
        <v>0</v>
      </c>
      <c r="N142" s="52">
        <f t="shared" si="22"/>
        <v>0</v>
      </c>
      <c r="O142" s="52">
        <f t="shared" si="22"/>
        <v>0</v>
      </c>
      <c r="P142" s="52">
        <f t="shared" si="22"/>
        <v>0</v>
      </c>
      <c r="Q142" s="52">
        <f t="shared" si="22"/>
        <v>6.2492315500788193E-7</v>
      </c>
    </row>
    <row r="143" spans="1:17" ht="11.45" customHeight="1" x14ac:dyDescent="0.25">
      <c r="A143" s="53" t="s">
        <v>60</v>
      </c>
      <c r="B143" s="52">
        <f t="shared" ref="B143:Q143" si="23">IF(B25=0,0,B25/B$17)</f>
        <v>0</v>
      </c>
      <c r="C143" s="52">
        <f t="shared" si="23"/>
        <v>0</v>
      </c>
      <c r="D143" s="52">
        <f t="shared" si="23"/>
        <v>0</v>
      </c>
      <c r="E143" s="52">
        <f t="shared" si="23"/>
        <v>0</v>
      </c>
      <c r="F143" s="52">
        <f t="shared" si="23"/>
        <v>0</v>
      </c>
      <c r="G143" s="52">
        <f t="shared" si="23"/>
        <v>0</v>
      </c>
      <c r="H143" s="52">
        <f t="shared" si="23"/>
        <v>0</v>
      </c>
      <c r="I143" s="52">
        <f t="shared" si="23"/>
        <v>0</v>
      </c>
      <c r="J143" s="52">
        <f t="shared" si="23"/>
        <v>0</v>
      </c>
      <c r="K143" s="52">
        <f t="shared" si="23"/>
        <v>0</v>
      </c>
      <c r="L143" s="52">
        <f t="shared" si="23"/>
        <v>0</v>
      </c>
      <c r="M143" s="52">
        <f t="shared" si="23"/>
        <v>0</v>
      </c>
      <c r="N143" s="52">
        <f t="shared" si="23"/>
        <v>0</v>
      </c>
      <c r="O143" s="52">
        <f t="shared" si="23"/>
        <v>0</v>
      </c>
      <c r="P143" s="52">
        <f t="shared" si="23"/>
        <v>3.6945673825578294E-6</v>
      </c>
      <c r="Q143" s="52">
        <f t="shared" si="23"/>
        <v>1.029881999569503E-3</v>
      </c>
    </row>
    <row r="144" spans="1:17" ht="11.45" customHeight="1" x14ac:dyDescent="0.25">
      <c r="A144" s="53" t="s">
        <v>55</v>
      </c>
      <c r="B144" s="52">
        <f t="shared" ref="B144:Q144" si="24">IF(B26=0,0,B26/B$17)</f>
        <v>0</v>
      </c>
      <c r="C144" s="52">
        <f t="shared" si="24"/>
        <v>0</v>
      </c>
      <c r="D144" s="52">
        <f t="shared" si="24"/>
        <v>0</v>
      </c>
      <c r="E144" s="52">
        <f t="shared" si="24"/>
        <v>0</v>
      </c>
      <c r="F144" s="52">
        <f t="shared" si="24"/>
        <v>0</v>
      </c>
      <c r="G144" s="52">
        <f t="shared" si="24"/>
        <v>0</v>
      </c>
      <c r="H144" s="52">
        <f t="shared" si="24"/>
        <v>0</v>
      </c>
      <c r="I144" s="52">
        <f t="shared" si="24"/>
        <v>0</v>
      </c>
      <c r="J144" s="52">
        <f t="shared" si="24"/>
        <v>0</v>
      </c>
      <c r="K144" s="52">
        <f t="shared" si="24"/>
        <v>0</v>
      </c>
      <c r="L144" s="52">
        <f t="shared" si="24"/>
        <v>0</v>
      </c>
      <c r="M144" s="52">
        <f t="shared" si="24"/>
        <v>0</v>
      </c>
      <c r="N144" s="52">
        <f t="shared" si="24"/>
        <v>0</v>
      </c>
      <c r="O144" s="52">
        <f t="shared" si="24"/>
        <v>0</v>
      </c>
      <c r="P144" s="52">
        <f t="shared" si="24"/>
        <v>0</v>
      </c>
      <c r="Q144" s="52">
        <f t="shared" si="24"/>
        <v>0</v>
      </c>
    </row>
    <row r="145" spans="1:17" ht="11.45" customHeight="1" x14ac:dyDescent="0.25">
      <c r="A145" s="51" t="s">
        <v>28</v>
      </c>
      <c r="B145" s="50">
        <f t="shared" ref="B145:Q145" si="25">IF(B27=0,0,B27/B$17)</f>
        <v>9.1957319113786407E-2</v>
      </c>
      <c r="C145" s="50">
        <f t="shared" si="25"/>
        <v>9.0227077392900326E-2</v>
      </c>
      <c r="D145" s="50">
        <f t="shared" si="25"/>
        <v>8.7418944682762581E-2</v>
      </c>
      <c r="E145" s="50">
        <f t="shared" si="25"/>
        <v>8.5611538300423493E-2</v>
      </c>
      <c r="F145" s="50">
        <f t="shared" si="25"/>
        <v>8.2331480554473854E-2</v>
      </c>
      <c r="G145" s="50">
        <f t="shared" si="25"/>
        <v>8.3054739028973742E-2</v>
      </c>
      <c r="H145" s="50">
        <f t="shared" si="25"/>
        <v>8.1686323853595741E-2</v>
      </c>
      <c r="I145" s="50">
        <f t="shared" si="25"/>
        <v>7.7142507665320992E-2</v>
      </c>
      <c r="J145" s="50">
        <f t="shared" si="25"/>
        <v>8.0494043643090929E-2</v>
      </c>
      <c r="K145" s="50">
        <f t="shared" si="25"/>
        <v>8.6830141865807495E-2</v>
      </c>
      <c r="L145" s="50">
        <f t="shared" si="25"/>
        <v>8.9162568485370408E-2</v>
      </c>
      <c r="M145" s="50">
        <f t="shared" si="25"/>
        <v>8.7538392888245178E-2</v>
      </c>
      <c r="N145" s="50">
        <f t="shared" si="25"/>
        <v>8.9847673617932472E-2</v>
      </c>
      <c r="O145" s="50">
        <f t="shared" si="25"/>
        <v>9.1681275161617018E-2</v>
      </c>
      <c r="P145" s="50">
        <f t="shared" si="25"/>
        <v>9.2909241790294667E-2</v>
      </c>
      <c r="Q145" s="50">
        <f t="shared" si="25"/>
        <v>9.2732756924861631E-2</v>
      </c>
    </row>
    <row r="146" spans="1:17" ht="11.45" customHeight="1" x14ac:dyDescent="0.25">
      <c r="A146" s="53" t="s">
        <v>59</v>
      </c>
      <c r="B146" s="52">
        <f t="shared" ref="B146:Q146" si="26">IF(B28=0,0,B28/B$17)</f>
        <v>3.4532115047229261E-3</v>
      </c>
      <c r="C146" s="52">
        <f t="shared" si="26"/>
        <v>3.4965867902647593E-3</v>
      </c>
      <c r="D146" s="52">
        <f t="shared" si="26"/>
        <v>3.4405386526193409E-3</v>
      </c>
      <c r="E146" s="52">
        <f t="shared" si="26"/>
        <v>2.1051579032601432E-3</v>
      </c>
      <c r="F146" s="52">
        <f t="shared" si="26"/>
        <v>1.6877128832964317E-3</v>
      </c>
      <c r="G146" s="52">
        <f t="shared" si="26"/>
        <v>1.3760211889798839E-3</v>
      </c>
      <c r="H146" s="52">
        <f t="shared" si="26"/>
        <v>1.0724554937074035E-3</v>
      </c>
      <c r="I146" s="52">
        <f t="shared" si="26"/>
        <v>7.932388373601757E-4</v>
      </c>
      <c r="J146" s="52">
        <f t="shared" si="26"/>
        <v>6.2126246752014557E-4</v>
      </c>
      <c r="K146" s="52">
        <f t="shared" si="26"/>
        <v>4.6656896411523041E-4</v>
      </c>
      <c r="L146" s="52">
        <f t="shared" si="26"/>
        <v>3.1714720978730254E-4</v>
      </c>
      <c r="M146" s="52">
        <f t="shared" si="26"/>
        <v>2.1308171283694063E-4</v>
      </c>
      <c r="N146" s="52">
        <f t="shared" si="26"/>
        <v>1.5649019328004788E-4</v>
      </c>
      <c r="O146" s="52">
        <f t="shared" si="26"/>
        <v>9.4759755198111788E-5</v>
      </c>
      <c r="P146" s="52">
        <f t="shared" si="26"/>
        <v>5.3393353276468756E-5</v>
      </c>
      <c r="Q146" s="52">
        <f t="shared" si="26"/>
        <v>2.8905294090945846E-5</v>
      </c>
    </row>
    <row r="147" spans="1:17" ht="11.45" customHeight="1" x14ac:dyDescent="0.25">
      <c r="A147" s="53" t="s">
        <v>58</v>
      </c>
      <c r="B147" s="52">
        <f t="shared" ref="B147:Q147" si="27">IF(B29=0,0,B29/B$17)</f>
        <v>8.8504107609063479E-2</v>
      </c>
      <c r="C147" s="52">
        <f t="shared" si="27"/>
        <v>8.673049060263556E-2</v>
      </c>
      <c r="D147" s="52">
        <f t="shared" si="27"/>
        <v>8.3978406030143241E-2</v>
      </c>
      <c r="E147" s="52">
        <f t="shared" si="27"/>
        <v>8.3506380397163349E-2</v>
      </c>
      <c r="F147" s="52">
        <f t="shared" si="27"/>
        <v>8.0643767671177424E-2</v>
      </c>
      <c r="G147" s="52">
        <f t="shared" si="27"/>
        <v>8.1678717839993864E-2</v>
      </c>
      <c r="H147" s="52">
        <f t="shared" si="27"/>
        <v>8.0613868359888333E-2</v>
      </c>
      <c r="I147" s="52">
        <f t="shared" si="27"/>
        <v>7.6349268827960823E-2</v>
      </c>
      <c r="J147" s="52">
        <f t="shared" si="27"/>
        <v>7.9872781175570784E-2</v>
      </c>
      <c r="K147" s="52">
        <f t="shared" si="27"/>
        <v>8.6363572901692262E-2</v>
      </c>
      <c r="L147" s="52">
        <f t="shared" si="27"/>
        <v>8.8845421275583092E-2</v>
      </c>
      <c r="M147" s="52">
        <f t="shared" si="27"/>
        <v>8.7325311175408232E-2</v>
      </c>
      <c r="N147" s="52">
        <f t="shared" si="27"/>
        <v>8.9691183424652432E-2</v>
      </c>
      <c r="O147" s="52">
        <f t="shared" si="27"/>
        <v>9.1586515406418906E-2</v>
      </c>
      <c r="P147" s="52">
        <f t="shared" si="27"/>
        <v>9.2855848437018204E-2</v>
      </c>
      <c r="Q147" s="52">
        <f t="shared" si="27"/>
        <v>9.2365627437428752E-2</v>
      </c>
    </row>
    <row r="148" spans="1:17" ht="11.45" customHeight="1" x14ac:dyDescent="0.25">
      <c r="A148" s="53" t="s">
        <v>57</v>
      </c>
      <c r="B148" s="52">
        <f t="shared" ref="B148:Q148" si="28">IF(B30=0,0,B30/B$17)</f>
        <v>0</v>
      </c>
      <c r="C148" s="52">
        <f t="shared" si="28"/>
        <v>0</v>
      </c>
      <c r="D148" s="52">
        <f t="shared" si="28"/>
        <v>0</v>
      </c>
      <c r="E148" s="52">
        <f t="shared" si="28"/>
        <v>0</v>
      </c>
      <c r="F148" s="52">
        <f t="shared" si="28"/>
        <v>0</v>
      </c>
      <c r="G148" s="52">
        <f t="shared" si="28"/>
        <v>0</v>
      </c>
      <c r="H148" s="52">
        <f t="shared" si="28"/>
        <v>0</v>
      </c>
      <c r="I148" s="52">
        <f t="shared" si="28"/>
        <v>0</v>
      </c>
      <c r="J148" s="52">
        <f t="shared" si="28"/>
        <v>0</v>
      </c>
      <c r="K148" s="52">
        <f t="shared" si="28"/>
        <v>0</v>
      </c>
      <c r="L148" s="52">
        <f t="shared" si="28"/>
        <v>0</v>
      </c>
      <c r="M148" s="52">
        <f t="shared" si="28"/>
        <v>0</v>
      </c>
      <c r="N148" s="52">
        <f t="shared" si="28"/>
        <v>0</v>
      </c>
      <c r="O148" s="52">
        <f t="shared" si="28"/>
        <v>0</v>
      </c>
      <c r="P148" s="52">
        <f t="shared" si="28"/>
        <v>0</v>
      </c>
      <c r="Q148" s="52">
        <f t="shared" si="28"/>
        <v>0</v>
      </c>
    </row>
    <row r="149" spans="1:17" ht="11.45" customHeight="1" x14ac:dyDescent="0.25">
      <c r="A149" s="53" t="s">
        <v>56</v>
      </c>
      <c r="B149" s="52">
        <f t="shared" ref="B149:Q149" si="29">IF(B31=0,0,B31/B$17)</f>
        <v>0</v>
      </c>
      <c r="C149" s="52">
        <f t="shared" si="29"/>
        <v>0</v>
      </c>
      <c r="D149" s="52">
        <f t="shared" si="29"/>
        <v>0</v>
      </c>
      <c r="E149" s="52">
        <f t="shared" si="29"/>
        <v>0</v>
      </c>
      <c r="F149" s="52">
        <f t="shared" si="29"/>
        <v>0</v>
      </c>
      <c r="G149" s="52">
        <f t="shared" si="29"/>
        <v>0</v>
      </c>
      <c r="H149" s="52">
        <f t="shared" si="29"/>
        <v>0</v>
      </c>
      <c r="I149" s="52">
        <f t="shared" si="29"/>
        <v>0</v>
      </c>
      <c r="J149" s="52">
        <f t="shared" si="29"/>
        <v>0</v>
      </c>
      <c r="K149" s="52">
        <f t="shared" si="29"/>
        <v>0</v>
      </c>
      <c r="L149" s="52">
        <f t="shared" si="29"/>
        <v>0</v>
      </c>
      <c r="M149" s="52">
        <f t="shared" si="29"/>
        <v>0</v>
      </c>
      <c r="N149" s="52">
        <f t="shared" si="29"/>
        <v>0</v>
      </c>
      <c r="O149" s="52">
        <f t="shared" si="29"/>
        <v>0</v>
      </c>
      <c r="P149" s="52">
        <f t="shared" si="29"/>
        <v>0</v>
      </c>
      <c r="Q149" s="52">
        <f t="shared" si="29"/>
        <v>3.3822419334193483E-4</v>
      </c>
    </row>
    <row r="150" spans="1:17" ht="11.45" customHeight="1" x14ac:dyDescent="0.25">
      <c r="A150" s="53" t="s">
        <v>55</v>
      </c>
      <c r="B150" s="52">
        <f t="shared" ref="B150:Q150" si="30">IF(B32=0,0,B32/B$17)</f>
        <v>0</v>
      </c>
      <c r="C150" s="52">
        <f t="shared" si="30"/>
        <v>0</v>
      </c>
      <c r="D150" s="52">
        <f t="shared" si="30"/>
        <v>0</v>
      </c>
      <c r="E150" s="52">
        <f t="shared" si="30"/>
        <v>0</v>
      </c>
      <c r="F150" s="52">
        <f t="shared" si="30"/>
        <v>0</v>
      </c>
      <c r="G150" s="52">
        <f t="shared" si="30"/>
        <v>0</v>
      </c>
      <c r="H150" s="52">
        <f t="shared" si="30"/>
        <v>0</v>
      </c>
      <c r="I150" s="52">
        <f t="shared" si="30"/>
        <v>0</v>
      </c>
      <c r="J150" s="52">
        <f t="shared" si="30"/>
        <v>0</v>
      </c>
      <c r="K150" s="52">
        <f t="shared" si="30"/>
        <v>0</v>
      </c>
      <c r="L150" s="52">
        <f t="shared" si="30"/>
        <v>0</v>
      </c>
      <c r="M150" s="52">
        <f t="shared" si="30"/>
        <v>0</v>
      </c>
      <c r="N150" s="52">
        <f t="shared" si="30"/>
        <v>0</v>
      </c>
      <c r="O150" s="52">
        <f t="shared" si="30"/>
        <v>0</v>
      </c>
      <c r="P150" s="52">
        <f t="shared" si="30"/>
        <v>0</v>
      </c>
      <c r="Q150" s="52">
        <f t="shared" si="30"/>
        <v>0</v>
      </c>
    </row>
    <row r="151" spans="1:17" ht="11.45" customHeight="1" x14ac:dyDescent="0.25">
      <c r="A151" s="25" t="s">
        <v>18</v>
      </c>
      <c r="B151" s="56">
        <f t="shared" ref="B151:Q151" si="31">IF(B33=0,0,B33/B$17)</f>
        <v>0.35458071203099156</v>
      </c>
      <c r="C151" s="56">
        <f t="shared" si="31"/>
        <v>0.36346076997739352</v>
      </c>
      <c r="D151" s="56">
        <f t="shared" si="31"/>
        <v>0.36631958398755399</v>
      </c>
      <c r="E151" s="56">
        <f t="shared" si="31"/>
        <v>0.38375834802524433</v>
      </c>
      <c r="F151" s="56">
        <f t="shared" si="31"/>
        <v>0.39977273499468496</v>
      </c>
      <c r="G151" s="56">
        <f t="shared" si="31"/>
        <v>0.40633820909742979</v>
      </c>
      <c r="H151" s="56">
        <f t="shared" si="31"/>
        <v>0.42059330251618005</v>
      </c>
      <c r="I151" s="56">
        <f t="shared" si="31"/>
        <v>0.42167198513337911</v>
      </c>
      <c r="J151" s="56">
        <f t="shared" si="31"/>
        <v>0.40877033757575015</v>
      </c>
      <c r="K151" s="56">
        <f t="shared" si="31"/>
        <v>0.38157948654061552</v>
      </c>
      <c r="L151" s="56">
        <f t="shared" si="31"/>
        <v>0.38270018339724832</v>
      </c>
      <c r="M151" s="56">
        <f t="shared" si="31"/>
        <v>0.36770729864385288</v>
      </c>
      <c r="N151" s="56">
        <f t="shared" si="31"/>
        <v>0.35737341828096275</v>
      </c>
      <c r="O151" s="56">
        <f t="shared" si="31"/>
        <v>0.34105457469177114</v>
      </c>
      <c r="P151" s="56">
        <f t="shared" si="31"/>
        <v>0.33586551333993347</v>
      </c>
      <c r="Q151" s="56">
        <f t="shared" si="31"/>
        <v>0.33815658180278862</v>
      </c>
    </row>
    <row r="152" spans="1:17" ht="11.45" customHeight="1" x14ac:dyDescent="0.25">
      <c r="A152" s="55" t="s">
        <v>27</v>
      </c>
      <c r="B152" s="54">
        <f t="shared" ref="B152:Q152" si="32">IF(B34=0,0,B34/B$17)</f>
        <v>0.13553102999271763</v>
      </c>
      <c r="C152" s="54">
        <f t="shared" si="32"/>
        <v>0.13862124609456705</v>
      </c>
      <c r="D152" s="54">
        <f t="shared" si="32"/>
        <v>0.13936946229818009</v>
      </c>
      <c r="E152" s="54">
        <f t="shared" si="32"/>
        <v>0.14213614088786314</v>
      </c>
      <c r="F152" s="54">
        <f t="shared" si="32"/>
        <v>0.14988958399593544</v>
      </c>
      <c r="G152" s="54">
        <f t="shared" si="32"/>
        <v>0.15871962953697313</v>
      </c>
      <c r="H152" s="54">
        <f t="shared" si="32"/>
        <v>0.17063155401001909</v>
      </c>
      <c r="I152" s="54">
        <f t="shared" si="32"/>
        <v>0.17382919459767632</v>
      </c>
      <c r="J152" s="54">
        <f t="shared" si="32"/>
        <v>0.16782161775033594</v>
      </c>
      <c r="K152" s="54">
        <f t="shared" si="32"/>
        <v>0.16355438752239648</v>
      </c>
      <c r="L152" s="54">
        <f t="shared" si="32"/>
        <v>0.15873124669362043</v>
      </c>
      <c r="M152" s="54">
        <f t="shared" si="32"/>
        <v>0.14527071807648831</v>
      </c>
      <c r="N152" s="54">
        <f t="shared" si="32"/>
        <v>0.14277177186922291</v>
      </c>
      <c r="O152" s="54">
        <f t="shared" si="32"/>
        <v>0.13524815891312239</v>
      </c>
      <c r="P152" s="54">
        <f t="shared" si="32"/>
        <v>0.12551200092738993</v>
      </c>
      <c r="Q152" s="54">
        <f t="shared" si="32"/>
        <v>0.12362743398038099</v>
      </c>
    </row>
    <row r="153" spans="1:17" ht="11.45" customHeight="1" x14ac:dyDescent="0.25">
      <c r="A153" s="53" t="s">
        <v>59</v>
      </c>
      <c r="B153" s="52">
        <f t="shared" ref="B153:Q153" si="33">IF(B35=0,0,B35/B$17)</f>
        <v>1.9434288543517721E-2</v>
      </c>
      <c r="C153" s="52">
        <f t="shared" si="33"/>
        <v>2.149094484375566E-2</v>
      </c>
      <c r="D153" s="52">
        <f t="shared" si="33"/>
        <v>2.1804635101133268E-2</v>
      </c>
      <c r="E153" s="52">
        <f t="shared" si="33"/>
        <v>2.1491962770522455E-2</v>
      </c>
      <c r="F153" s="52">
        <f t="shared" si="33"/>
        <v>2.1946720223523404E-2</v>
      </c>
      <c r="G153" s="52">
        <f t="shared" si="33"/>
        <v>2.2222948630708953E-2</v>
      </c>
      <c r="H153" s="52">
        <f t="shared" si="33"/>
        <v>2.1868809646473565E-2</v>
      </c>
      <c r="I153" s="52">
        <f t="shared" si="33"/>
        <v>1.8226965154048647E-2</v>
      </c>
      <c r="J153" s="52">
        <f t="shared" si="33"/>
        <v>1.584542362691594E-2</v>
      </c>
      <c r="K153" s="52">
        <f t="shared" si="33"/>
        <v>1.4740096432279051E-2</v>
      </c>
      <c r="L153" s="52">
        <f t="shared" si="33"/>
        <v>1.2397267096058314E-2</v>
      </c>
      <c r="M153" s="52">
        <f t="shared" si="33"/>
        <v>1.0278587509018141E-2</v>
      </c>
      <c r="N153" s="52">
        <f t="shared" si="33"/>
        <v>9.9224026771049297E-3</v>
      </c>
      <c r="O153" s="52">
        <f t="shared" si="33"/>
        <v>8.2110152857871755E-3</v>
      </c>
      <c r="P153" s="52">
        <f t="shared" si="33"/>
        <v>6.7189139850767866E-3</v>
      </c>
      <c r="Q153" s="52">
        <f t="shared" si="33"/>
        <v>5.6767758578506293E-3</v>
      </c>
    </row>
    <row r="154" spans="1:17" ht="11.45" customHeight="1" x14ac:dyDescent="0.25">
      <c r="A154" s="53" t="s">
        <v>58</v>
      </c>
      <c r="B154" s="52">
        <f t="shared" ref="B154:Q154" si="34">IF(B36=0,0,B36/B$17)</f>
        <v>0.11605741360482358</v>
      </c>
      <c r="C154" s="52">
        <f t="shared" si="34"/>
        <v>0.11708741271374315</v>
      </c>
      <c r="D154" s="52">
        <f t="shared" si="34"/>
        <v>0.11751944691703912</v>
      </c>
      <c r="E154" s="52">
        <f t="shared" si="34"/>
        <v>0.12060321914500392</v>
      </c>
      <c r="F154" s="52">
        <f t="shared" si="34"/>
        <v>0.12790503382705598</v>
      </c>
      <c r="G154" s="52">
        <f t="shared" si="34"/>
        <v>0.13646491778059333</v>
      </c>
      <c r="H154" s="52">
        <f t="shared" si="34"/>
        <v>0.14873705268605086</v>
      </c>
      <c r="I154" s="52">
        <f t="shared" si="34"/>
        <v>0.1555814545319715</v>
      </c>
      <c r="J154" s="52">
        <f t="shared" si="34"/>
        <v>0.15195866281459586</v>
      </c>
      <c r="K154" s="52">
        <f t="shared" si="34"/>
        <v>0.14879991833524012</v>
      </c>
      <c r="L154" s="52">
        <f t="shared" si="34"/>
        <v>0.14633397959756211</v>
      </c>
      <c r="M154" s="52">
        <f t="shared" si="34"/>
        <v>0.13499213056747017</v>
      </c>
      <c r="N154" s="52">
        <f t="shared" si="34"/>
        <v>0.13284936919211798</v>
      </c>
      <c r="O154" s="52">
        <f t="shared" si="34"/>
        <v>0.1270371436273352</v>
      </c>
      <c r="P154" s="52">
        <f t="shared" si="34"/>
        <v>0.11879308694231312</v>
      </c>
      <c r="Q154" s="52">
        <f t="shared" si="34"/>
        <v>0.1178896693040937</v>
      </c>
    </row>
    <row r="155" spans="1:17" ht="11.45" customHeight="1" x14ac:dyDescent="0.25">
      <c r="A155" s="53" t="s">
        <v>57</v>
      </c>
      <c r="B155" s="52">
        <f t="shared" ref="B155:Q155" si="35">IF(B37=0,0,B37/B$17)</f>
        <v>3.9327844376302979E-5</v>
      </c>
      <c r="C155" s="52">
        <f t="shared" si="35"/>
        <v>4.2888537068216262E-5</v>
      </c>
      <c r="D155" s="52">
        <f t="shared" si="35"/>
        <v>4.5380280007720599E-5</v>
      </c>
      <c r="E155" s="52">
        <f t="shared" si="35"/>
        <v>4.0958972336755345E-5</v>
      </c>
      <c r="F155" s="52">
        <f t="shared" si="35"/>
        <v>3.7829945356046347E-5</v>
      </c>
      <c r="G155" s="52">
        <f t="shared" si="35"/>
        <v>3.1763125670838252E-5</v>
      </c>
      <c r="H155" s="52">
        <f t="shared" si="35"/>
        <v>2.5691677494673906E-5</v>
      </c>
      <c r="I155" s="52">
        <f t="shared" si="35"/>
        <v>2.0774911656158548E-5</v>
      </c>
      <c r="J155" s="52">
        <f t="shared" si="35"/>
        <v>1.7531308824156713E-5</v>
      </c>
      <c r="K155" s="52">
        <f t="shared" si="35"/>
        <v>1.4372754877306044E-5</v>
      </c>
      <c r="L155" s="52">
        <f t="shared" si="35"/>
        <v>0</v>
      </c>
      <c r="M155" s="52">
        <f t="shared" si="35"/>
        <v>0</v>
      </c>
      <c r="N155" s="52">
        <f t="shared" si="35"/>
        <v>0</v>
      </c>
      <c r="O155" s="52">
        <f t="shared" si="35"/>
        <v>0</v>
      </c>
      <c r="P155" s="52">
        <f t="shared" si="35"/>
        <v>0</v>
      </c>
      <c r="Q155" s="52">
        <f t="shared" si="35"/>
        <v>0</v>
      </c>
    </row>
    <row r="156" spans="1:17" ht="11.45" customHeight="1" x14ac:dyDescent="0.25">
      <c r="A156" s="53" t="s">
        <v>56</v>
      </c>
      <c r="B156" s="52">
        <f t="shared" ref="B156:Q156" si="36">IF(B38=0,0,B38/B$17)</f>
        <v>0</v>
      </c>
      <c r="C156" s="52">
        <f t="shared" si="36"/>
        <v>0</v>
      </c>
      <c r="D156" s="52">
        <f t="shared" si="36"/>
        <v>0</v>
      </c>
      <c r="E156" s="52">
        <f t="shared" si="36"/>
        <v>0</v>
      </c>
      <c r="F156" s="52">
        <f t="shared" si="36"/>
        <v>0</v>
      </c>
      <c r="G156" s="52">
        <f t="shared" si="36"/>
        <v>0</v>
      </c>
      <c r="H156" s="52">
        <f t="shared" si="36"/>
        <v>0</v>
      </c>
      <c r="I156" s="52">
        <f t="shared" si="36"/>
        <v>0</v>
      </c>
      <c r="J156" s="52">
        <f t="shared" si="36"/>
        <v>0</v>
      </c>
      <c r="K156" s="52">
        <f t="shared" si="36"/>
        <v>0</v>
      </c>
      <c r="L156" s="52">
        <f t="shared" si="36"/>
        <v>0</v>
      </c>
      <c r="M156" s="52">
        <f t="shared" si="36"/>
        <v>0</v>
      </c>
      <c r="N156" s="52">
        <f t="shared" si="36"/>
        <v>0</v>
      </c>
      <c r="O156" s="52">
        <f t="shared" si="36"/>
        <v>0</v>
      </c>
      <c r="P156" s="52">
        <f t="shared" si="36"/>
        <v>0</v>
      </c>
      <c r="Q156" s="52">
        <f t="shared" si="36"/>
        <v>6.0988818436689453E-5</v>
      </c>
    </row>
    <row r="157" spans="1:17" ht="11.45" customHeight="1" x14ac:dyDescent="0.25">
      <c r="A157" s="53" t="s">
        <v>55</v>
      </c>
      <c r="B157" s="52">
        <f t="shared" ref="B157:Q157" si="37">IF(B39=0,0,B39/B$17)</f>
        <v>0</v>
      </c>
      <c r="C157" s="52">
        <f t="shared" si="37"/>
        <v>0</v>
      </c>
      <c r="D157" s="52">
        <f t="shared" si="37"/>
        <v>0</v>
      </c>
      <c r="E157" s="52">
        <f t="shared" si="37"/>
        <v>0</v>
      </c>
      <c r="F157" s="52">
        <f t="shared" si="37"/>
        <v>0</v>
      </c>
      <c r="G157" s="52">
        <f t="shared" si="37"/>
        <v>0</v>
      </c>
      <c r="H157" s="52">
        <f t="shared" si="37"/>
        <v>0</v>
      </c>
      <c r="I157" s="52">
        <f t="shared" si="37"/>
        <v>0</v>
      </c>
      <c r="J157" s="52">
        <f t="shared" si="37"/>
        <v>0</v>
      </c>
      <c r="K157" s="52">
        <f t="shared" si="37"/>
        <v>0</v>
      </c>
      <c r="L157" s="52">
        <f t="shared" si="37"/>
        <v>0</v>
      </c>
      <c r="M157" s="52">
        <f t="shared" si="37"/>
        <v>0</v>
      </c>
      <c r="N157" s="52">
        <f t="shared" si="37"/>
        <v>0</v>
      </c>
      <c r="O157" s="52">
        <f t="shared" si="37"/>
        <v>0</v>
      </c>
      <c r="P157" s="52">
        <f t="shared" si="37"/>
        <v>0</v>
      </c>
      <c r="Q157" s="52">
        <f t="shared" si="37"/>
        <v>0</v>
      </c>
    </row>
    <row r="158" spans="1:17" ht="11.45" customHeight="1" x14ac:dyDescent="0.25">
      <c r="A158" s="51" t="s">
        <v>24</v>
      </c>
      <c r="B158" s="50">
        <f t="shared" ref="B158:Q158" si="38">IF(B40=0,0,B40/B$17)</f>
        <v>0.21904968203827396</v>
      </c>
      <c r="C158" s="50">
        <f t="shared" si="38"/>
        <v>0.22483952388282646</v>
      </c>
      <c r="D158" s="50">
        <f t="shared" si="38"/>
        <v>0.2269501216893739</v>
      </c>
      <c r="E158" s="50">
        <f t="shared" si="38"/>
        <v>0.24162220713738122</v>
      </c>
      <c r="F158" s="50">
        <f t="shared" si="38"/>
        <v>0.24988315099874947</v>
      </c>
      <c r="G158" s="50">
        <f t="shared" si="38"/>
        <v>0.24761857956045666</v>
      </c>
      <c r="H158" s="50">
        <f t="shared" si="38"/>
        <v>0.2499617485061609</v>
      </c>
      <c r="I158" s="50">
        <f t="shared" si="38"/>
        <v>0.24784279053570285</v>
      </c>
      <c r="J158" s="50">
        <f t="shared" si="38"/>
        <v>0.24094871982541424</v>
      </c>
      <c r="K158" s="50">
        <f t="shared" si="38"/>
        <v>0.21802509901821904</v>
      </c>
      <c r="L158" s="50">
        <f t="shared" si="38"/>
        <v>0.22396893670362791</v>
      </c>
      <c r="M158" s="50">
        <f t="shared" si="38"/>
        <v>0.22243658056736459</v>
      </c>
      <c r="N158" s="50">
        <f t="shared" si="38"/>
        <v>0.21460164641173984</v>
      </c>
      <c r="O158" s="50">
        <f t="shared" si="38"/>
        <v>0.20580641577864875</v>
      </c>
      <c r="P158" s="50">
        <f t="shared" si="38"/>
        <v>0.21035351241254358</v>
      </c>
      <c r="Q158" s="50">
        <f t="shared" si="38"/>
        <v>0.21452914782240762</v>
      </c>
    </row>
    <row r="159" spans="1:17" ht="11.45" customHeight="1" x14ac:dyDescent="0.25">
      <c r="A159" s="53" t="s">
        <v>23</v>
      </c>
      <c r="B159" s="52">
        <f t="shared" ref="B159:Q159" si="39">IF(B41=0,0,B41/B$17)</f>
        <v>0.17146473602215981</v>
      </c>
      <c r="C159" s="52">
        <f t="shared" si="39"/>
        <v>0.17553029619989777</v>
      </c>
      <c r="D159" s="52">
        <f t="shared" si="39"/>
        <v>0.17174018043469957</v>
      </c>
      <c r="E159" s="52">
        <f t="shared" si="39"/>
        <v>0.17804138484504578</v>
      </c>
      <c r="F159" s="52">
        <f t="shared" si="39"/>
        <v>0.16743454442706238</v>
      </c>
      <c r="G159" s="52">
        <f t="shared" si="39"/>
        <v>0.16356972773593648</v>
      </c>
      <c r="H159" s="52">
        <f t="shared" si="39"/>
        <v>0.16571239907405999</v>
      </c>
      <c r="I159" s="52">
        <f t="shared" si="39"/>
        <v>0.16197823404689543</v>
      </c>
      <c r="J159" s="52">
        <f t="shared" si="39"/>
        <v>0.15597469662546809</v>
      </c>
      <c r="K159" s="52">
        <f t="shared" si="39"/>
        <v>0.14240989565178769</v>
      </c>
      <c r="L159" s="52">
        <f t="shared" si="39"/>
        <v>0.14673932305852028</v>
      </c>
      <c r="M159" s="52">
        <f t="shared" si="39"/>
        <v>0.15206676913396786</v>
      </c>
      <c r="N159" s="52">
        <f t="shared" si="39"/>
        <v>0.15894676162389823</v>
      </c>
      <c r="O159" s="52">
        <f t="shared" si="39"/>
        <v>0.15696816420425158</v>
      </c>
      <c r="P159" s="52">
        <f t="shared" si="39"/>
        <v>0.15912509090424745</v>
      </c>
      <c r="Q159" s="52">
        <f t="shared" si="39"/>
        <v>0.15238482202967715</v>
      </c>
    </row>
    <row r="160" spans="1:17" ht="11.45" customHeight="1" x14ac:dyDescent="0.25">
      <c r="A160" s="47" t="s">
        <v>22</v>
      </c>
      <c r="B160" s="46">
        <f t="shared" ref="B160:Q160" si="40">IF(B42=0,0,B42/B$17)</f>
        <v>4.7584946016114148E-2</v>
      </c>
      <c r="C160" s="46">
        <f t="shared" si="40"/>
        <v>4.9309227682928732E-2</v>
      </c>
      <c r="D160" s="46">
        <f t="shared" si="40"/>
        <v>5.5209941254674329E-2</v>
      </c>
      <c r="E160" s="46">
        <f t="shared" si="40"/>
        <v>6.358082229233547E-2</v>
      </c>
      <c r="F160" s="46">
        <f t="shared" si="40"/>
        <v>8.2448606571687094E-2</v>
      </c>
      <c r="G160" s="46">
        <f t="shared" si="40"/>
        <v>8.4048851824520196E-2</v>
      </c>
      <c r="H160" s="46">
        <f t="shared" si="40"/>
        <v>8.424934943210094E-2</v>
      </c>
      <c r="I160" s="46">
        <f t="shared" si="40"/>
        <v>8.5864556488807461E-2</v>
      </c>
      <c r="J160" s="46">
        <f t="shared" si="40"/>
        <v>8.4974023199946139E-2</v>
      </c>
      <c r="K160" s="46">
        <f t="shared" si="40"/>
        <v>7.5615203366431336E-2</v>
      </c>
      <c r="L160" s="46">
        <f t="shared" si="40"/>
        <v>7.722961364510765E-2</v>
      </c>
      <c r="M160" s="46">
        <f t="shared" si="40"/>
        <v>7.0369811433396753E-2</v>
      </c>
      <c r="N160" s="46">
        <f t="shared" si="40"/>
        <v>5.565488478784162E-2</v>
      </c>
      <c r="O160" s="46">
        <f t="shared" si="40"/>
        <v>4.8838251574397168E-2</v>
      </c>
      <c r="P160" s="46">
        <f t="shared" si="40"/>
        <v>5.1228421508296144E-2</v>
      </c>
      <c r="Q160" s="46">
        <f t="shared" si="40"/>
        <v>6.2144325792730465E-2</v>
      </c>
    </row>
  </sheetData>
  <pageMargins left="0.39370078740157483" right="0.39370078740157483" top="0.39370078740157483" bottom="0.39370078740157483" header="0.31496062992125984" footer="0.31496062992125984"/>
  <pageSetup paperSize="9" scale="43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R248"/>
  <sheetViews>
    <sheetView showGridLines="0" zoomScaleNormal="100" workbookViewId="0">
      <pane xSplit="1" ySplit="1" topLeftCell="B2" activePane="bottomRight" state="frozen"/>
      <selection activeCell="D1" sqref="D1"/>
      <selection pane="topRight" activeCell="D1" sqref="D1"/>
      <selection pane="bottomLeft" activeCell="D1" sqref="D1"/>
      <selection pane="bottomRight" activeCell="B2" sqref="B2"/>
    </sheetView>
  </sheetViews>
  <sheetFormatPr defaultColWidth="9.140625" defaultRowHeight="11.45" customHeight="1" x14ac:dyDescent="0.25"/>
  <cols>
    <col min="1" max="1" width="50.7109375" style="13" customWidth="1"/>
    <col min="2" max="17" width="10.7109375" style="10" customWidth="1"/>
    <col min="18" max="16384" width="9.140625" style="13"/>
  </cols>
  <sheetData>
    <row r="1" spans="1:17" ht="13.5" customHeight="1" x14ac:dyDescent="0.25">
      <c r="A1" s="11" t="s">
        <v>186</v>
      </c>
      <c r="B1" s="12">
        <v>2000</v>
      </c>
      <c r="C1" s="12">
        <v>2001</v>
      </c>
      <c r="D1" s="12">
        <v>2002</v>
      </c>
      <c r="E1" s="12">
        <v>2003</v>
      </c>
      <c r="F1" s="12">
        <v>2004</v>
      </c>
      <c r="G1" s="12">
        <v>2005</v>
      </c>
      <c r="H1" s="12">
        <v>2006</v>
      </c>
      <c r="I1" s="12">
        <v>2007</v>
      </c>
      <c r="J1" s="12">
        <v>2008</v>
      </c>
      <c r="K1" s="12">
        <v>2009</v>
      </c>
      <c r="L1" s="12">
        <v>2010</v>
      </c>
      <c r="M1" s="12">
        <v>2011</v>
      </c>
      <c r="N1" s="12">
        <v>2012</v>
      </c>
      <c r="O1" s="12">
        <v>2013</v>
      </c>
      <c r="P1" s="12">
        <v>2014</v>
      </c>
      <c r="Q1" s="12">
        <v>2015</v>
      </c>
    </row>
    <row r="3" spans="1:17" ht="11.45" customHeight="1" x14ac:dyDescent="0.25">
      <c r="A3" s="27" t="s">
        <v>70</v>
      </c>
      <c r="B3" s="41">
        <f>TrRoad_act!B57</f>
        <v>2384520.5704433084</v>
      </c>
      <c r="C3" s="41">
        <f>TrRoad_act!C57</f>
        <v>2419690.0165761882</v>
      </c>
      <c r="D3" s="41">
        <f>TrRoad_act!D57</f>
        <v>2450037.8015427096</v>
      </c>
      <c r="E3" s="41">
        <f>TrRoad_act!E57</f>
        <v>2472258.8228228102</v>
      </c>
      <c r="F3" s="41">
        <f>TrRoad_act!F57</f>
        <v>2523290.9151853225</v>
      </c>
      <c r="G3" s="41">
        <f>TrRoad_act!G57</f>
        <v>2616091.3350794204</v>
      </c>
      <c r="H3" s="41">
        <f>TrRoad_act!H57</f>
        <v>2724842.4141686591</v>
      </c>
      <c r="I3" s="41">
        <f>TrRoad_act!I57</f>
        <v>2814600.339617061</v>
      </c>
      <c r="J3" s="41">
        <f>TrRoad_act!J57</f>
        <v>2849339.0691389921</v>
      </c>
      <c r="K3" s="41">
        <f>TrRoad_act!K57</f>
        <v>2847745.0930617098</v>
      </c>
      <c r="L3" s="41">
        <f>TrRoad_act!L57</f>
        <v>2870102.6492963065</v>
      </c>
      <c r="M3" s="41">
        <f>TrRoad_act!M57</f>
        <v>2884848.1176821659</v>
      </c>
      <c r="N3" s="41">
        <f>TrRoad_act!N57</f>
        <v>2912374.5730153527</v>
      </c>
      <c r="O3" s="41">
        <f>TrRoad_act!O57</f>
        <v>2937577.6232796018</v>
      </c>
      <c r="P3" s="41">
        <f>TrRoad_act!P57</f>
        <v>2983407.7454988845</v>
      </c>
      <c r="Q3" s="41">
        <f>TrRoad_act!Q57</f>
        <v>3021590.0380548406</v>
      </c>
    </row>
    <row r="4" spans="1:17" ht="11.45" customHeight="1" x14ac:dyDescent="0.25">
      <c r="A4" s="25" t="s">
        <v>39</v>
      </c>
      <c r="B4" s="40">
        <f>TrRoad_act!B58</f>
        <v>2006338</v>
      </c>
      <c r="C4" s="40">
        <f>TrRoad_act!C58</f>
        <v>2032950</v>
      </c>
      <c r="D4" s="40">
        <f>TrRoad_act!D58</f>
        <v>2053598</v>
      </c>
      <c r="E4" s="40">
        <f>TrRoad_act!E58</f>
        <v>2064891</v>
      </c>
      <c r="F4" s="40">
        <f>TrRoad_act!F58</f>
        <v>2092493</v>
      </c>
      <c r="G4" s="40">
        <f>TrRoad_act!G58</f>
        <v>2151381</v>
      </c>
      <c r="H4" s="40">
        <f>TrRoad_act!H58</f>
        <v>2219046</v>
      </c>
      <c r="I4" s="40">
        <f>TrRoad_act!I58</f>
        <v>2280676</v>
      </c>
      <c r="J4" s="40">
        <f>TrRoad_act!J58</f>
        <v>2318898</v>
      </c>
      <c r="K4" s="40">
        <f>TrRoad_act!K58</f>
        <v>2340695</v>
      </c>
      <c r="L4" s="40">
        <f>TrRoad_act!L58</f>
        <v>2383952</v>
      </c>
      <c r="M4" s="40">
        <f>TrRoad_act!M58</f>
        <v>2414111</v>
      </c>
      <c r="N4" s="40">
        <f>TrRoad_act!N58</f>
        <v>2451074</v>
      </c>
      <c r="O4" s="40">
        <f>TrRoad_act!O58</f>
        <v>2490322</v>
      </c>
      <c r="P4" s="40">
        <f>TrRoad_act!P58</f>
        <v>2541065</v>
      </c>
      <c r="Q4" s="40">
        <f>TrRoad_act!Q58</f>
        <v>2581495</v>
      </c>
    </row>
    <row r="5" spans="1:17" ht="11.45" customHeight="1" x14ac:dyDescent="0.25">
      <c r="A5" s="23" t="s">
        <v>30</v>
      </c>
      <c r="B5" s="39">
        <f>TrRoad_act!B59</f>
        <v>138310</v>
      </c>
      <c r="C5" s="39">
        <f>TrRoad_act!C59</f>
        <v>146365</v>
      </c>
      <c r="D5" s="39">
        <f>TrRoad_act!D59</f>
        <v>151322</v>
      </c>
      <c r="E5" s="39">
        <f>TrRoad_act!E59</f>
        <v>155740</v>
      </c>
      <c r="F5" s="39">
        <f>TrRoad_act!F59</f>
        <v>162128</v>
      </c>
      <c r="G5" s="39">
        <f>TrRoad_act!G59</f>
        <v>171917</v>
      </c>
      <c r="H5" s="39">
        <f>TrRoad_act!H59</f>
        <v>184036</v>
      </c>
      <c r="I5" s="39">
        <f>TrRoad_act!I59</f>
        <v>197177</v>
      </c>
      <c r="J5" s="39">
        <f>TrRoad_act!J59</f>
        <v>204770</v>
      </c>
      <c r="K5" s="39">
        <f>TrRoad_act!K59</f>
        <v>205239</v>
      </c>
      <c r="L5" s="39">
        <f>TrRoad_act!L59</f>
        <v>203608</v>
      </c>
      <c r="M5" s="39">
        <f>TrRoad_act!M59</f>
        <v>200597</v>
      </c>
      <c r="N5" s="39">
        <f>TrRoad_act!N59</f>
        <v>199243</v>
      </c>
      <c r="O5" s="39">
        <f>TrRoad_act!O59</f>
        <v>198076</v>
      </c>
      <c r="P5" s="39">
        <f>TrRoad_act!P59</f>
        <v>197512</v>
      </c>
      <c r="Q5" s="39">
        <f>TrRoad_act!Q59</f>
        <v>198035</v>
      </c>
    </row>
    <row r="6" spans="1:17" ht="11.45" customHeight="1" x14ac:dyDescent="0.25">
      <c r="A6" s="19" t="s">
        <v>29</v>
      </c>
      <c r="B6" s="38">
        <f>TrRoad_act!B60</f>
        <v>1854060</v>
      </c>
      <c r="C6" s="38">
        <f>TrRoad_act!C60</f>
        <v>1872631</v>
      </c>
      <c r="D6" s="38">
        <f>TrRoad_act!D60</f>
        <v>1888290</v>
      </c>
      <c r="E6" s="38">
        <f>TrRoad_act!E60</f>
        <v>1895019</v>
      </c>
      <c r="F6" s="38">
        <f>TrRoad_act!F60</f>
        <v>1916174</v>
      </c>
      <c r="G6" s="38">
        <f>TrRoad_act!G60</f>
        <v>1965062.0000000002</v>
      </c>
      <c r="H6" s="38">
        <f>TrRoad_act!H60</f>
        <v>2020457.9999999998</v>
      </c>
      <c r="I6" s="38">
        <f>TrRoad_act!I60</f>
        <v>2069016.9999999998</v>
      </c>
      <c r="J6" s="38">
        <f>TrRoad_act!J60</f>
        <v>2099676</v>
      </c>
      <c r="K6" s="38">
        <f>TrRoad_act!K60</f>
        <v>2120946</v>
      </c>
      <c r="L6" s="38">
        <f>TrRoad_act!L60</f>
        <v>2165848</v>
      </c>
      <c r="M6" s="38">
        <f>TrRoad_act!M60</f>
        <v>2199500</v>
      </c>
      <c r="N6" s="38">
        <f>TrRoad_act!N60</f>
        <v>2238346</v>
      </c>
      <c r="O6" s="38">
        <f>TrRoad_act!O60</f>
        <v>2278976</v>
      </c>
      <c r="P6" s="38">
        <f>TrRoad_act!P60</f>
        <v>2330145</v>
      </c>
      <c r="Q6" s="38">
        <f>TrRoad_act!Q60</f>
        <v>2370077</v>
      </c>
    </row>
    <row r="7" spans="1:17" ht="11.45" customHeight="1" x14ac:dyDescent="0.25">
      <c r="A7" s="62" t="s">
        <v>59</v>
      </c>
      <c r="B7" s="42">
        <f>TrRoad_act!B61</f>
        <v>1730094</v>
      </c>
      <c r="C7" s="42">
        <f>TrRoad_act!C61</f>
        <v>1730499</v>
      </c>
      <c r="D7" s="42">
        <f>TrRoad_act!D61</f>
        <v>1731299</v>
      </c>
      <c r="E7" s="42">
        <f>TrRoad_act!E61</f>
        <v>1731699</v>
      </c>
      <c r="F7" s="42">
        <f>TrRoad_act!F61</f>
        <v>1731701</v>
      </c>
      <c r="G7" s="42">
        <f>TrRoad_act!G61</f>
        <v>1731953.0000000002</v>
      </c>
      <c r="H7" s="42">
        <f>TrRoad_act!H61</f>
        <v>1747295.9999999998</v>
      </c>
      <c r="I7" s="42">
        <f>TrRoad_act!I61</f>
        <v>1711180.9999999998</v>
      </c>
      <c r="J7" s="42">
        <f>TrRoad_act!J61</f>
        <v>1680820</v>
      </c>
      <c r="K7" s="42">
        <f>TrRoad_act!K61</f>
        <v>1654614</v>
      </c>
      <c r="L7" s="42">
        <f>TrRoad_act!L61</f>
        <v>1632833</v>
      </c>
      <c r="M7" s="42">
        <f>TrRoad_act!M61</f>
        <v>1612387</v>
      </c>
      <c r="N7" s="42">
        <f>TrRoad_act!N61</f>
        <v>1588053</v>
      </c>
      <c r="O7" s="42">
        <f>TrRoad_act!O61</f>
        <v>1563918</v>
      </c>
      <c r="P7" s="42">
        <f>TrRoad_act!P61</f>
        <v>1539168</v>
      </c>
      <c r="Q7" s="42">
        <f>TrRoad_act!Q61</f>
        <v>1506990</v>
      </c>
    </row>
    <row r="8" spans="1:17" ht="11.45" customHeight="1" x14ac:dyDescent="0.25">
      <c r="A8" s="62" t="s">
        <v>58</v>
      </c>
      <c r="B8" s="42">
        <f>TrRoad_act!B62</f>
        <v>116560.99999999993</v>
      </c>
      <c r="C8" s="42">
        <f>TrRoad_act!C62</f>
        <v>134693.00000000006</v>
      </c>
      <c r="D8" s="42">
        <f>TrRoad_act!D62</f>
        <v>149921</v>
      </c>
      <c r="E8" s="42">
        <f>TrRoad_act!E62</f>
        <v>157150</v>
      </c>
      <c r="F8" s="42">
        <f>TrRoad_act!F62</f>
        <v>178770</v>
      </c>
      <c r="G8" s="42">
        <f>TrRoad_act!G62</f>
        <v>227940</v>
      </c>
      <c r="H8" s="42">
        <f>TrRoad_act!H62</f>
        <v>268503</v>
      </c>
      <c r="I8" s="42">
        <f>TrRoad_act!I62</f>
        <v>353639</v>
      </c>
      <c r="J8" s="42">
        <f>TrRoad_act!J62</f>
        <v>415308.00000000006</v>
      </c>
      <c r="K8" s="42">
        <f>TrRoad_act!K62</f>
        <v>463634.00000000006</v>
      </c>
      <c r="L8" s="42">
        <f>TrRoad_act!L62</f>
        <v>533015.00000000012</v>
      </c>
      <c r="M8" s="42">
        <f>TrRoad_act!M62</f>
        <v>586748</v>
      </c>
      <c r="N8" s="42">
        <f>TrRoad_act!N62</f>
        <v>649478</v>
      </c>
      <c r="O8" s="42">
        <f>TrRoad_act!O62</f>
        <v>713916.00000000012</v>
      </c>
      <c r="P8" s="42">
        <f>TrRoad_act!P62</f>
        <v>788812</v>
      </c>
      <c r="Q8" s="42">
        <f>TrRoad_act!Q62</f>
        <v>851076</v>
      </c>
    </row>
    <row r="9" spans="1:17" ht="11.45" customHeight="1" x14ac:dyDescent="0.25">
      <c r="A9" s="62" t="s">
        <v>57</v>
      </c>
      <c r="B9" s="42">
        <f>TrRoad_act!B63</f>
        <v>7405</v>
      </c>
      <c r="C9" s="42">
        <f>TrRoad_act!C63</f>
        <v>7439</v>
      </c>
      <c r="D9" s="42">
        <f>TrRoad_act!D63</f>
        <v>7070</v>
      </c>
      <c r="E9" s="42">
        <f>TrRoad_act!E63</f>
        <v>6170</v>
      </c>
      <c r="F9" s="42">
        <f>TrRoad_act!F63</f>
        <v>5703</v>
      </c>
      <c r="G9" s="42">
        <f>TrRoad_act!G63</f>
        <v>5169</v>
      </c>
      <c r="H9" s="42">
        <f>TrRoad_act!H63</f>
        <v>4659</v>
      </c>
      <c r="I9" s="42">
        <f>TrRoad_act!I63</f>
        <v>4197</v>
      </c>
      <c r="J9" s="42">
        <f>TrRoad_act!J63</f>
        <v>3548</v>
      </c>
      <c r="K9" s="42">
        <f>TrRoad_act!K63</f>
        <v>2698</v>
      </c>
      <c r="L9" s="42">
        <f>TrRoad_act!L63</f>
        <v>0</v>
      </c>
      <c r="M9" s="42">
        <f>TrRoad_act!M63</f>
        <v>0</v>
      </c>
      <c r="N9" s="42">
        <f>TrRoad_act!N63</f>
        <v>0</v>
      </c>
      <c r="O9" s="42">
        <f>TrRoad_act!O63</f>
        <v>0</v>
      </c>
      <c r="P9" s="42">
        <f>TrRoad_act!P63</f>
        <v>0</v>
      </c>
      <c r="Q9" s="42">
        <f>TrRoad_act!Q63</f>
        <v>0</v>
      </c>
    </row>
    <row r="10" spans="1:17" ht="11.45" customHeight="1" x14ac:dyDescent="0.25">
      <c r="A10" s="62" t="s">
        <v>56</v>
      </c>
      <c r="B10" s="42">
        <f>TrRoad_act!B64</f>
        <v>0</v>
      </c>
      <c r="C10" s="42">
        <f>TrRoad_act!C64</f>
        <v>0</v>
      </c>
      <c r="D10" s="42">
        <f>TrRoad_act!D64</f>
        <v>0</v>
      </c>
      <c r="E10" s="42">
        <f>TrRoad_act!E64</f>
        <v>0</v>
      </c>
      <c r="F10" s="42">
        <f>TrRoad_act!F64</f>
        <v>0</v>
      </c>
      <c r="G10" s="42">
        <f>TrRoad_act!G64</f>
        <v>0</v>
      </c>
      <c r="H10" s="42">
        <f>TrRoad_act!H64</f>
        <v>0</v>
      </c>
      <c r="I10" s="42">
        <f>TrRoad_act!I64</f>
        <v>0</v>
      </c>
      <c r="J10" s="42">
        <f>TrRoad_act!J64</f>
        <v>0</v>
      </c>
      <c r="K10" s="42">
        <f>TrRoad_act!K64</f>
        <v>0</v>
      </c>
      <c r="L10" s="42">
        <f>TrRoad_act!L64</f>
        <v>0</v>
      </c>
      <c r="M10" s="42">
        <f>TrRoad_act!M64</f>
        <v>0</v>
      </c>
      <c r="N10" s="42">
        <f>TrRoad_act!N64</f>
        <v>0</v>
      </c>
      <c r="O10" s="42">
        <f>TrRoad_act!O64</f>
        <v>0</v>
      </c>
      <c r="P10" s="42">
        <f>TrRoad_act!P64</f>
        <v>0</v>
      </c>
      <c r="Q10" s="42">
        <f>TrRoad_act!Q64</f>
        <v>2</v>
      </c>
    </row>
    <row r="11" spans="1:17" ht="11.45" customHeight="1" x14ac:dyDescent="0.25">
      <c r="A11" s="62" t="s">
        <v>60</v>
      </c>
      <c r="B11" s="42">
        <f>TrRoad_act!B65</f>
        <v>0</v>
      </c>
      <c r="C11" s="42">
        <f>TrRoad_act!C65</f>
        <v>0</v>
      </c>
      <c r="D11" s="42">
        <f>TrRoad_act!D65</f>
        <v>0</v>
      </c>
      <c r="E11" s="42">
        <f>TrRoad_act!E65</f>
        <v>0</v>
      </c>
      <c r="F11" s="42">
        <f>TrRoad_act!F65</f>
        <v>0</v>
      </c>
      <c r="G11" s="42">
        <f>TrRoad_act!G65</f>
        <v>0</v>
      </c>
      <c r="H11" s="42">
        <f>TrRoad_act!H65</f>
        <v>0</v>
      </c>
      <c r="I11" s="42">
        <f>TrRoad_act!I65</f>
        <v>0</v>
      </c>
      <c r="J11" s="42">
        <f>TrRoad_act!J65</f>
        <v>0</v>
      </c>
      <c r="K11" s="42">
        <f>TrRoad_act!K65</f>
        <v>0</v>
      </c>
      <c r="L11" s="42">
        <f>TrRoad_act!L65</f>
        <v>0</v>
      </c>
      <c r="M11" s="42">
        <f>TrRoad_act!M65</f>
        <v>0</v>
      </c>
      <c r="N11" s="42">
        <f>TrRoad_act!N65</f>
        <v>0</v>
      </c>
      <c r="O11" s="42">
        <f>TrRoad_act!O65</f>
        <v>0</v>
      </c>
      <c r="P11" s="42">
        <f>TrRoad_act!P65</f>
        <v>77</v>
      </c>
      <c r="Q11" s="42">
        <f>TrRoad_act!Q65</f>
        <v>7560</v>
      </c>
    </row>
    <row r="12" spans="1:17" ht="11.45" customHeight="1" x14ac:dyDescent="0.25">
      <c r="A12" s="62" t="s">
        <v>55</v>
      </c>
      <c r="B12" s="42">
        <f>TrRoad_act!B66</f>
        <v>0</v>
      </c>
      <c r="C12" s="42">
        <f>TrRoad_act!C66</f>
        <v>0</v>
      </c>
      <c r="D12" s="42">
        <f>TrRoad_act!D66</f>
        <v>0</v>
      </c>
      <c r="E12" s="42">
        <f>TrRoad_act!E66</f>
        <v>0</v>
      </c>
      <c r="F12" s="42">
        <f>TrRoad_act!F66</f>
        <v>0</v>
      </c>
      <c r="G12" s="42">
        <f>TrRoad_act!G66</f>
        <v>0</v>
      </c>
      <c r="H12" s="42">
        <f>TrRoad_act!H66</f>
        <v>0</v>
      </c>
      <c r="I12" s="42">
        <f>TrRoad_act!I66</f>
        <v>0</v>
      </c>
      <c r="J12" s="42">
        <f>TrRoad_act!J66</f>
        <v>0</v>
      </c>
      <c r="K12" s="42">
        <f>TrRoad_act!K66</f>
        <v>0</v>
      </c>
      <c r="L12" s="42">
        <f>TrRoad_act!L66</f>
        <v>0</v>
      </c>
      <c r="M12" s="42">
        <f>TrRoad_act!M66</f>
        <v>365</v>
      </c>
      <c r="N12" s="42">
        <f>TrRoad_act!N66</f>
        <v>815</v>
      </c>
      <c r="O12" s="42">
        <f>TrRoad_act!O66</f>
        <v>1142</v>
      </c>
      <c r="P12" s="42">
        <f>TrRoad_act!P66</f>
        <v>2088</v>
      </c>
      <c r="Q12" s="42">
        <f>TrRoad_act!Q66</f>
        <v>4449</v>
      </c>
    </row>
    <row r="13" spans="1:17" ht="11.45" customHeight="1" x14ac:dyDescent="0.25">
      <c r="A13" s="19" t="s">
        <v>28</v>
      </c>
      <c r="B13" s="38">
        <f>TrRoad_act!B67</f>
        <v>13968</v>
      </c>
      <c r="C13" s="38">
        <f>TrRoad_act!C67</f>
        <v>13954</v>
      </c>
      <c r="D13" s="38">
        <f>TrRoad_act!D67</f>
        <v>13986</v>
      </c>
      <c r="E13" s="38">
        <f>TrRoad_act!E67</f>
        <v>14132</v>
      </c>
      <c r="F13" s="38">
        <f>TrRoad_act!F67</f>
        <v>14191</v>
      </c>
      <c r="G13" s="38">
        <f>TrRoad_act!G67</f>
        <v>14402</v>
      </c>
      <c r="H13" s="38">
        <f>TrRoad_act!H67</f>
        <v>14552</v>
      </c>
      <c r="I13" s="38">
        <f>TrRoad_act!I67</f>
        <v>14482</v>
      </c>
      <c r="J13" s="38">
        <f>TrRoad_act!J67</f>
        <v>14452</v>
      </c>
      <c r="K13" s="38">
        <f>TrRoad_act!K67</f>
        <v>14510</v>
      </c>
      <c r="L13" s="38">
        <f>TrRoad_act!L67</f>
        <v>14496</v>
      </c>
      <c r="M13" s="38">
        <f>TrRoad_act!M67</f>
        <v>14014</v>
      </c>
      <c r="N13" s="38">
        <f>TrRoad_act!N67</f>
        <v>13485</v>
      </c>
      <c r="O13" s="38">
        <f>TrRoad_act!O67</f>
        <v>13270</v>
      </c>
      <c r="P13" s="38">
        <f>TrRoad_act!P67</f>
        <v>13408</v>
      </c>
      <c r="Q13" s="38">
        <f>TrRoad_act!Q67</f>
        <v>13383</v>
      </c>
    </row>
    <row r="14" spans="1:17" ht="11.45" customHeight="1" x14ac:dyDescent="0.25">
      <c r="A14" s="62" t="s">
        <v>59</v>
      </c>
      <c r="B14" s="37">
        <f>TrRoad_act!B68</f>
        <v>1589</v>
      </c>
      <c r="C14" s="37">
        <f>TrRoad_act!C68</f>
        <v>1589</v>
      </c>
      <c r="D14" s="37">
        <f>TrRoad_act!D68</f>
        <v>1577</v>
      </c>
      <c r="E14" s="37">
        <f>TrRoad_act!E68</f>
        <v>1003</v>
      </c>
      <c r="F14" s="37">
        <f>TrRoad_act!F68</f>
        <v>825</v>
      </c>
      <c r="G14" s="37">
        <f>TrRoad_act!G68</f>
        <v>662</v>
      </c>
      <c r="H14" s="37">
        <f>TrRoad_act!H68</f>
        <v>517</v>
      </c>
      <c r="I14" s="37">
        <f>TrRoad_act!I68</f>
        <v>393</v>
      </c>
      <c r="J14" s="37">
        <f>TrRoad_act!J68</f>
        <v>289</v>
      </c>
      <c r="K14" s="37">
        <f>TrRoad_act!K68</f>
        <v>206</v>
      </c>
      <c r="L14" s="37">
        <f>TrRoad_act!L68</f>
        <v>141</v>
      </c>
      <c r="M14" s="37">
        <f>TrRoad_act!M68</f>
        <v>93</v>
      </c>
      <c r="N14" s="37">
        <f>TrRoad_act!N68</f>
        <v>59</v>
      </c>
      <c r="O14" s="37">
        <f>TrRoad_act!O68</f>
        <v>35</v>
      </c>
      <c r="P14" s="37">
        <f>TrRoad_act!P68</f>
        <v>20</v>
      </c>
      <c r="Q14" s="37">
        <f>TrRoad_act!Q68</f>
        <v>11</v>
      </c>
    </row>
    <row r="15" spans="1:17" ht="11.45" customHeight="1" x14ac:dyDescent="0.25">
      <c r="A15" s="62" t="s">
        <v>58</v>
      </c>
      <c r="B15" s="37">
        <f>TrRoad_act!B69</f>
        <v>12379</v>
      </c>
      <c r="C15" s="37">
        <f>TrRoad_act!C69</f>
        <v>12365</v>
      </c>
      <c r="D15" s="37">
        <f>TrRoad_act!D69</f>
        <v>12409</v>
      </c>
      <c r="E15" s="37">
        <f>TrRoad_act!E69</f>
        <v>13129</v>
      </c>
      <c r="F15" s="37">
        <f>TrRoad_act!F69</f>
        <v>13366</v>
      </c>
      <c r="G15" s="37">
        <f>TrRoad_act!G69</f>
        <v>13740</v>
      </c>
      <c r="H15" s="37">
        <f>TrRoad_act!H69</f>
        <v>14035</v>
      </c>
      <c r="I15" s="37">
        <f>TrRoad_act!I69</f>
        <v>14089</v>
      </c>
      <c r="J15" s="37">
        <f>TrRoad_act!J69</f>
        <v>14163</v>
      </c>
      <c r="K15" s="37">
        <f>TrRoad_act!K69</f>
        <v>14304</v>
      </c>
      <c r="L15" s="37">
        <f>TrRoad_act!L69</f>
        <v>14355</v>
      </c>
      <c r="M15" s="37">
        <f>TrRoad_act!M69</f>
        <v>13921</v>
      </c>
      <c r="N15" s="37">
        <f>TrRoad_act!N69</f>
        <v>13426</v>
      </c>
      <c r="O15" s="37">
        <f>TrRoad_act!O69</f>
        <v>13235</v>
      </c>
      <c r="P15" s="37">
        <f>TrRoad_act!P69</f>
        <v>13388</v>
      </c>
      <c r="Q15" s="37">
        <f>TrRoad_act!Q69</f>
        <v>13314</v>
      </c>
    </row>
    <row r="16" spans="1:17" ht="11.45" customHeight="1" x14ac:dyDescent="0.25">
      <c r="A16" s="62" t="s">
        <v>57</v>
      </c>
      <c r="B16" s="37">
        <f>TrRoad_act!B70</f>
        <v>0</v>
      </c>
      <c r="C16" s="37">
        <f>TrRoad_act!C70</f>
        <v>0</v>
      </c>
      <c r="D16" s="37">
        <f>TrRoad_act!D70</f>
        <v>0</v>
      </c>
      <c r="E16" s="37">
        <f>TrRoad_act!E70</f>
        <v>0</v>
      </c>
      <c r="F16" s="37">
        <f>TrRoad_act!F70</f>
        <v>0</v>
      </c>
      <c r="G16" s="37">
        <f>TrRoad_act!G70</f>
        <v>0</v>
      </c>
      <c r="H16" s="37">
        <f>TrRoad_act!H70</f>
        <v>0</v>
      </c>
      <c r="I16" s="37">
        <f>TrRoad_act!I70</f>
        <v>0</v>
      </c>
      <c r="J16" s="37">
        <f>TrRoad_act!J70</f>
        <v>0</v>
      </c>
      <c r="K16" s="37">
        <f>TrRoad_act!K70</f>
        <v>0</v>
      </c>
      <c r="L16" s="37">
        <f>TrRoad_act!L70</f>
        <v>0</v>
      </c>
      <c r="M16" s="37">
        <f>TrRoad_act!M70</f>
        <v>0</v>
      </c>
      <c r="N16" s="37">
        <f>TrRoad_act!N70</f>
        <v>0</v>
      </c>
      <c r="O16" s="37">
        <f>TrRoad_act!O70</f>
        <v>0</v>
      </c>
      <c r="P16" s="37">
        <f>TrRoad_act!P70</f>
        <v>0</v>
      </c>
      <c r="Q16" s="37">
        <f>TrRoad_act!Q70</f>
        <v>0</v>
      </c>
    </row>
    <row r="17" spans="1:17" ht="11.45" customHeight="1" x14ac:dyDescent="0.25">
      <c r="A17" s="62" t="s">
        <v>56</v>
      </c>
      <c r="B17" s="37">
        <f>TrRoad_act!B71</f>
        <v>0</v>
      </c>
      <c r="C17" s="37">
        <f>TrRoad_act!C71</f>
        <v>0</v>
      </c>
      <c r="D17" s="37">
        <f>TrRoad_act!D71</f>
        <v>0</v>
      </c>
      <c r="E17" s="37">
        <f>TrRoad_act!E71</f>
        <v>0</v>
      </c>
      <c r="F17" s="37">
        <f>TrRoad_act!F71</f>
        <v>0</v>
      </c>
      <c r="G17" s="37">
        <f>TrRoad_act!G71</f>
        <v>0</v>
      </c>
      <c r="H17" s="37">
        <f>TrRoad_act!H71</f>
        <v>0</v>
      </c>
      <c r="I17" s="37">
        <f>TrRoad_act!I71</f>
        <v>0</v>
      </c>
      <c r="J17" s="37">
        <f>TrRoad_act!J71</f>
        <v>0</v>
      </c>
      <c r="K17" s="37">
        <f>TrRoad_act!K71</f>
        <v>0</v>
      </c>
      <c r="L17" s="37">
        <f>TrRoad_act!L71</f>
        <v>0</v>
      </c>
      <c r="M17" s="37">
        <f>TrRoad_act!M71</f>
        <v>0</v>
      </c>
      <c r="N17" s="37">
        <f>TrRoad_act!N71</f>
        <v>0</v>
      </c>
      <c r="O17" s="37">
        <f>TrRoad_act!O71</f>
        <v>0</v>
      </c>
      <c r="P17" s="37">
        <f>TrRoad_act!P71</f>
        <v>0</v>
      </c>
      <c r="Q17" s="37">
        <f>TrRoad_act!Q71</f>
        <v>58</v>
      </c>
    </row>
    <row r="18" spans="1:17" ht="11.45" customHeight="1" x14ac:dyDescent="0.25">
      <c r="A18" s="62" t="s">
        <v>55</v>
      </c>
      <c r="B18" s="37">
        <f>TrRoad_act!B72</f>
        <v>0</v>
      </c>
      <c r="C18" s="37">
        <f>TrRoad_act!C72</f>
        <v>0</v>
      </c>
      <c r="D18" s="37">
        <f>TrRoad_act!D72</f>
        <v>0</v>
      </c>
      <c r="E18" s="37">
        <f>TrRoad_act!E72</f>
        <v>0</v>
      </c>
      <c r="F18" s="37">
        <f>TrRoad_act!F72</f>
        <v>0</v>
      </c>
      <c r="G18" s="37">
        <f>TrRoad_act!G72</f>
        <v>0</v>
      </c>
      <c r="H18" s="37">
        <f>TrRoad_act!H72</f>
        <v>0</v>
      </c>
      <c r="I18" s="37">
        <f>TrRoad_act!I72</f>
        <v>0</v>
      </c>
      <c r="J18" s="37">
        <f>TrRoad_act!J72</f>
        <v>0</v>
      </c>
      <c r="K18" s="37">
        <f>TrRoad_act!K72</f>
        <v>0</v>
      </c>
      <c r="L18" s="37">
        <f>TrRoad_act!L72</f>
        <v>0</v>
      </c>
      <c r="M18" s="37">
        <f>TrRoad_act!M72</f>
        <v>0</v>
      </c>
      <c r="N18" s="37">
        <f>TrRoad_act!N72</f>
        <v>0</v>
      </c>
      <c r="O18" s="37">
        <f>TrRoad_act!O72</f>
        <v>0</v>
      </c>
      <c r="P18" s="37">
        <f>TrRoad_act!P72</f>
        <v>0</v>
      </c>
      <c r="Q18" s="37">
        <f>TrRoad_act!Q72</f>
        <v>0</v>
      </c>
    </row>
    <row r="19" spans="1:17" ht="11.45" customHeight="1" x14ac:dyDescent="0.25">
      <c r="A19" s="25" t="s">
        <v>18</v>
      </c>
      <c r="B19" s="40">
        <f>TrRoad_act!B73</f>
        <v>378182.57044330839</v>
      </c>
      <c r="C19" s="40">
        <f>TrRoad_act!C73</f>
        <v>386740.01657618809</v>
      </c>
      <c r="D19" s="40">
        <f>TrRoad_act!D73</f>
        <v>396439.80154270952</v>
      </c>
      <c r="E19" s="40">
        <f>TrRoad_act!E73</f>
        <v>407367.82282281038</v>
      </c>
      <c r="F19" s="40">
        <f>TrRoad_act!F73</f>
        <v>430797.91518532234</v>
      </c>
      <c r="G19" s="40">
        <f>TrRoad_act!G73</f>
        <v>464710.33507942036</v>
      </c>
      <c r="H19" s="40">
        <f>TrRoad_act!H73</f>
        <v>505796.41416865907</v>
      </c>
      <c r="I19" s="40">
        <f>TrRoad_act!I73</f>
        <v>533924.33961706108</v>
      </c>
      <c r="J19" s="40">
        <f>TrRoad_act!J73</f>
        <v>530441.06913899223</v>
      </c>
      <c r="K19" s="40">
        <f>TrRoad_act!K73</f>
        <v>507050.09306170954</v>
      </c>
      <c r="L19" s="40">
        <f>TrRoad_act!L73</f>
        <v>486150.6492963066</v>
      </c>
      <c r="M19" s="40">
        <f>TrRoad_act!M73</f>
        <v>470737.11768216611</v>
      </c>
      <c r="N19" s="40">
        <f>TrRoad_act!N73</f>
        <v>461300.57301535254</v>
      </c>
      <c r="O19" s="40">
        <f>TrRoad_act!O73</f>
        <v>447255.62327960198</v>
      </c>
      <c r="P19" s="40">
        <f>TrRoad_act!P73</f>
        <v>442342.74549888441</v>
      </c>
      <c r="Q19" s="40">
        <f>TrRoad_act!Q73</f>
        <v>440095.03805484081</v>
      </c>
    </row>
    <row r="20" spans="1:17" ht="11.45" customHeight="1" x14ac:dyDescent="0.25">
      <c r="A20" s="23" t="s">
        <v>27</v>
      </c>
      <c r="B20" s="39">
        <f>TrRoad_act!B74</f>
        <v>338279</v>
      </c>
      <c r="C20" s="39">
        <f>TrRoad_act!C74</f>
        <v>345061</v>
      </c>
      <c r="D20" s="39">
        <f>TrRoad_act!D74</f>
        <v>353421</v>
      </c>
      <c r="E20" s="39">
        <f>TrRoad_act!E74</f>
        <v>363707</v>
      </c>
      <c r="F20" s="39">
        <f>TrRoad_act!F74</f>
        <v>385132</v>
      </c>
      <c r="G20" s="39">
        <f>TrRoad_act!G74</f>
        <v>413192</v>
      </c>
      <c r="H20" s="39">
        <f>TrRoad_act!H74</f>
        <v>452034</v>
      </c>
      <c r="I20" s="39">
        <f>TrRoad_act!I74</f>
        <v>474292</v>
      </c>
      <c r="J20" s="39">
        <f>TrRoad_act!J74</f>
        <v>470672</v>
      </c>
      <c r="K20" s="39">
        <f>TrRoad_act!K74</f>
        <v>452138</v>
      </c>
      <c r="L20" s="39">
        <f>TrRoad_act!L74</f>
        <v>431723</v>
      </c>
      <c r="M20" s="39">
        <f>TrRoad_act!M74</f>
        <v>417607</v>
      </c>
      <c r="N20" s="39">
        <f>TrRoad_act!N74</f>
        <v>409098</v>
      </c>
      <c r="O20" s="39">
        <f>TrRoad_act!O74</f>
        <v>395626</v>
      </c>
      <c r="P20" s="39">
        <f>TrRoad_act!P74</f>
        <v>391312</v>
      </c>
      <c r="Q20" s="39">
        <f>TrRoad_act!Q74</f>
        <v>395535</v>
      </c>
    </row>
    <row r="21" spans="1:17" ht="11.45" customHeight="1" x14ac:dyDescent="0.25">
      <c r="A21" s="62" t="s">
        <v>59</v>
      </c>
      <c r="B21" s="42">
        <f>TrRoad_act!B75</f>
        <v>70493</v>
      </c>
      <c r="C21" s="42">
        <f>TrRoad_act!C75</f>
        <v>70493</v>
      </c>
      <c r="D21" s="42">
        <f>TrRoad_act!D75</f>
        <v>70493</v>
      </c>
      <c r="E21" s="42">
        <f>TrRoad_act!E75</f>
        <v>70495</v>
      </c>
      <c r="F21" s="42">
        <f>TrRoad_act!F75</f>
        <v>70511</v>
      </c>
      <c r="G21" s="42">
        <f>TrRoad_act!G75</f>
        <v>70672</v>
      </c>
      <c r="H21" s="42">
        <f>TrRoad_act!H75</f>
        <v>72306</v>
      </c>
      <c r="I21" s="42">
        <f>TrRoad_act!I75</f>
        <v>65680</v>
      </c>
      <c r="J21" s="42">
        <f>TrRoad_act!J75</f>
        <v>61322</v>
      </c>
      <c r="K21" s="42">
        <f>TrRoad_act!K75</f>
        <v>56777</v>
      </c>
      <c r="L21" s="42">
        <f>TrRoad_act!L75</f>
        <v>51196</v>
      </c>
      <c r="M21" s="42">
        <f>TrRoad_act!M75</f>
        <v>48160</v>
      </c>
      <c r="N21" s="42">
        <f>TrRoad_act!N75</f>
        <v>43922</v>
      </c>
      <c r="O21" s="42">
        <f>TrRoad_act!O75</f>
        <v>39684</v>
      </c>
      <c r="P21" s="42">
        <f>TrRoad_act!P75</f>
        <v>35446</v>
      </c>
      <c r="Q21" s="42">
        <f>TrRoad_act!Q75</f>
        <v>31403</v>
      </c>
    </row>
    <row r="22" spans="1:17" ht="11.45" customHeight="1" x14ac:dyDescent="0.25">
      <c r="A22" s="62" t="s">
        <v>58</v>
      </c>
      <c r="B22" s="42">
        <f>TrRoad_act!B76</f>
        <v>267586</v>
      </c>
      <c r="C22" s="42">
        <f>TrRoad_act!C76</f>
        <v>274350</v>
      </c>
      <c r="D22" s="42">
        <f>TrRoad_act!D76</f>
        <v>282693</v>
      </c>
      <c r="E22" s="42">
        <f>TrRoad_act!E76</f>
        <v>293000</v>
      </c>
      <c r="F22" s="42">
        <f>TrRoad_act!F76</f>
        <v>314430</v>
      </c>
      <c r="G22" s="42">
        <f>TrRoad_act!G76</f>
        <v>342349</v>
      </c>
      <c r="H22" s="42">
        <f>TrRoad_act!H76</f>
        <v>379576</v>
      </c>
      <c r="I22" s="42">
        <f>TrRoad_act!I76</f>
        <v>408482</v>
      </c>
      <c r="J22" s="42">
        <f>TrRoad_act!J76</f>
        <v>409245</v>
      </c>
      <c r="K22" s="42">
        <f>TrRoad_act!K76</f>
        <v>395278</v>
      </c>
      <c r="L22" s="42">
        <f>TrRoad_act!L76</f>
        <v>380527</v>
      </c>
      <c r="M22" s="42">
        <f>TrRoad_act!M76</f>
        <v>369447</v>
      </c>
      <c r="N22" s="42">
        <f>TrRoad_act!N76</f>
        <v>365060</v>
      </c>
      <c r="O22" s="42">
        <f>TrRoad_act!O76</f>
        <v>355831</v>
      </c>
      <c r="P22" s="42">
        <f>TrRoad_act!P76</f>
        <v>355741</v>
      </c>
      <c r="Q22" s="42">
        <f>TrRoad_act!Q76</f>
        <v>363338</v>
      </c>
    </row>
    <row r="23" spans="1:17" ht="11.45" customHeight="1" x14ac:dyDescent="0.25">
      <c r="A23" s="62" t="s">
        <v>57</v>
      </c>
      <c r="B23" s="42">
        <f>TrRoad_act!B77</f>
        <v>200</v>
      </c>
      <c r="C23" s="42">
        <f>TrRoad_act!C77</f>
        <v>218</v>
      </c>
      <c r="D23" s="42">
        <f>TrRoad_act!D77</f>
        <v>235</v>
      </c>
      <c r="E23" s="42">
        <f>TrRoad_act!E77</f>
        <v>212</v>
      </c>
      <c r="F23" s="42">
        <f>TrRoad_act!F77</f>
        <v>191</v>
      </c>
      <c r="G23" s="42">
        <f>TrRoad_act!G77</f>
        <v>171</v>
      </c>
      <c r="H23" s="42">
        <f>TrRoad_act!H77</f>
        <v>152</v>
      </c>
      <c r="I23" s="42">
        <f>TrRoad_act!I77</f>
        <v>130</v>
      </c>
      <c r="J23" s="42">
        <f>TrRoad_act!J77</f>
        <v>105</v>
      </c>
      <c r="K23" s="42">
        <f>TrRoad_act!K77</f>
        <v>83</v>
      </c>
      <c r="L23" s="42">
        <f>TrRoad_act!L77</f>
        <v>0</v>
      </c>
      <c r="M23" s="42">
        <f>TrRoad_act!M77</f>
        <v>0</v>
      </c>
      <c r="N23" s="42">
        <f>TrRoad_act!N77</f>
        <v>0</v>
      </c>
      <c r="O23" s="42">
        <f>TrRoad_act!O77</f>
        <v>0</v>
      </c>
      <c r="P23" s="42">
        <f>TrRoad_act!P77</f>
        <v>0</v>
      </c>
      <c r="Q23" s="42">
        <f>TrRoad_act!Q77</f>
        <v>0</v>
      </c>
    </row>
    <row r="24" spans="1:17" ht="11.45" customHeight="1" x14ac:dyDescent="0.25">
      <c r="A24" s="62" t="s">
        <v>56</v>
      </c>
      <c r="B24" s="42">
        <f>TrRoad_act!B78</f>
        <v>0</v>
      </c>
      <c r="C24" s="42">
        <f>TrRoad_act!C78</f>
        <v>0</v>
      </c>
      <c r="D24" s="42">
        <f>TrRoad_act!D78</f>
        <v>0</v>
      </c>
      <c r="E24" s="42">
        <f>TrRoad_act!E78</f>
        <v>0</v>
      </c>
      <c r="F24" s="42">
        <f>TrRoad_act!F78</f>
        <v>0</v>
      </c>
      <c r="G24" s="42">
        <f>TrRoad_act!G78</f>
        <v>0</v>
      </c>
      <c r="H24" s="42">
        <f>TrRoad_act!H78</f>
        <v>0</v>
      </c>
      <c r="I24" s="42">
        <f>TrRoad_act!I78</f>
        <v>0</v>
      </c>
      <c r="J24" s="42">
        <f>TrRoad_act!J78</f>
        <v>0</v>
      </c>
      <c r="K24" s="42">
        <f>TrRoad_act!K78</f>
        <v>0</v>
      </c>
      <c r="L24" s="42">
        <f>TrRoad_act!L78</f>
        <v>0</v>
      </c>
      <c r="M24" s="42">
        <f>TrRoad_act!M78</f>
        <v>0</v>
      </c>
      <c r="N24" s="42">
        <f>TrRoad_act!N78</f>
        <v>0</v>
      </c>
      <c r="O24" s="42">
        <f>TrRoad_act!O78</f>
        <v>0</v>
      </c>
      <c r="P24" s="42">
        <f>TrRoad_act!P78</f>
        <v>0</v>
      </c>
      <c r="Q24" s="42">
        <f>TrRoad_act!Q78</f>
        <v>430</v>
      </c>
    </row>
    <row r="25" spans="1:17" ht="11.45" customHeight="1" x14ac:dyDescent="0.25">
      <c r="A25" s="62" t="s">
        <v>55</v>
      </c>
      <c r="B25" s="42">
        <f>TrRoad_act!B79</f>
        <v>0</v>
      </c>
      <c r="C25" s="42">
        <f>TrRoad_act!C79</f>
        <v>0</v>
      </c>
      <c r="D25" s="42">
        <f>TrRoad_act!D79</f>
        <v>0</v>
      </c>
      <c r="E25" s="42">
        <f>TrRoad_act!E79</f>
        <v>0</v>
      </c>
      <c r="F25" s="42">
        <f>TrRoad_act!F79</f>
        <v>0</v>
      </c>
      <c r="G25" s="42">
        <f>TrRoad_act!G79</f>
        <v>0</v>
      </c>
      <c r="H25" s="42">
        <f>TrRoad_act!H79</f>
        <v>0</v>
      </c>
      <c r="I25" s="42">
        <f>TrRoad_act!I79</f>
        <v>0</v>
      </c>
      <c r="J25" s="42">
        <f>TrRoad_act!J79</f>
        <v>0</v>
      </c>
      <c r="K25" s="42">
        <f>TrRoad_act!K79</f>
        <v>0</v>
      </c>
      <c r="L25" s="42">
        <f>TrRoad_act!L79</f>
        <v>0</v>
      </c>
      <c r="M25" s="42">
        <f>TrRoad_act!M79</f>
        <v>0</v>
      </c>
      <c r="N25" s="42">
        <f>TrRoad_act!N79</f>
        <v>116</v>
      </c>
      <c r="O25" s="42">
        <f>TrRoad_act!O79</f>
        <v>111</v>
      </c>
      <c r="P25" s="42">
        <f>TrRoad_act!P79</f>
        <v>125</v>
      </c>
      <c r="Q25" s="42">
        <f>TrRoad_act!Q79</f>
        <v>364</v>
      </c>
    </row>
    <row r="26" spans="1:17" ht="11.45" customHeight="1" x14ac:dyDescent="0.25">
      <c r="A26" s="19" t="s">
        <v>24</v>
      </c>
      <c r="B26" s="38">
        <f>TrRoad_act!B80</f>
        <v>39903.570443308403</v>
      </c>
      <c r="C26" s="38">
        <f>TrRoad_act!C80</f>
        <v>41679.016576188078</v>
      </c>
      <c r="D26" s="38">
        <f>TrRoad_act!D80</f>
        <v>43018.801542709509</v>
      </c>
      <c r="E26" s="38">
        <f>TrRoad_act!E80</f>
        <v>43660.822822810384</v>
      </c>
      <c r="F26" s="38">
        <f>TrRoad_act!F80</f>
        <v>45665.915185322352</v>
      </c>
      <c r="G26" s="38">
        <f>TrRoad_act!G80</f>
        <v>51518.33507942038</v>
      </c>
      <c r="H26" s="38">
        <f>TrRoad_act!H80</f>
        <v>53762.414168659059</v>
      </c>
      <c r="I26" s="38">
        <f>TrRoad_act!I80</f>
        <v>59632.339617061065</v>
      </c>
      <c r="J26" s="38">
        <f>TrRoad_act!J80</f>
        <v>59769.069138992185</v>
      </c>
      <c r="K26" s="38">
        <f>TrRoad_act!K80</f>
        <v>54912.093061709544</v>
      </c>
      <c r="L26" s="38">
        <f>TrRoad_act!L80</f>
        <v>54427.649296306598</v>
      </c>
      <c r="M26" s="38">
        <f>TrRoad_act!M80</f>
        <v>53130.117682166099</v>
      </c>
      <c r="N26" s="38">
        <f>TrRoad_act!N80</f>
        <v>52202.573015352536</v>
      </c>
      <c r="O26" s="38">
        <f>TrRoad_act!O80</f>
        <v>51629.62327960199</v>
      </c>
      <c r="P26" s="38">
        <f>TrRoad_act!P80</f>
        <v>51030.745498884404</v>
      </c>
      <c r="Q26" s="38">
        <f>TrRoad_act!Q80</f>
        <v>44560.038054840807</v>
      </c>
    </row>
    <row r="27" spans="1:17" ht="11.45" customHeight="1" x14ac:dyDescent="0.25">
      <c r="A27" s="17" t="s">
        <v>23</v>
      </c>
      <c r="B27" s="37">
        <f>TrRoad_act!B81</f>
        <v>36335</v>
      </c>
      <c r="C27" s="37">
        <f>TrRoad_act!C81</f>
        <v>37884</v>
      </c>
      <c r="D27" s="37">
        <f>TrRoad_act!D81</f>
        <v>39041</v>
      </c>
      <c r="E27" s="37">
        <f>TrRoad_act!E81</f>
        <v>39606</v>
      </c>
      <c r="F27" s="37">
        <f>TrRoad_act!F81</f>
        <v>40940</v>
      </c>
      <c r="G27" s="37">
        <f>TrRoad_act!G81</f>
        <v>46643</v>
      </c>
      <c r="H27" s="37">
        <f>TrRoad_act!H81</f>
        <v>48532</v>
      </c>
      <c r="I27" s="37">
        <f>TrRoad_act!I81</f>
        <v>54082</v>
      </c>
      <c r="J27" s="37">
        <f>TrRoad_act!J81</f>
        <v>52775</v>
      </c>
      <c r="K27" s="37">
        <f>TrRoad_act!K81</f>
        <v>48940</v>
      </c>
      <c r="L27" s="37">
        <f>TrRoad_act!L81</f>
        <v>48847</v>
      </c>
      <c r="M27" s="37">
        <f>TrRoad_act!M81</f>
        <v>47746</v>
      </c>
      <c r="N27" s="37">
        <f>TrRoad_act!N81</f>
        <v>46914</v>
      </c>
      <c r="O27" s="37">
        <f>TrRoad_act!O81</f>
        <v>45676</v>
      </c>
      <c r="P27" s="37">
        <f>TrRoad_act!P81</f>
        <v>45513</v>
      </c>
      <c r="Q27" s="37">
        <f>TrRoad_act!Q81</f>
        <v>38978</v>
      </c>
    </row>
    <row r="28" spans="1:17" ht="11.45" customHeight="1" x14ac:dyDescent="0.25">
      <c r="A28" s="15" t="s">
        <v>22</v>
      </c>
      <c r="B28" s="36">
        <f>TrRoad_act!B82</f>
        <v>3568.5704433084024</v>
      </c>
      <c r="C28" s="36">
        <f>TrRoad_act!C82</f>
        <v>3795.0165761880762</v>
      </c>
      <c r="D28" s="36">
        <f>TrRoad_act!D82</f>
        <v>3977.8015427095097</v>
      </c>
      <c r="E28" s="36">
        <f>TrRoad_act!E82</f>
        <v>4054.8228228103821</v>
      </c>
      <c r="F28" s="36">
        <f>TrRoad_act!F82</f>
        <v>4725.9151853223493</v>
      </c>
      <c r="G28" s="36">
        <f>TrRoad_act!G82</f>
        <v>4875.3350794203807</v>
      </c>
      <c r="H28" s="36">
        <f>TrRoad_act!H82</f>
        <v>5230.4141686590592</v>
      </c>
      <c r="I28" s="36">
        <f>TrRoad_act!I82</f>
        <v>5550.3396170610613</v>
      </c>
      <c r="J28" s="36">
        <f>TrRoad_act!J82</f>
        <v>6994.0691389921831</v>
      </c>
      <c r="K28" s="36">
        <f>TrRoad_act!K82</f>
        <v>5972.0930617095428</v>
      </c>
      <c r="L28" s="36">
        <f>TrRoad_act!L82</f>
        <v>5580.6492963065984</v>
      </c>
      <c r="M28" s="36">
        <f>TrRoad_act!M82</f>
        <v>5384.1176821660993</v>
      </c>
      <c r="N28" s="36">
        <f>TrRoad_act!N82</f>
        <v>5288.5730153525392</v>
      </c>
      <c r="O28" s="36">
        <f>TrRoad_act!O82</f>
        <v>5953.6232796019876</v>
      </c>
      <c r="P28" s="36">
        <f>TrRoad_act!P82</f>
        <v>5517.7454988844047</v>
      </c>
      <c r="Q28" s="36">
        <f>TrRoad_act!Q82</f>
        <v>5582.0380548408093</v>
      </c>
    </row>
    <row r="29" spans="1:17" ht="11.45" customHeight="1" x14ac:dyDescent="0.25">
      <c r="A29" s="59"/>
      <c r="B29" s="58"/>
      <c r="C29" s="58"/>
      <c r="D29" s="58"/>
      <c r="E29" s="58"/>
      <c r="F29" s="58"/>
      <c r="G29" s="58"/>
      <c r="H29" s="58"/>
      <c r="I29" s="58"/>
      <c r="J29" s="58"/>
      <c r="K29" s="58"/>
      <c r="L29" s="58"/>
      <c r="M29" s="58"/>
      <c r="N29" s="58"/>
      <c r="O29" s="58"/>
      <c r="P29" s="58"/>
      <c r="Q29" s="58"/>
    </row>
    <row r="30" spans="1:17" ht="11.45" customHeight="1" x14ac:dyDescent="0.25">
      <c r="A30" s="27" t="s">
        <v>165</v>
      </c>
      <c r="B30" s="41"/>
      <c r="C30" s="41">
        <f>TrRoad_act!C111</f>
        <v>171867</v>
      </c>
      <c r="D30" s="41">
        <f>TrRoad_act!D111</f>
        <v>175800</v>
      </c>
      <c r="E30" s="41">
        <f>TrRoad_act!E111</f>
        <v>153513</v>
      </c>
      <c r="F30" s="41">
        <f>TrRoad_act!F111</f>
        <v>198335</v>
      </c>
      <c r="G30" s="41">
        <f>TrRoad_act!G111</f>
        <v>255845</v>
      </c>
      <c r="H30" s="41">
        <f>TrRoad_act!H111</f>
        <v>245720</v>
      </c>
      <c r="I30" s="41">
        <f>TrRoad_act!I111</f>
        <v>312091</v>
      </c>
      <c r="J30" s="41">
        <f>TrRoad_act!J111</f>
        <v>217873</v>
      </c>
      <c r="K30" s="41">
        <f>TrRoad_act!K111</f>
        <v>162941</v>
      </c>
      <c r="L30" s="41">
        <f>TrRoad_act!L111</f>
        <v>208720</v>
      </c>
      <c r="M30" s="41">
        <f>TrRoad_act!M111</f>
        <v>214994.00000000003</v>
      </c>
      <c r="N30" s="41">
        <f>TrRoad_act!N111</f>
        <v>237282</v>
      </c>
      <c r="O30" s="41">
        <f>TrRoad_act!O111</f>
        <v>246429.99999999997</v>
      </c>
      <c r="P30" s="41">
        <f>TrRoad_act!P111</f>
        <v>274650</v>
      </c>
      <c r="Q30" s="41">
        <f>TrRoad_act!Q111</f>
        <v>275491</v>
      </c>
    </row>
    <row r="31" spans="1:17" ht="11.45" customHeight="1" x14ac:dyDescent="0.25">
      <c r="A31" s="25" t="s">
        <v>39</v>
      </c>
      <c r="B31" s="40"/>
      <c r="C31" s="40">
        <f>TrRoad_act!C112</f>
        <v>119817</v>
      </c>
      <c r="D31" s="40">
        <f>TrRoad_act!D112</f>
        <v>121633</v>
      </c>
      <c r="E31" s="40">
        <f>TrRoad_act!E112</f>
        <v>100959</v>
      </c>
      <c r="F31" s="40">
        <f>TrRoad_act!F112</f>
        <v>136263</v>
      </c>
      <c r="G31" s="40">
        <f>TrRoad_act!G112</f>
        <v>187608</v>
      </c>
      <c r="H31" s="40">
        <f>TrRoad_act!H112</f>
        <v>171698</v>
      </c>
      <c r="I31" s="40">
        <f>TrRoad_act!I112</f>
        <v>247252</v>
      </c>
      <c r="J31" s="40">
        <f>TrRoad_act!J112</f>
        <v>177187</v>
      </c>
      <c r="K31" s="40">
        <f>TrRoad_act!K112</f>
        <v>133424</v>
      </c>
      <c r="L31" s="40">
        <f>TrRoad_act!L112</f>
        <v>174549</v>
      </c>
      <c r="M31" s="40">
        <f>TrRoad_act!M112</f>
        <v>168633.00000000003</v>
      </c>
      <c r="N31" s="40">
        <f>TrRoad_act!N112</f>
        <v>181491</v>
      </c>
      <c r="O31" s="40">
        <f>TrRoad_act!O112</f>
        <v>194984.99999999997</v>
      </c>
      <c r="P31" s="40">
        <f>TrRoad_act!P112</f>
        <v>218113</v>
      </c>
      <c r="Q31" s="40">
        <f>TrRoad_act!Q112</f>
        <v>218554</v>
      </c>
    </row>
    <row r="32" spans="1:17" ht="11.45" customHeight="1" x14ac:dyDescent="0.25">
      <c r="A32" s="23" t="s">
        <v>30</v>
      </c>
      <c r="B32" s="39"/>
      <c r="C32" s="39">
        <f>TrRoad_act!C113</f>
        <v>19754</v>
      </c>
      <c r="D32" s="39">
        <f>TrRoad_act!D113</f>
        <v>13946</v>
      </c>
      <c r="E32" s="39">
        <f>TrRoad_act!E113</f>
        <v>13042</v>
      </c>
      <c r="F32" s="39">
        <f>TrRoad_act!F113</f>
        <v>17012</v>
      </c>
      <c r="G32" s="39">
        <f>TrRoad_act!G113</f>
        <v>23831</v>
      </c>
      <c r="H32" s="39">
        <f>TrRoad_act!H113</f>
        <v>28661</v>
      </c>
      <c r="I32" s="39">
        <f>TrRoad_act!I113</f>
        <v>31009</v>
      </c>
      <c r="J32" s="39">
        <f>TrRoad_act!J113</f>
        <v>20574</v>
      </c>
      <c r="K32" s="39">
        <f>TrRoad_act!K113</f>
        <v>10072</v>
      </c>
      <c r="L32" s="39">
        <f>TrRoad_act!L113</f>
        <v>5959</v>
      </c>
      <c r="M32" s="39">
        <f>TrRoad_act!M113</f>
        <v>3962</v>
      </c>
      <c r="N32" s="39">
        <f>TrRoad_act!N113</f>
        <v>3869</v>
      </c>
      <c r="O32" s="39">
        <f>TrRoad_act!O113</f>
        <v>3647</v>
      </c>
      <c r="P32" s="39">
        <f>TrRoad_act!P113</f>
        <v>4694</v>
      </c>
      <c r="Q32" s="39">
        <f>TrRoad_act!Q113</f>
        <v>6798</v>
      </c>
    </row>
    <row r="33" spans="1:17" ht="11.45" customHeight="1" x14ac:dyDescent="0.25">
      <c r="A33" s="19" t="s">
        <v>29</v>
      </c>
      <c r="B33" s="38"/>
      <c r="C33" s="38">
        <f>TrRoad_act!C114</f>
        <v>99005</v>
      </c>
      <c r="D33" s="38">
        <f>TrRoad_act!D114</f>
        <v>106422</v>
      </c>
      <c r="E33" s="38">
        <f>TrRoad_act!E114</f>
        <v>86697</v>
      </c>
      <c r="F33" s="38">
        <f>TrRoad_act!F114</f>
        <v>117494</v>
      </c>
      <c r="G33" s="38">
        <f>TrRoad_act!G114</f>
        <v>161334</v>
      </c>
      <c r="H33" s="38">
        <f>TrRoad_act!H114</f>
        <v>139849</v>
      </c>
      <c r="I33" s="38">
        <f>TrRoad_act!I114</f>
        <v>212331</v>
      </c>
      <c r="J33" s="38">
        <f>TrRoad_act!J114</f>
        <v>155422</v>
      </c>
      <c r="K33" s="38">
        <f>TrRoad_act!K114</f>
        <v>122240.00000000001</v>
      </c>
      <c r="L33" s="38">
        <f>TrRoad_act!L114</f>
        <v>167586</v>
      </c>
      <c r="M33" s="38">
        <f>TrRoad_act!M114</f>
        <v>163869.00000000003</v>
      </c>
      <c r="N33" s="38">
        <f>TrRoad_act!N114</f>
        <v>176858</v>
      </c>
      <c r="O33" s="38">
        <f>TrRoad_act!O114</f>
        <v>190603.99999999997</v>
      </c>
      <c r="P33" s="38">
        <f>TrRoad_act!P114</f>
        <v>212491</v>
      </c>
      <c r="Q33" s="38">
        <f>TrRoad_act!Q114</f>
        <v>210832</v>
      </c>
    </row>
    <row r="34" spans="1:17" ht="11.45" customHeight="1" x14ac:dyDescent="0.25">
      <c r="A34" s="62" t="s">
        <v>59</v>
      </c>
      <c r="B34" s="42"/>
      <c r="C34" s="42">
        <f>TrRoad_act!C115</f>
        <v>68660</v>
      </c>
      <c r="D34" s="42">
        <f>TrRoad_act!D115</f>
        <v>79538</v>
      </c>
      <c r="E34" s="42">
        <f>TrRoad_act!E115</f>
        <v>67812</v>
      </c>
      <c r="F34" s="42">
        <f>TrRoad_act!F115</f>
        <v>84994</v>
      </c>
      <c r="G34" s="42">
        <f>TrRoad_act!G115</f>
        <v>102028</v>
      </c>
      <c r="H34" s="42">
        <f>TrRoad_act!H115</f>
        <v>89639</v>
      </c>
      <c r="I34" s="42">
        <f>TrRoad_act!I115</f>
        <v>117219</v>
      </c>
      <c r="J34" s="42">
        <f>TrRoad_act!J115</f>
        <v>82188</v>
      </c>
      <c r="K34" s="42">
        <f>TrRoad_act!K115</f>
        <v>59701.000000000015</v>
      </c>
      <c r="L34" s="42">
        <f>TrRoad_act!L115</f>
        <v>80650</v>
      </c>
      <c r="M34" s="42">
        <f>TrRoad_act!M115</f>
        <v>88068.000000000029</v>
      </c>
      <c r="N34" s="42">
        <f>TrRoad_act!N115</f>
        <v>86627</v>
      </c>
      <c r="O34" s="42">
        <f>TrRoad_act!O115</f>
        <v>92047.999999999971</v>
      </c>
      <c r="P34" s="42">
        <f>TrRoad_act!P115</f>
        <v>95063</v>
      </c>
      <c r="Q34" s="42">
        <f>TrRoad_act!Q115</f>
        <v>89589</v>
      </c>
    </row>
    <row r="35" spans="1:17" ht="11.45" customHeight="1" x14ac:dyDescent="0.25">
      <c r="A35" s="62" t="s">
        <v>58</v>
      </c>
      <c r="B35" s="42"/>
      <c r="C35" s="42">
        <f>TrRoad_act!C116</f>
        <v>29788</v>
      </c>
      <c r="D35" s="42">
        <f>TrRoad_act!D116</f>
        <v>26884</v>
      </c>
      <c r="E35" s="42">
        <f>TrRoad_act!E116</f>
        <v>18885</v>
      </c>
      <c r="F35" s="42">
        <f>TrRoad_act!F116</f>
        <v>32500</v>
      </c>
      <c r="G35" s="42">
        <f>TrRoad_act!G116</f>
        <v>59306</v>
      </c>
      <c r="H35" s="42">
        <f>TrRoad_act!H116</f>
        <v>50210</v>
      </c>
      <c r="I35" s="42">
        <f>TrRoad_act!I116</f>
        <v>95112</v>
      </c>
      <c r="J35" s="42">
        <f>TrRoad_act!J116</f>
        <v>73234</v>
      </c>
      <c r="K35" s="42">
        <f>TrRoad_act!K116</f>
        <v>62539</v>
      </c>
      <c r="L35" s="42">
        <f>TrRoad_act!L116</f>
        <v>86936</v>
      </c>
      <c r="M35" s="42">
        <f>TrRoad_act!M116</f>
        <v>75436</v>
      </c>
      <c r="N35" s="42">
        <f>TrRoad_act!N116</f>
        <v>89762</v>
      </c>
      <c r="O35" s="42">
        <f>TrRoad_act!O116</f>
        <v>98202</v>
      </c>
      <c r="P35" s="42">
        <f>TrRoad_act!P116</f>
        <v>116378</v>
      </c>
      <c r="Q35" s="42">
        <f>TrRoad_act!Q116</f>
        <v>111328</v>
      </c>
    </row>
    <row r="36" spans="1:17" ht="11.45" customHeight="1" x14ac:dyDescent="0.25">
      <c r="A36" s="62" t="s">
        <v>57</v>
      </c>
      <c r="B36" s="42"/>
      <c r="C36" s="42">
        <f>TrRoad_act!C117</f>
        <v>557</v>
      </c>
      <c r="D36" s="42">
        <f>TrRoad_act!D117</f>
        <v>0</v>
      </c>
      <c r="E36" s="42">
        <f>TrRoad_act!E117</f>
        <v>0</v>
      </c>
      <c r="F36" s="42">
        <f>TrRoad_act!F117</f>
        <v>0</v>
      </c>
      <c r="G36" s="42">
        <f>TrRoad_act!G117</f>
        <v>0</v>
      </c>
      <c r="H36" s="42">
        <f>TrRoad_act!H117</f>
        <v>0</v>
      </c>
      <c r="I36" s="42">
        <f>TrRoad_act!I117</f>
        <v>0</v>
      </c>
      <c r="J36" s="42">
        <f>TrRoad_act!J117</f>
        <v>0</v>
      </c>
      <c r="K36" s="42">
        <f>TrRoad_act!K117</f>
        <v>0</v>
      </c>
      <c r="L36" s="42">
        <f>TrRoad_act!L117</f>
        <v>0</v>
      </c>
      <c r="M36" s="42">
        <f>TrRoad_act!M117</f>
        <v>0</v>
      </c>
      <c r="N36" s="42">
        <f>TrRoad_act!N117</f>
        <v>0</v>
      </c>
      <c r="O36" s="42">
        <f>TrRoad_act!O117</f>
        <v>0</v>
      </c>
      <c r="P36" s="42">
        <f>TrRoad_act!P117</f>
        <v>0</v>
      </c>
      <c r="Q36" s="42">
        <f>TrRoad_act!Q117</f>
        <v>0</v>
      </c>
    </row>
    <row r="37" spans="1:17" ht="11.45" customHeight="1" x14ac:dyDescent="0.25">
      <c r="A37" s="62" t="s">
        <v>56</v>
      </c>
      <c r="B37" s="42"/>
      <c r="C37" s="42">
        <f>TrRoad_act!C118</f>
        <v>0</v>
      </c>
      <c r="D37" s="42">
        <f>TrRoad_act!D118</f>
        <v>0</v>
      </c>
      <c r="E37" s="42">
        <f>TrRoad_act!E118</f>
        <v>0</v>
      </c>
      <c r="F37" s="42">
        <f>TrRoad_act!F118</f>
        <v>0</v>
      </c>
      <c r="G37" s="42">
        <f>TrRoad_act!G118</f>
        <v>0</v>
      </c>
      <c r="H37" s="42">
        <f>TrRoad_act!H118</f>
        <v>0</v>
      </c>
      <c r="I37" s="42">
        <f>TrRoad_act!I118</f>
        <v>0</v>
      </c>
      <c r="J37" s="42">
        <f>TrRoad_act!J118</f>
        <v>0</v>
      </c>
      <c r="K37" s="42">
        <f>TrRoad_act!K118</f>
        <v>0</v>
      </c>
      <c r="L37" s="42">
        <f>TrRoad_act!L118</f>
        <v>0</v>
      </c>
      <c r="M37" s="42">
        <f>TrRoad_act!M118</f>
        <v>0</v>
      </c>
      <c r="N37" s="42">
        <f>TrRoad_act!N118</f>
        <v>0</v>
      </c>
      <c r="O37" s="42">
        <f>TrRoad_act!O118</f>
        <v>0</v>
      </c>
      <c r="P37" s="42">
        <f>TrRoad_act!P118</f>
        <v>0</v>
      </c>
      <c r="Q37" s="42">
        <f>TrRoad_act!Q118</f>
        <v>2</v>
      </c>
    </row>
    <row r="38" spans="1:17" ht="11.45" customHeight="1" x14ac:dyDescent="0.25">
      <c r="A38" s="62" t="s">
        <v>60</v>
      </c>
      <c r="B38" s="42"/>
      <c r="C38" s="42">
        <f>TrRoad_act!C119</f>
        <v>0</v>
      </c>
      <c r="D38" s="42">
        <f>TrRoad_act!D119</f>
        <v>0</v>
      </c>
      <c r="E38" s="42">
        <f>TrRoad_act!E119</f>
        <v>0</v>
      </c>
      <c r="F38" s="42">
        <f>TrRoad_act!F119</f>
        <v>0</v>
      </c>
      <c r="G38" s="42">
        <f>TrRoad_act!G119</f>
        <v>0</v>
      </c>
      <c r="H38" s="42">
        <f>TrRoad_act!H119</f>
        <v>0</v>
      </c>
      <c r="I38" s="42">
        <f>TrRoad_act!I119</f>
        <v>0</v>
      </c>
      <c r="J38" s="42">
        <f>TrRoad_act!J119</f>
        <v>0</v>
      </c>
      <c r="K38" s="42">
        <f>TrRoad_act!K119</f>
        <v>0</v>
      </c>
      <c r="L38" s="42">
        <f>TrRoad_act!L119</f>
        <v>0</v>
      </c>
      <c r="M38" s="42">
        <f>TrRoad_act!M119</f>
        <v>0</v>
      </c>
      <c r="N38" s="42">
        <f>TrRoad_act!N119</f>
        <v>0</v>
      </c>
      <c r="O38" s="42">
        <f>TrRoad_act!O119</f>
        <v>0</v>
      </c>
      <c r="P38" s="42">
        <f>TrRoad_act!P119</f>
        <v>77</v>
      </c>
      <c r="Q38" s="42">
        <f>TrRoad_act!Q119</f>
        <v>7487</v>
      </c>
    </row>
    <row r="39" spans="1:17" ht="11.45" customHeight="1" x14ac:dyDescent="0.25">
      <c r="A39" s="62" t="s">
        <v>55</v>
      </c>
      <c r="B39" s="42"/>
      <c r="C39" s="42">
        <f>TrRoad_act!C120</f>
        <v>0</v>
      </c>
      <c r="D39" s="42">
        <f>TrRoad_act!D120</f>
        <v>0</v>
      </c>
      <c r="E39" s="42">
        <f>TrRoad_act!E120</f>
        <v>0</v>
      </c>
      <c r="F39" s="42">
        <f>TrRoad_act!F120</f>
        <v>0</v>
      </c>
      <c r="G39" s="42">
        <f>TrRoad_act!G120</f>
        <v>0</v>
      </c>
      <c r="H39" s="42">
        <f>TrRoad_act!H120</f>
        <v>0</v>
      </c>
      <c r="I39" s="42">
        <f>TrRoad_act!I120</f>
        <v>0</v>
      </c>
      <c r="J39" s="42">
        <f>TrRoad_act!J120</f>
        <v>0</v>
      </c>
      <c r="K39" s="42">
        <f>TrRoad_act!K120</f>
        <v>0</v>
      </c>
      <c r="L39" s="42">
        <f>TrRoad_act!L120</f>
        <v>0</v>
      </c>
      <c r="M39" s="42">
        <f>TrRoad_act!M120</f>
        <v>365</v>
      </c>
      <c r="N39" s="42">
        <f>TrRoad_act!N120</f>
        <v>469</v>
      </c>
      <c r="O39" s="42">
        <f>TrRoad_act!O120</f>
        <v>354</v>
      </c>
      <c r="P39" s="42">
        <f>TrRoad_act!P120</f>
        <v>973</v>
      </c>
      <c r="Q39" s="42">
        <f>TrRoad_act!Q120</f>
        <v>2426</v>
      </c>
    </row>
    <row r="40" spans="1:17" ht="11.45" customHeight="1" x14ac:dyDescent="0.25">
      <c r="A40" s="19" t="s">
        <v>28</v>
      </c>
      <c r="B40" s="38"/>
      <c r="C40" s="38">
        <f>TrRoad_act!C121</f>
        <v>1058</v>
      </c>
      <c r="D40" s="38">
        <f>TrRoad_act!D121</f>
        <v>1265</v>
      </c>
      <c r="E40" s="38">
        <f>TrRoad_act!E121</f>
        <v>1220</v>
      </c>
      <c r="F40" s="38">
        <f>TrRoad_act!F121</f>
        <v>1757</v>
      </c>
      <c r="G40" s="38">
        <f>TrRoad_act!G121</f>
        <v>2443</v>
      </c>
      <c r="H40" s="38">
        <f>TrRoad_act!H121</f>
        <v>3188</v>
      </c>
      <c r="I40" s="38">
        <f>TrRoad_act!I121</f>
        <v>3912</v>
      </c>
      <c r="J40" s="38">
        <f>TrRoad_act!J121</f>
        <v>1191</v>
      </c>
      <c r="K40" s="38">
        <f>TrRoad_act!K121</f>
        <v>1112</v>
      </c>
      <c r="L40" s="38">
        <f>TrRoad_act!L121</f>
        <v>1004</v>
      </c>
      <c r="M40" s="38">
        <f>TrRoad_act!M121</f>
        <v>802</v>
      </c>
      <c r="N40" s="38">
        <f>TrRoad_act!N121</f>
        <v>764</v>
      </c>
      <c r="O40" s="38">
        <f>TrRoad_act!O121</f>
        <v>734</v>
      </c>
      <c r="P40" s="38">
        <f>TrRoad_act!P121</f>
        <v>928</v>
      </c>
      <c r="Q40" s="38">
        <f>TrRoad_act!Q121</f>
        <v>924</v>
      </c>
    </row>
    <row r="41" spans="1:17" ht="11.45" customHeight="1" x14ac:dyDescent="0.25">
      <c r="A41" s="62" t="s">
        <v>59</v>
      </c>
      <c r="B41" s="37"/>
      <c r="C41" s="37">
        <f>TrRoad_act!C122</f>
        <v>0</v>
      </c>
      <c r="D41" s="37">
        <f>TrRoad_act!D122</f>
        <v>0</v>
      </c>
      <c r="E41" s="37">
        <f>TrRoad_act!E122</f>
        <v>0</v>
      </c>
      <c r="F41" s="37">
        <f>TrRoad_act!F122</f>
        <v>0</v>
      </c>
      <c r="G41" s="37">
        <f>TrRoad_act!G122</f>
        <v>0</v>
      </c>
      <c r="H41" s="37">
        <f>TrRoad_act!H122</f>
        <v>0</v>
      </c>
      <c r="I41" s="37">
        <f>TrRoad_act!I122</f>
        <v>0</v>
      </c>
      <c r="J41" s="37">
        <f>TrRoad_act!J122</f>
        <v>0</v>
      </c>
      <c r="K41" s="37">
        <f>TrRoad_act!K122</f>
        <v>0</v>
      </c>
      <c r="L41" s="37">
        <f>TrRoad_act!L122</f>
        <v>0</v>
      </c>
      <c r="M41" s="37">
        <f>TrRoad_act!M122</f>
        <v>0</v>
      </c>
      <c r="N41" s="37">
        <f>TrRoad_act!N122</f>
        <v>0</v>
      </c>
      <c r="O41" s="37">
        <f>TrRoad_act!O122</f>
        <v>0</v>
      </c>
      <c r="P41" s="37">
        <f>TrRoad_act!P122</f>
        <v>0</v>
      </c>
      <c r="Q41" s="37">
        <f>TrRoad_act!Q122</f>
        <v>0</v>
      </c>
    </row>
    <row r="42" spans="1:17" ht="11.45" customHeight="1" x14ac:dyDescent="0.25">
      <c r="A42" s="62" t="s">
        <v>58</v>
      </c>
      <c r="B42" s="37"/>
      <c r="C42" s="37">
        <f>TrRoad_act!C123</f>
        <v>1058</v>
      </c>
      <c r="D42" s="37">
        <f>TrRoad_act!D123</f>
        <v>1265</v>
      </c>
      <c r="E42" s="37">
        <f>TrRoad_act!E123</f>
        <v>1220</v>
      </c>
      <c r="F42" s="37">
        <f>TrRoad_act!F123</f>
        <v>1757</v>
      </c>
      <c r="G42" s="37">
        <f>TrRoad_act!G123</f>
        <v>2443</v>
      </c>
      <c r="H42" s="37">
        <f>TrRoad_act!H123</f>
        <v>3188</v>
      </c>
      <c r="I42" s="37">
        <f>TrRoad_act!I123</f>
        <v>3912</v>
      </c>
      <c r="J42" s="37">
        <f>TrRoad_act!J123</f>
        <v>1191</v>
      </c>
      <c r="K42" s="37">
        <f>TrRoad_act!K123</f>
        <v>1112</v>
      </c>
      <c r="L42" s="37">
        <f>TrRoad_act!L123</f>
        <v>1004</v>
      </c>
      <c r="M42" s="37">
        <f>TrRoad_act!M123</f>
        <v>802</v>
      </c>
      <c r="N42" s="37">
        <f>TrRoad_act!N123</f>
        <v>764</v>
      </c>
      <c r="O42" s="37">
        <f>TrRoad_act!O123</f>
        <v>734</v>
      </c>
      <c r="P42" s="37">
        <f>TrRoad_act!P123</f>
        <v>928</v>
      </c>
      <c r="Q42" s="37">
        <f>TrRoad_act!Q123</f>
        <v>866</v>
      </c>
    </row>
    <row r="43" spans="1:17" ht="11.45" customHeight="1" x14ac:dyDescent="0.25">
      <c r="A43" s="62" t="s">
        <v>57</v>
      </c>
      <c r="B43" s="37"/>
      <c r="C43" s="37">
        <f>TrRoad_act!C124</f>
        <v>0</v>
      </c>
      <c r="D43" s="37">
        <f>TrRoad_act!D124</f>
        <v>0</v>
      </c>
      <c r="E43" s="37">
        <f>TrRoad_act!E124</f>
        <v>0</v>
      </c>
      <c r="F43" s="37">
        <f>TrRoad_act!F124</f>
        <v>0</v>
      </c>
      <c r="G43" s="37">
        <f>TrRoad_act!G124</f>
        <v>0</v>
      </c>
      <c r="H43" s="37">
        <f>TrRoad_act!H124</f>
        <v>0</v>
      </c>
      <c r="I43" s="37">
        <f>TrRoad_act!I124</f>
        <v>0</v>
      </c>
      <c r="J43" s="37">
        <f>TrRoad_act!J124</f>
        <v>0</v>
      </c>
      <c r="K43" s="37">
        <f>TrRoad_act!K124</f>
        <v>0</v>
      </c>
      <c r="L43" s="37">
        <f>TrRoad_act!L124</f>
        <v>0</v>
      </c>
      <c r="M43" s="37">
        <f>TrRoad_act!M124</f>
        <v>0</v>
      </c>
      <c r="N43" s="37">
        <f>TrRoad_act!N124</f>
        <v>0</v>
      </c>
      <c r="O43" s="37">
        <f>TrRoad_act!O124</f>
        <v>0</v>
      </c>
      <c r="P43" s="37">
        <f>TrRoad_act!P124</f>
        <v>0</v>
      </c>
      <c r="Q43" s="37">
        <f>TrRoad_act!Q124</f>
        <v>0</v>
      </c>
    </row>
    <row r="44" spans="1:17" ht="11.45" customHeight="1" x14ac:dyDescent="0.25">
      <c r="A44" s="62" t="s">
        <v>56</v>
      </c>
      <c r="B44" s="37"/>
      <c r="C44" s="37">
        <f>TrRoad_act!C125</f>
        <v>0</v>
      </c>
      <c r="D44" s="37">
        <f>TrRoad_act!D125</f>
        <v>0</v>
      </c>
      <c r="E44" s="37">
        <f>TrRoad_act!E125</f>
        <v>0</v>
      </c>
      <c r="F44" s="37">
        <f>TrRoad_act!F125</f>
        <v>0</v>
      </c>
      <c r="G44" s="37">
        <f>TrRoad_act!G125</f>
        <v>0</v>
      </c>
      <c r="H44" s="37">
        <f>TrRoad_act!H125</f>
        <v>0</v>
      </c>
      <c r="I44" s="37">
        <f>TrRoad_act!I125</f>
        <v>0</v>
      </c>
      <c r="J44" s="37">
        <f>TrRoad_act!J125</f>
        <v>0</v>
      </c>
      <c r="K44" s="37">
        <f>TrRoad_act!K125</f>
        <v>0</v>
      </c>
      <c r="L44" s="37">
        <f>TrRoad_act!L125</f>
        <v>0</v>
      </c>
      <c r="M44" s="37">
        <f>TrRoad_act!M125</f>
        <v>0</v>
      </c>
      <c r="N44" s="37">
        <f>TrRoad_act!N125</f>
        <v>0</v>
      </c>
      <c r="O44" s="37">
        <f>TrRoad_act!O125</f>
        <v>0</v>
      </c>
      <c r="P44" s="37">
        <f>TrRoad_act!P125</f>
        <v>0</v>
      </c>
      <c r="Q44" s="37">
        <f>TrRoad_act!Q125</f>
        <v>58</v>
      </c>
    </row>
    <row r="45" spans="1:17" ht="11.45" customHeight="1" x14ac:dyDescent="0.25">
      <c r="A45" s="62" t="s">
        <v>55</v>
      </c>
      <c r="B45" s="37"/>
      <c r="C45" s="37">
        <f>TrRoad_act!C126</f>
        <v>0</v>
      </c>
      <c r="D45" s="37">
        <f>TrRoad_act!D126</f>
        <v>0</v>
      </c>
      <c r="E45" s="37">
        <f>TrRoad_act!E126</f>
        <v>0</v>
      </c>
      <c r="F45" s="37">
        <f>TrRoad_act!F126</f>
        <v>0</v>
      </c>
      <c r="G45" s="37">
        <f>TrRoad_act!G126</f>
        <v>0</v>
      </c>
      <c r="H45" s="37">
        <f>TrRoad_act!H126</f>
        <v>0</v>
      </c>
      <c r="I45" s="37">
        <f>TrRoad_act!I126</f>
        <v>0</v>
      </c>
      <c r="J45" s="37">
        <f>TrRoad_act!J126</f>
        <v>0</v>
      </c>
      <c r="K45" s="37">
        <f>TrRoad_act!K126</f>
        <v>0</v>
      </c>
      <c r="L45" s="37">
        <f>TrRoad_act!L126</f>
        <v>0</v>
      </c>
      <c r="M45" s="37">
        <f>TrRoad_act!M126</f>
        <v>0</v>
      </c>
      <c r="N45" s="37">
        <f>TrRoad_act!N126</f>
        <v>0</v>
      </c>
      <c r="O45" s="37">
        <f>TrRoad_act!O126</f>
        <v>0</v>
      </c>
      <c r="P45" s="37">
        <f>TrRoad_act!P126</f>
        <v>0</v>
      </c>
      <c r="Q45" s="37">
        <f>TrRoad_act!Q126</f>
        <v>0</v>
      </c>
    </row>
    <row r="46" spans="1:17" ht="11.45" customHeight="1" x14ac:dyDescent="0.25">
      <c r="A46" s="25" t="s">
        <v>18</v>
      </c>
      <c r="B46" s="40"/>
      <c r="C46" s="40">
        <f>TrRoad_act!C127</f>
        <v>52050</v>
      </c>
      <c r="D46" s="40">
        <f>TrRoad_act!D127</f>
        <v>54167</v>
      </c>
      <c r="E46" s="40">
        <f>TrRoad_act!E127</f>
        <v>52554</v>
      </c>
      <c r="F46" s="40">
        <f>TrRoad_act!F127</f>
        <v>62072</v>
      </c>
      <c r="G46" s="40">
        <f>TrRoad_act!G127</f>
        <v>68237</v>
      </c>
      <c r="H46" s="40">
        <f>TrRoad_act!H127</f>
        <v>74022</v>
      </c>
      <c r="I46" s="40">
        <f>TrRoad_act!I127</f>
        <v>64839</v>
      </c>
      <c r="J46" s="40">
        <f>TrRoad_act!J127</f>
        <v>40686</v>
      </c>
      <c r="K46" s="40">
        <f>TrRoad_act!K127</f>
        <v>29517</v>
      </c>
      <c r="L46" s="40">
        <f>TrRoad_act!L127</f>
        <v>34171</v>
      </c>
      <c r="M46" s="40">
        <f>TrRoad_act!M127</f>
        <v>46361</v>
      </c>
      <c r="N46" s="40">
        <f>TrRoad_act!N127</f>
        <v>55791</v>
      </c>
      <c r="O46" s="40">
        <f>TrRoad_act!O127</f>
        <v>51445</v>
      </c>
      <c r="P46" s="40">
        <f>TrRoad_act!P127</f>
        <v>56537</v>
      </c>
      <c r="Q46" s="40">
        <f>TrRoad_act!Q127</f>
        <v>56937</v>
      </c>
    </row>
    <row r="47" spans="1:17" ht="11.45" customHeight="1" x14ac:dyDescent="0.25">
      <c r="A47" s="23" t="s">
        <v>27</v>
      </c>
      <c r="B47" s="39"/>
      <c r="C47" s="39">
        <f>TrRoad_act!C128</f>
        <v>49057</v>
      </c>
      <c r="D47" s="39">
        <f>TrRoad_act!D128</f>
        <v>50638</v>
      </c>
      <c r="E47" s="39">
        <f>TrRoad_act!E128</f>
        <v>49317</v>
      </c>
      <c r="F47" s="39">
        <f>TrRoad_act!F128</f>
        <v>57207</v>
      </c>
      <c r="G47" s="39">
        <f>TrRoad_act!G128</f>
        <v>60742</v>
      </c>
      <c r="H47" s="39">
        <f>TrRoad_act!H128</f>
        <v>69997</v>
      </c>
      <c r="I47" s="39">
        <f>TrRoad_act!I128</f>
        <v>56055</v>
      </c>
      <c r="J47" s="39">
        <f>TrRoad_act!J128</f>
        <v>36577</v>
      </c>
      <c r="K47" s="39">
        <f>TrRoad_act!K128</f>
        <v>28732</v>
      </c>
      <c r="L47" s="39">
        <f>TrRoad_act!L128</f>
        <v>32768</v>
      </c>
      <c r="M47" s="39">
        <f>TrRoad_act!M128</f>
        <v>43455</v>
      </c>
      <c r="N47" s="39">
        <f>TrRoad_act!N128</f>
        <v>52094</v>
      </c>
      <c r="O47" s="39">
        <f>TrRoad_act!O128</f>
        <v>47428</v>
      </c>
      <c r="P47" s="39">
        <f>TrRoad_act!P128</f>
        <v>52566</v>
      </c>
      <c r="Q47" s="39">
        <f>TrRoad_act!Q128</f>
        <v>55216</v>
      </c>
    </row>
    <row r="48" spans="1:17" ht="11.45" customHeight="1" x14ac:dyDescent="0.25">
      <c r="A48" s="62" t="s">
        <v>59</v>
      </c>
      <c r="B48" s="42"/>
      <c r="C48" s="42">
        <f>TrRoad_act!C129</f>
        <v>8812</v>
      </c>
      <c r="D48" s="42">
        <f>TrRoad_act!D129</f>
        <v>8812</v>
      </c>
      <c r="E48" s="42">
        <f>TrRoad_act!E129</f>
        <v>8135</v>
      </c>
      <c r="F48" s="42">
        <f>TrRoad_act!F129</f>
        <v>7472</v>
      </c>
      <c r="G48" s="42">
        <f>TrRoad_act!G129</f>
        <v>6967</v>
      </c>
      <c r="H48" s="42">
        <f>TrRoad_act!H129</f>
        <v>8071</v>
      </c>
      <c r="I48" s="42">
        <f>TrRoad_act!I129</f>
        <v>181</v>
      </c>
      <c r="J48" s="42">
        <f>TrRoad_act!J129</f>
        <v>3449</v>
      </c>
      <c r="K48" s="42">
        <f>TrRoad_act!K129</f>
        <v>4255</v>
      </c>
      <c r="L48" s="42">
        <f>TrRoad_act!L129</f>
        <v>3745</v>
      </c>
      <c r="M48" s="42">
        <f>TrRoad_act!M129</f>
        <v>6290</v>
      </c>
      <c r="N48" s="42">
        <f>TrRoad_act!N129</f>
        <v>4561</v>
      </c>
      <c r="O48" s="42">
        <f>TrRoad_act!O129</f>
        <v>3368</v>
      </c>
      <c r="P48" s="42">
        <f>TrRoad_act!P129</f>
        <v>1822</v>
      </c>
      <c r="Q48" s="42">
        <f>TrRoad_act!Q129</f>
        <v>2186</v>
      </c>
    </row>
    <row r="49" spans="1:18" ht="11.45" customHeight="1" x14ac:dyDescent="0.25">
      <c r="A49" s="62" t="s">
        <v>58</v>
      </c>
      <c r="B49" s="42"/>
      <c r="C49" s="42">
        <f>TrRoad_act!C130</f>
        <v>40212</v>
      </c>
      <c r="D49" s="42">
        <f>TrRoad_act!D130</f>
        <v>41792</v>
      </c>
      <c r="E49" s="42">
        <f>TrRoad_act!E130</f>
        <v>41182</v>
      </c>
      <c r="F49" s="42">
        <f>TrRoad_act!F130</f>
        <v>49735</v>
      </c>
      <c r="G49" s="42">
        <f>TrRoad_act!G130</f>
        <v>53775</v>
      </c>
      <c r="H49" s="42">
        <f>TrRoad_act!H130</f>
        <v>61926</v>
      </c>
      <c r="I49" s="42">
        <f>TrRoad_act!I130</f>
        <v>55874</v>
      </c>
      <c r="J49" s="42">
        <f>TrRoad_act!J130</f>
        <v>33128</v>
      </c>
      <c r="K49" s="42">
        <f>TrRoad_act!K130</f>
        <v>24477</v>
      </c>
      <c r="L49" s="42">
        <f>TrRoad_act!L130</f>
        <v>29023</v>
      </c>
      <c r="M49" s="42">
        <f>TrRoad_act!M130</f>
        <v>37165</v>
      </c>
      <c r="N49" s="42">
        <f>TrRoad_act!N130</f>
        <v>47417</v>
      </c>
      <c r="O49" s="42">
        <f>TrRoad_act!O130</f>
        <v>44007</v>
      </c>
      <c r="P49" s="42">
        <f>TrRoad_act!P130</f>
        <v>50703</v>
      </c>
      <c r="Q49" s="42">
        <f>TrRoad_act!Q130</f>
        <v>52338</v>
      </c>
    </row>
    <row r="50" spans="1:18" ht="11.45" customHeight="1" x14ac:dyDescent="0.25">
      <c r="A50" s="62" t="s">
        <v>57</v>
      </c>
      <c r="B50" s="42"/>
      <c r="C50" s="42">
        <f>TrRoad_act!C131</f>
        <v>33</v>
      </c>
      <c r="D50" s="42">
        <f>TrRoad_act!D131</f>
        <v>34</v>
      </c>
      <c r="E50" s="42">
        <f>TrRoad_act!E131</f>
        <v>0</v>
      </c>
      <c r="F50" s="42">
        <f>TrRoad_act!F131</f>
        <v>0</v>
      </c>
      <c r="G50" s="42">
        <f>TrRoad_act!G131</f>
        <v>0</v>
      </c>
      <c r="H50" s="42">
        <f>TrRoad_act!H131</f>
        <v>0</v>
      </c>
      <c r="I50" s="42">
        <f>TrRoad_act!I131</f>
        <v>0</v>
      </c>
      <c r="J50" s="42">
        <f>TrRoad_act!J131</f>
        <v>0</v>
      </c>
      <c r="K50" s="42">
        <f>TrRoad_act!K131</f>
        <v>0</v>
      </c>
      <c r="L50" s="42">
        <f>TrRoad_act!L131</f>
        <v>0</v>
      </c>
      <c r="M50" s="42">
        <f>TrRoad_act!M131</f>
        <v>0</v>
      </c>
      <c r="N50" s="42">
        <f>TrRoad_act!N131</f>
        <v>0</v>
      </c>
      <c r="O50" s="42">
        <f>TrRoad_act!O131</f>
        <v>0</v>
      </c>
      <c r="P50" s="42">
        <f>TrRoad_act!P131</f>
        <v>0</v>
      </c>
      <c r="Q50" s="42">
        <f>TrRoad_act!Q131</f>
        <v>0</v>
      </c>
    </row>
    <row r="51" spans="1:18" ht="11.45" customHeight="1" x14ac:dyDescent="0.25">
      <c r="A51" s="62" t="s">
        <v>56</v>
      </c>
      <c r="B51" s="42"/>
      <c r="C51" s="42">
        <f>TrRoad_act!C132</f>
        <v>0</v>
      </c>
      <c r="D51" s="42">
        <f>TrRoad_act!D132</f>
        <v>0</v>
      </c>
      <c r="E51" s="42">
        <f>TrRoad_act!E132</f>
        <v>0</v>
      </c>
      <c r="F51" s="42">
        <f>TrRoad_act!F132</f>
        <v>0</v>
      </c>
      <c r="G51" s="42">
        <f>TrRoad_act!G132</f>
        <v>0</v>
      </c>
      <c r="H51" s="42">
        <f>TrRoad_act!H132</f>
        <v>0</v>
      </c>
      <c r="I51" s="42">
        <f>TrRoad_act!I132</f>
        <v>0</v>
      </c>
      <c r="J51" s="42">
        <f>TrRoad_act!J132</f>
        <v>0</v>
      </c>
      <c r="K51" s="42">
        <f>TrRoad_act!K132</f>
        <v>0</v>
      </c>
      <c r="L51" s="42">
        <f>TrRoad_act!L132</f>
        <v>0</v>
      </c>
      <c r="M51" s="42">
        <f>TrRoad_act!M132</f>
        <v>0</v>
      </c>
      <c r="N51" s="42">
        <f>TrRoad_act!N132</f>
        <v>0</v>
      </c>
      <c r="O51" s="42">
        <f>TrRoad_act!O132</f>
        <v>0</v>
      </c>
      <c r="P51" s="42">
        <f>TrRoad_act!P132</f>
        <v>0</v>
      </c>
      <c r="Q51" s="42">
        <f>TrRoad_act!Q132</f>
        <v>430</v>
      </c>
    </row>
    <row r="52" spans="1:18" ht="11.45" customHeight="1" x14ac:dyDescent="0.25">
      <c r="A52" s="62" t="s">
        <v>55</v>
      </c>
      <c r="B52" s="42"/>
      <c r="C52" s="42">
        <f>TrRoad_act!C133</f>
        <v>0</v>
      </c>
      <c r="D52" s="42">
        <f>TrRoad_act!D133</f>
        <v>0</v>
      </c>
      <c r="E52" s="42">
        <f>TrRoad_act!E133</f>
        <v>0</v>
      </c>
      <c r="F52" s="42">
        <f>TrRoad_act!F133</f>
        <v>0</v>
      </c>
      <c r="G52" s="42">
        <f>TrRoad_act!G133</f>
        <v>0</v>
      </c>
      <c r="H52" s="42">
        <f>TrRoad_act!H133</f>
        <v>0</v>
      </c>
      <c r="I52" s="42">
        <f>TrRoad_act!I133</f>
        <v>0</v>
      </c>
      <c r="J52" s="42">
        <f>TrRoad_act!J133</f>
        <v>0</v>
      </c>
      <c r="K52" s="42">
        <f>TrRoad_act!K133</f>
        <v>0</v>
      </c>
      <c r="L52" s="42">
        <f>TrRoad_act!L133</f>
        <v>0</v>
      </c>
      <c r="M52" s="42">
        <f>TrRoad_act!M133</f>
        <v>0</v>
      </c>
      <c r="N52" s="42">
        <f>TrRoad_act!N133</f>
        <v>116</v>
      </c>
      <c r="O52" s="42">
        <f>TrRoad_act!O133</f>
        <v>53</v>
      </c>
      <c r="P52" s="42">
        <f>TrRoad_act!P133</f>
        <v>41</v>
      </c>
      <c r="Q52" s="42">
        <f>TrRoad_act!Q133</f>
        <v>262</v>
      </c>
    </row>
    <row r="53" spans="1:18" ht="11.45" customHeight="1" x14ac:dyDescent="0.25">
      <c r="A53" s="19" t="s">
        <v>24</v>
      </c>
      <c r="B53" s="38"/>
      <c r="C53" s="38">
        <f>TrRoad_act!C134</f>
        <v>2993</v>
      </c>
      <c r="D53" s="38">
        <f>TrRoad_act!D134</f>
        <v>3529</v>
      </c>
      <c r="E53" s="38">
        <f>TrRoad_act!E134</f>
        <v>3237</v>
      </c>
      <c r="F53" s="38">
        <f>TrRoad_act!F134</f>
        <v>4865</v>
      </c>
      <c r="G53" s="38">
        <f>TrRoad_act!G134</f>
        <v>7495</v>
      </c>
      <c r="H53" s="38">
        <f>TrRoad_act!H134</f>
        <v>4025</v>
      </c>
      <c r="I53" s="38">
        <f>TrRoad_act!I134</f>
        <v>8784</v>
      </c>
      <c r="J53" s="38">
        <f>TrRoad_act!J134</f>
        <v>4109</v>
      </c>
      <c r="K53" s="38">
        <f>TrRoad_act!K134</f>
        <v>785</v>
      </c>
      <c r="L53" s="38">
        <f>TrRoad_act!L134</f>
        <v>1403</v>
      </c>
      <c r="M53" s="38">
        <f>TrRoad_act!M134</f>
        <v>2906</v>
      </c>
      <c r="N53" s="38">
        <f>TrRoad_act!N134</f>
        <v>3697</v>
      </c>
      <c r="O53" s="38">
        <f>TrRoad_act!O134</f>
        <v>4017</v>
      </c>
      <c r="P53" s="38">
        <f>TrRoad_act!P134</f>
        <v>3971</v>
      </c>
      <c r="Q53" s="38">
        <f>TrRoad_act!Q134</f>
        <v>1721</v>
      </c>
    </row>
    <row r="54" spans="1:18" ht="11.45" customHeight="1" x14ac:dyDescent="0.25">
      <c r="A54" s="17" t="s">
        <v>23</v>
      </c>
      <c r="B54" s="37"/>
      <c r="C54" s="37">
        <f>TrRoad_act!C135</f>
        <v>1680</v>
      </c>
      <c r="D54" s="37">
        <f>TrRoad_act!D135</f>
        <v>2326</v>
      </c>
      <c r="E54" s="37">
        <f>TrRoad_act!E135</f>
        <v>2241</v>
      </c>
      <c r="F54" s="37">
        <f>TrRoad_act!F135</f>
        <v>3360</v>
      </c>
      <c r="G54" s="37">
        <f>TrRoad_act!G135</f>
        <v>6496</v>
      </c>
      <c r="H54" s="37">
        <f>TrRoad_act!H135</f>
        <v>2750</v>
      </c>
      <c r="I54" s="37">
        <f>TrRoad_act!I135</f>
        <v>7436</v>
      </c>
      <c r="J54" s="37">
        <f>TrRoad_act!J135</f>
        <v>1540</v>
      </c>
      <c r="K54" s="37">
        <f>TrRoad_act!K135</f>
        <v>528</v>
      </c>
      <c r="L54" s="37">
        <f>TrRoad_act!L135</f>
        <v>489</v>
      </c>
      <c r="M54" s="37">
        <f>TrRoad_act!M135</f>
        <v>1797</v>
      </c>
      <c r="N54" s="37">
        <f>TrRoad_act!N135</f>
        <v>2516</v>
      </c>
      <c r="O54" s="37">
        <f>TrRoad_act!O135</f>
        <v>2117</v>
      </c>
      <c r="P54" s="37">
        <f>TrRoad_act!P135</f>
        <v>3173</v>
      </c>
      <c r="Q54" s="37">
        <f>TrRoad_act!Q135</f>
        <v>455</v>
      </c>
    </row>
    <row r="55" spans="1:18" ht="11.45" customHeight="1" x14ac:dyDescent="0.25">
      <c r="A55" s="15" t="s">
        <v>22</v>
      </c>
      <c r="B55" s="36"/>
      <c r="C55" s="36">
        <f>TrRoad_act!C136</f>
        <v>1313</v>
      </c>
      <c r="D55" s="36">
        <f>TrRoad_act!D136</f>
        <v>1203</v>
      </c>
      <c r="E55" s="36">
        <f>TrRoad_act!E136</f>
        <v>996</v>
      </c>
      <c r="F55" s="36">
        <f>TrRoad_act!F136</f>
        <v>1505</v>
      </c>
      <c r="G55" s="36">
        <f>TrRoad_act!G136</f>
        <v>999</v>
      </c>
      <c r="H55" s="36">
        <f>TrRoad_act!H136</f>
        <v>1275</v>
      </c>
      <c r="I55" s="36">
        <f>TrRoad_act!I136</f>
        <v>1348</v>
      </c>
      <c r="J55" s="36">
        <f>TrRoad_act!J136</f>
        <v>2569</v>
      </c>
      <c r="K55" s="36">
        <f>TrRoad_act!K136</f>
        <v>257</v>
      </c>
      <c r="L55" s="36">
        <f>TrRoad_act!L136</f>
        <v>914</v>
      </c>
      <c r="M55" s="36">
        <f>TrRoad_act!M136</f>
        <v>1109</v>
      </c>
      <c r="N55" s="36">
        <f>TrRoad_act!N136</f>
        <v>1181</v>
      </c>
      <c r="O55" s="36">
        <f>TrRoad_act!O136</f>
        <v>1900</v>
      </c>
      <c r="P55" s="36">
        <f>TrRoad_act!P136</f>
        <v>798</v>
      </c>
      <c r="Q55" s="36">
        <f>TrRoad_act!Q136</f>
        <v>1266</v>
      </c>
    </row>
    <row r="57" spans="1:18" ht="11.45" customHeight="1" x14ac:dyDescent="0.25">
      <c r="A57" s="11"/>
      <c r="B57" s="175">
        <v>2015</v>
      </c>
      <c r="C57" s="175"/>
      <c r="D57" s="175"/>
      <c r="E57" s="175"/>
      <c r="F57" s="175"/>
      <c r="G57" s="175"/>
      <c r="H57" s="175"/>
      <c r="I57" s="175"/>
      <c r="J57" s="175"/>
      <c r="K57" s="175"/>
      <c r="L57" s="175"/>
      <c r="M57" s="175"/>
      <c r="N57" s="175"/>
      <c r="O57" s="175"/>
      <c r="P57" s="175"/>
      <c r="Q57" s="175"/>
    </row>
    <row r="58" spans="1:18" ht="11.45" customHeight="1" x14ac:dyDescent="0.25">
      <c r="A58" s="114" t="s">
        <v>109</v>
      </c>
      <c r="B58" s="113" t="s">
        <v>108</v>
      </c>
      <c r="C58" s="113">
        <v>2001</v>
      </c>
      <c r="D58" s="113">
        <v>2002</v>
      </c>
      <c r="E58" s="113">
        <v>2003</v>
      </c>
      <c r="F58" s="113">
        <v>2004</v>
      </c>
      <c r="G58" s="113">
        <v>2005</v>
      </c>
      <c r="H58" s="113">
        <v>2006</v>
      </c>
      <c r="I58" s="113">
        <v>2007</v>
      </c>
      <c r="J58" s="113">
        <v>2008</v>
      </c>
      <c r="K58" s="113">
        <v>2009</v>
      </c>
      <c r="L58" s="113">
        <v>2010</v>
      </c>
      <c r="M58" s="113">
        <v>2011</v>
      </c>
      <c r="N58" s="113">
        <v>2012</v>
      </c>
      <c r="O58" s="113">
        <v>2013</v>
      </c>
      <c r="P58" s="113">
        <v>2014</v>
      </c>
      <c r="Q58" s="113">
        <v>2015</v>
      </c>
    </row>
    <row r="59" spans="1:18" ht="11.45" customHeight="1" x14ac:dyDescent="0.25">
      <c r="A59" s="27" t="s">
        <v>31</v>
      </c>
      <c r="B59" s="41">
        <f t="shared" ref="B59" si="0">B60+B75</f>
        <v>308246</v>
      </c>
      <c r="C59" s="41">
        <f t="shared" ref="C59:Q59" si="1">C60+C75</f>
        <v>53291</v>
      </c>
      <c r="D59" s="41">
        <f t="shared" si="1"/>
        <v>62053</v>
      </c>
      <c r="E59" s="41">
        <f t="shared" si="1"/>
        <v>78024</v>
      </c>
      <c r="F59" s="41">
        <f t="shared" si="1"/>
        <v>105328.03805484081</v>
      </c>
      <c r="G59" s="41">
        <f t="shared" si="1"/>
        <v>162217</v>
      </c>
      <c r="H59" s="41">
        <f t="shared" si="1"/>
        <v>178595</v>
      </c>
      <c r="I59" s="41">
        <f t="shared" si="1"/>
        <v>271188</v>
      </c>
      <c r="J59" s="41">
        <f t="shared" si="1"/>
        <v>199188</v>
      </c>
      <c r="K59" s="41">
        <f t="shared" si="1"/>
        <v>155549</v>
      </c>
      <c r="L59" s="41">
        <f t="shared" si="1"/>
        <v>203624</v>
      </c>
      <c r="M59" s="41">
        <f t="shared" si="1"/>
        <v>212341</v>
      </c>
      <c r="N59" s="41">
        <f t="shared" si="1"/>
        <v>235943</v>
      </c>
      <c r="O59" s="41">
        <f t="shared" si="1"/>
        <v>245941</v>
      </c>
      <c r="P59" s="41">
        <f t="shared" si="1"/>
        <v>274571</v>
      </c>
      <c r="Q59" s="41">
        <f t="shared" si="1"/>
        <v>275491</v>
      </c>
    </row>
    <row r="60" spans="1:18" ht="11.45" customHeight="1" x14ac:dyDescent="0.25">
      <c r="A60" s="25" t="s">
        <v>39</v>
      </c>
      <c r="B60" s="40">
        <f t="shared" ref="B60" si="2">B61+B62+B69</f>
        <v>305372</v>
      </c>
      <c r="C60" s="40">
        <f t="shared" ref="C60:Q60" si="3">C61+C62+C69</f>
        <v>52781</v>
      </c>
      <c r="D60" s="40">
        <f t="shared" si="3"/>
        <v>61202</v>
      </c>
      <c r="E60" s="40">
        <f t="shared" si="3"/>
        <v>75794</v>
      </c>
      <c r="F60" s="40">
        <f t="shared" si="3"/>
        <v>101983</v>
      </c>
      <c r="G60" s="40">
        <f t="shared" si="3"/>
        <v>155749</v>
      </c>
      <c r="H60" s="40">
        <f t="shared" si="3"/>
        <v>153517</v>
      </c>
      <c r="I60" s="40">
        <f t="shared" si="3"/>
        <v>226584</v>
      </c>
      <c r="J60" s="40">
        <f t="shared" si="3"/>
        <v>167884</v>
      </c>
      <c r="K60" s="40">
        <f t="shared" si="3"/>
        <v>129138</v>
      </c>
      <c r="L60" s="40">
        <f t="shared" si="3"/>
        <v>171625</v>
      </c>
      <c r="M60" s="40">
        <f t="shared" si="3"/>
        <v>167352</v>
      </c>
      <c r="N60" s="40">
        <f t="shared" si="3"/>
        <v>180956</v>
      </c>
      <c r="O60" s="40">
        <f t="shared" si="3"/>
        <v>194902</v>
      </c>
      <c r="P60" s="40">
        <f t="shared" si="3"/>
        <v>218102</v>
      </c>
      <c r="Q60" s="40">
        <f t="shared" si="3"/>
        <v>218554</v>
      </c>
    </row>
    <row r="61" spans="1:18" ht="11.45" customHeight="1" x14ac:dyDescent="0.25">
      <c r="A61" s="23" t="s">
        <v>30</v>
      </c>
      <c r="B61" s="39">
        <v>4204</v>
      </c>
      <c r="C61" s="39">
        <v>13006</v>
      </c>
      <c r="D61" s="39">
        <v>9869</v>
      </c>
      <c r="E61" s="39">
        <v>12536</v>
      </c>
      <c r="F61" s="39">
        <v>16558</v>
      </c>
      <c r="G61" s="39">
        <v>23403</v>
      </c>
      <c r="H61" s="39">
        <v>28322</v>
      </c>
      <c r="I61" s="39">
        <v>30755</v>
      </c>
      <c r="J61" s="39">
        <v>20460</v>
      </c>
      <c r="K61" s="39">
        <v>10033</v>
      </c>
      <c r="L61" s="39">
        <v>5942</v>
      </c>
      <c r="M61" s="39">
        <v>3953</v>
      </c>
      <c r="N61" s="39">
        <v>3861</v>
      </c>
      <c r="O61" s="39">
        <v>3641</v>
      </c>
      <c r="P61" s="39">
        <v>4694</v>
      </c>
      <c r="Q61" s="39">
        <v>6798</v>
      </c>
      <c r="R61" s="112"/>
    </row>
    <row r="62" spans="1:18" ht="11.45" customHeight="1" x14ac:dyDescent="0.25">
      <c r="A62" s="19" t="s">
        <v>29</v>
      </c>
      <c r="B62" s="38">
        <f t="shared" ref="B62" si="4">SUM(B63:B68)</f>
        <v>301157</v>
      </c>
      <c r="C62" s="38">
        <f t="shared" ref="C62:Q62" si="5">SUM(C63:C68)</f>
        <v>39775</v>
      </c>
      <c r="D62" s="38">
        <f t="shared" si="5"/>
        <v>51333</v>
      </c>
      <c r="E62" s="38">
        <f t="shared" si="5"/>
        <v>63258</v>
      </c>
      <c r="F62" s="38">
        <f t="shared" si="5"/>
        <v>85425</v>
      </c>
      <c r="G62" s="38">
        <f t="shared" si="5"/>
        <v>132059</v>
      </c>
      <c r="H62" s="38">
        <f t="shared" si="5"/>
        <v>122774</v>
      </c>
      <c r="I62" s="38">
        <f t="shared" si="5"/>
        <v>192468</v>
      </c>
      <c r="J62" s="38">
        <f t="shared" si="5"/>
        <v>146324</v>
      </c>
      <c r="K62" s="38">
        <f t="shared" si="5"/>
        <v>118035</v>
      </c>
      <c r="L62" s="38">
        <f t="shared" si="5"/>
        <v>164696</v>
      </c>
      <c r="M62" s="38">
        <f t="shared" si="5"/>
        <v>162602</v>
      </c>
      <c r="N62" s="38">
        <f t="shared" si="5"/>
        <v>176332</v>
      </c>
      <c r="O62" s="38">
        <f t="shared" si="5"/>
        <v>190527</v>
      </c>
      <c r="P62" s="38">
        <f t="shared" si="5"/>
        <v>212480</v>
      </c>
      <c r="Q62" s="38">
        <f t="shared" si="5"/>
        <v>210832</v>
      </c>
      <c r="R62" s="112"/>
    </row>
    <row r="63" spans="1:18" ht="11.45" customHeight="1" x14ac:dyDescent="0.25">
      <c r="A63" s="62" t="s">
        <v>59</v>
      </c>
      <c r="B63" s="42">
        <v>301157</v>
      </c>
      <c r="C63" s="42">
        <v>39775</v>
      </c>
      <c r="D63" s="42">
        <v>51333</v>
      </c>
      <c r="E63" s="42">
        <v>63258</v>
      </c>
      <c r="F63" s="42">
        <v>80487</v>
      </c>
      <c r="G63" s="42">
        <v>97910</v>
      </c>
      <c r="H63" s="42">
        <v>86992</v>
      </c>
      <c r="I63" s="42">
        <v>114790</v>
      </c>
      <c r="J63" s="42">
        <v>81044</v>
      </c>
      <c r="K63" s="42">
        <v>59165</v>
      </c>
      <c r="L63" s="42">
        <v>80195</v>
      </c>
      <c r="M63" s="42">
        <v>87756</v>
      </c>
      <c r="N63" s="42">
        <v>86438</v>
      </c>
      <c r="O63" s="42">
        <v>92039</v>
      </c>
      <c r="P63" s="42">
        <v>95062</v>
      </c>
      <c r="Q63" s="42">
        <v>89589</v>
      </c>
      <c r="R63" s="112"/>
    </row>
    <row r="64" spans="1:18" ht="11.45" customHeight="1" x14ac:dyDescent="0.25">
      <c r="A64" s="62" t="s">
        <v>58</v>
      </c>
      <c r="B64" s="42">
        <v>0</v>
      </c>
      <c r="C64" s="42">
        <v>0</v>
      </c>
      <c r="D64" s="42">
        <v>0</v>
      </c>
      <c r="E64" s="42">
        <v>0</v>
      </c>
      <c r="F64" s="42">
        <v>4938</v>
      </c>
      <c r="G64" s="42">
        <v>34149</v>
      </c>
      <c r="H64" s="42">
        <v>35782</v>
      </c>
      <c r="I64" s="42">
        <v>77678</v>
      </c>
      <c r="J64" s="42">
        <v>65280</v>
      </c>
      <c r="K64" s="42">
        <v>58870</v>
      </c>
      <c r="L64" s="42">
        <v>84501</v>
      </c>
      <c r="M64" s="42">
        <v>74588</v>
      </c>
      <c r="N64" s="42">
        <v>89452</v>
      </c>
      <c r="O64" s="42">
        <v>98137</v>
      </c>
      <c r="P64" s="42">
        <v>116373</v>
      </c>
      <c r="Q64" s="42">
        <v>111328</v>
      </c>
      <c r="R64" s="112"/>
    </row>
    <row r="65" spans="1:18" ht="11.45" customHeight="1" x14ac:dyDescent="0.25">
      <c r="A65" s="62" t="s">
        <v>57</v>
      </c>
      <c r="B65" s="42">
        <v>0</v>
      </c>
      <c r="C65" s="42">
        <v>0</v>
      </c>
      <c r="D65" s="42">
        <v>0</v>
      </c>
      <c r="E65" s="42">
        <v>0</v>
      </c>
      <c r="F65" s="42">
        <v>0</v>
      </c>
      <c r="G65" s="42">
        <v>0</v>
      </c>
      <c r="H65" s="42">
        <v>0</v>
      </c>
      <c r="I65" s="42">
        <v>0</v>
      </c>
      <c r="J65" s="42">
        <v>0</v>
      </c>
      <c r="K65" s="42">
        <v>0</v>
      </c>
      <c r="L65" s="42">
        <v>0</v>
      </c>
      <c r="M65" s="42">
        <v>0</v>
      </c>
      <c r="N65" s="42">
        <v>0</v>
      </c>
      <c r="O65" s="42">
        <v>0</v>
      </c>
      <c r="P65" s="42">
        <v>0</v>
      </c>
      <c r="Q65" s="42">
        <v>0</v>
      </c>
      <c r="R65" s="112"/>
    </row>
    <row r="66" spans="1:18" ht="11.45" customHeight="1" x14ac:dyDescent="0.25">
      <c r="A66" s="62" t="s">
        <v>56</v>
      </c>
      <c r="B66" s="42">
        <v>0</v>
      </c>
      <c r="C66" s="42">
        <v>0</v>
      </c>
      <c r="D66" s="42">
        <v>0</v>
      </c>
      <c r="E66" s="42">
        <v>0</v>
      </c>
      <c r="F66" s="42">
        <v>0</v>
      </c>
      <c r="G66" s="42">
        <v>0</v>
      </c>
      <c r="H66" s="42">
        <v>0</v>
      </c>
      <c r="I66" s="42">
        <v>0</v>
      </c>
      <c r="J66" s="42">
        <v>0</v>
      </c>
      <c r="K66" s="42">
        <v>0</v>
      </c>
      <c r="L66" s="42">
        <v>0</v>
      </c>
      <c r="M66" s="42">
        <v>0</v>
      </c>
      <c r="N66" s="42">
        <v>0</v>
      </c>
      <c r="O66" s="42">
        <v>0</v>
      </c>
      <c r="P66" s="42">
        <v>0</v>
      </c>
      <c r="Q66" s="42">
        <v>2</v>
      </c>
      <c r="R66" s="112"/>
    </row>
    <row r="67" spans="1:18" ht="11.45" customHeight="1" x14ac:dyDescent="0.25">
      <c r="A67" s="62" t="s">
        <v>60</v>
      </c>
      <c r="B67" s="42">
        <v>0</v>
      </c>
      <c r="C67" s="42">
        <v>0</v>
      </c>
      <c r="D67" s="42">
        <v>0</v>
      </c>
      <c r="E67" s="42">
        <v>0</v>
      </c>
      <c r="F67" s="42">
        <v>0</v>
      </c>
      <c r="G67" s="42">
        <v>0</v>
      </c>
      <c r="H67" s="42">
        <v>0</v>
      </c>
      <c r="I67" s="42">
        <v>0</v>
      </c>
      <c r="J67" s="42">
        <v>0</v>
      </c>
      <c r="K67" s="42">
        <v>0</v>
      </c>
      <c r="L67" s="42">
        <v>0</v>
      </c>
      <c r="M67" s="42">
        <v>0</v>
      </c>
      <c r="N67" s="42">
        <v>0</v>
      </c>
      <c r="O67" s="42">
        <v>0</v>
      </c>
      <c r="P67" s="42">
        <v>73</v>
      </c>
      <c r="Q67" s="42">
        <v>7487</v>
      </c>
      <c r="R67" s="112"/>
    </row>
    <row r="68" spans="1:18" ht="11.45" customHeight="1" x14ac:dyDescent="0.25">
      <c r="A68" s="62" t="s">
        <v>55</v>
      </c>
      <c r="B68" s="42">
        <v>0</v>
      </c>
      <c r="C68" s="42">
        <v>0</v>
      </c>
      <c r="D68" s="42">
        <v>0</v>
      </c>
      <c r="E68" s="42">
        <v>0</v>
      </c>
      <c r="F68" s="42">
        <v>0</v>
      </c>
      <c r="G68" s="42">
        <v>0</v>
      </c>
      <c r="H68" s="42">
        <v>0</v>
      </c>
      <c r="I68" s="42">
        <v>0</v>
      </c>
      <c r="J68" s="42">
        <v>0</v>
      </c>
      <c r="K68" s="42">
        <v>0</v>
      </c>
      <c r="L68" s="42">
        <v>0</v>
      </c>
      <c r="M68" s="42">
        <v>258</v>
      </c>
      <c r="N68" s="42">
        <v>442</v>
      </c>
      <c r="O68" s="42">
        <v>351</v>
      </c>
      <c r="P68" s="42">
        <v>972</v>
      </c>
      <c r="Q68" s="42">
        <v>2426</v>
      </c>
      <c r="R68" s="112"/>
    </row>
    <row r="69" spans="1:18" ht="11.45" customHeight="1" x14ac:dyDescent="0.25">
      <c r="A69" s="19" t="s">
        <v>28</v>
      </c>
      <c r="B69" s="38">
        <f t="shared" ref="B69" si="6">SUM(B70:B74)</f>
        <v>11</v>
      </c>
      <c r="C69" s="38">
        <f t="shared" ref="C69:Q69" si="7">SUM(C70:C74)</f>
        <v>0</v>
      </c>
      <c r="D69" s="38">
        <f t="shared" si="7"/>
        <v>0</v>
      </c>
      <c r="E69" s="38">
        <f t="shared" si="7"/>
        <v>0</v>
      </c>
      <c r="F69" s="38">
        <f t="shared" si="7"/>
        <v>0</v>
      </c>
      <c r="G69" s="38">
        <f t="shared" si="7"/>
        <v>287</v>
      </c>
      <c r="H69" s="38">
        <f t="shared" si="7"/>
        <v>2421</v>
      </c>
      <c r="I69" s="38">
        <f t="shared" si="7"/>
        <v>3361</v>
      </c>
      <c r="J69" s="38">
        <f t="shared" si="7"/>
        <v>1100</v>
      </c>
      <c r="K69" s="38">
        <f t="shared" si="7"/>
        <v>1070</v>
      </c>
      <c r="L69" s="38">
        <f t="shared" si="7"/>
        <v>987</v>
      </c>
      <c r="M69" s="38">
        <f t="shared" si="7"/>
        <v>797</v>
      </c>
      <c r="N69" s="38">
        <f t="shared" si="7"/>
        <v>763</v>
      </c>
      <c r="O69" s="38">
        <f t="shared" si="7"/>
        <v>734</v>
      </c>
      <c r="P69" s="38">
        <f t="shared" si="7"/>
        <v>928</v>
      </c>
      <c r="Q69" s="38">
        <f t="shared" si="7"/>
        <v>924</v>
      </c>
      <c r="R69" s="112"/>
    </row>
    <row r="70" spans="1:18" ht="11.45" customHeight="1" x14ac:dyDescent="0.25">
      <c r="A70" s="62" t="s">
        <v>59</v>
      </c>
      <c r="B70" s="37">
        <v>11</v>
      </c>
      <c r="C70" s="37">
        <v>0</v>
      </c>
      <c r="D70" s="37">
        <v>0</v>
      </c>
      <c r="E70" s="37">
        <v>0</v>
      </c>
      <c r="F70" s="37">
        <v>0</v>
      </c>
      <c r="G70" s="37">
        <v>0</v>
      </c>
      <c r="H70" s="37">
        <v>0</v>
      </c>
      <c r="I70" s="37">
        <v>0</v>
      </c>
      <c r="J70" s="37">
        <v>0</v>
      </c>
      <c r="K70" s="37">
        <v>0</v>
      </c>
      <c r="L70" s="37">
        <v>0</v>
      </c>
      <c r="M70" s="37">
        <v>0</v>
      </c>
      <c r="N70" s="37">
        <v>0</v>
      </c>
      <c r="O70" s="37">
        <v>0</v>
      </c>
      <c r="P70" s="37">
        <v>0</v>
      </c>
      <c r="Q70" s="37">
        <v>0</v>
      </c>
      <c r="R70" s="112"/>
    </row>
    <row r="71" spans="1:18" ht="11.45" customHeight="1" x14ac:dyDescent="0.25">
      <c r="A71" s="62" t="s">
        <v>58</v>
      </c>
      <c r="B71" s="37">
        <v>0</v>
      </c>
      <c r="C71" s="37">
        <v>0</v>
      </c>
      <c r="D71" s="37">
        <v>0</v>
      </c>
      <c r="E71" s="37">
        <v>0</v>
      </c>
      <c r="F71" s="37">
        <v>0</v>
      </c>
      <c r="G71" s="37">
        <v>287</v>
      </c>
      <c r="H71" s="37">
        <v>2421</v>
      </c>
      <c r="I71" s="37">
        <v>3361</v>
      </c>
      <c r="J71" s="37">
        <v>1100</v>
      </c>
      <c r="K71" s="37">
        <v>1070</v>
      </c>
      <c r="L71" s="37">
        <v>987</v>
      </c>
      <c r="M71" s="37">
        <v>797</v>
      </c>
      <c r="N71" s="37">
        <v>763</v>
      </c>
      <c r="O71" s="37">
        <v>734</v>
      </c>
      <c r="P71" s="37">
        <v>928</v>
      </c>
      <c r="Q71" s="37">
        <v>866</v>
      </c>
      <c r="R71" s="112"/>
    </row>
    <row r="72" spans="1:18" ht="11.45" customHeight="1" x14ac:dyDescent="0.25">
      <c r="A72" s="62" t="s">
        <v>57</v>
      </c>
      <c r="B72" s="37">
        <v>0</v>
      </c>
      <c r="C72" s="37">
        <v>0</v>
      </c>
      <c r="D72" s="37">
        <v>0</v>
      </c>
      <c r="E72" s="37">
        <v>0</v>
      </c>
      <c r="F72" s="37">
        <v>0</v>
      </c>
      <c r="G72" s="37">
        <v>0</v>
      </c>
      <c r="H72" s="37">
        <v>0</v>
      </c>
      <c r="I72" s="37">
        <v>0</v>
      </c>
      <c r="J72" s="37">
        <v>0</v>
      </c>
      <c r="K72" s="37">
        <v>0</v>
      </c>
      <c r="L72" s="37">
        <v>0</v>
      </c>
      <c r="M72" s="37">
        <v>0</v>
      </c>
      <c r="N72" s="37">
        <v>0</v>
      </c>
      <c r="O72" s="37">
        <v>0</v>
      </c>
      <c r="P72" s="37">
        <v>0</v>
      </c>
      <c r="Q72" s="37">
        <v>0</v>
      </c>
      <c r="R72" s="112"/>
    </row>
    <row r="73" spans="1:18" ht="11.45" customHeight="1" x14ac:dyDescent="0.25">
      <c r="A73" s="62" t="s">
        <v>56</v>
      </c>
      <c r="B73" s="37">
        <v>0</v>
      </c>
      <c r="C73" s="37">
        <v>0</v>
      </c>
      <c r="D73" s="37">
        <v>0</v>
      </c>
      <c r="E73" s="37">
        <v>0</v>
      </c>
      <c r="F73" s="37">
        <v>0</v>
      </c>
      <c r="G73" s="37">
        <v>0</v>
      </c>
      <c r="H73" s="37">
        <v>0</v>
      </c>
      <c r="I73" s="37">
        <v>0</v>
      </c>
      <c r="J73" s="37">
        <v>0</v>
      </c>
      <c r="K73" s="37">
        <v>0</v>
      </c>
      <c r="L73" s="37">
        <v>0</v>
      </c>
      <c r="M73" s="37">
        <v>0</v>
      </c>
      <c r="N73" s="37">
        <v>0</v>
      </c>
      <c r="O73" s="37">
        <v>0</v>
      </c>
      <c r="P73" s="37">
        <v>0</v>
      </c>
      <c r="Q73" s="37">
        <v>58</v>
      </c>
      <c r="R73" s="112"/>
    </row>
    <row r="74" spans="1:18" ht="11.45" customHeight="1" x14ac:dyDescent="0.25">
      <c r="A74" s="62" t="s">
        <v>55</v>
      </c>
      <c r="B74" s="37">
        <v>0</v>
      </c>
      <c r="C74" s="37">
        <v>0</v>
      </c>
      <c r="D74" s="37">
        <v>0</v>
      </c>
      <c r="E74" s="37">
        <v>0</v>
      </c>
      <c r="F74" s="37">
        <v>0</v>
      </c>
      <c r="G74" s="37">
        <v>0</v>
      </c>
      <c r="H74" s="37">
        <v>0</v>
      </c>
      <c r="I74" s="37">
        <v>0</v>
      </c>
      <c r="J74" s="37">
        <v>0</v>
      </c>
      <c r="K74" s="37">
        <v>0</v>
      </c>
      <c r="L74" s="37">
        <v>0</v>
      </c>
      <c r="M74" s="37">
        <v>0</v>
      </c>
      <c r="N74" s="37">
        <v>0</v>
      </c>
      <c r="O74" s="37">
        <v>0</v>
      </c>
      <c r="P74" s="37">
        <v>0</v>
      </c>
      <c r="Q74" s="37">
        <v>0</v>
      </c>
      <c r="R74" s="112"/>
    </row>
    <row r="75" spans="1:18" ht="11.45" customHeight="1" x14ac:dyDescent="0.25">
      <c r="A75" s="25" t="s">
        <v>18</v>
      </c>
      <c r="B75" s="40">
        <f t="shared" ref="B75" si="8">B76+B82</f>
        <v>2874</v>
      </c>
      <c r="C75" s="40">
        <f t="shared" ref="C75:Q75" si="9">C76+C82</f>
        <v>510</v>
      </c>
      <c r="D75" s="40">
        <f t="shared" si="9"/>
        <v>851</v>
      </c>
      <c r="E75" s="40">
        <f t="shared" si="9"/>
        <v>2230</v>
      </c>
      <c r="F75" s="40">
        <f t="shared" si="9"/>
        <v>3345.0380548408093</v>
      </c>
      <c r="G75" s="40">
        <f t="shared" si="9"/>
        <v>6468</v>
      </c>
      <c r="H75" s="40">
        <f t="shared" si="9"/>
        <v>25078</v>
      </c>
      <c r="I75" s="40">
        <f t="shared" si="9"/>
        <v>44604</v>
      </c>
      <c r="J75" s="40">
        <f t="shared" si="9"/>
        <v>31304</v>
      </c>
      <c r="K75" s="40">
        <f t="shared" si="9"/>
        <v>26411</v>
      </c>
      <c r="L75" s="40">
        <f t="shared" si="9"/>
        <v>31999</v>
      </c>
      <c r="M75" s="40">
        <f t="shared" si="9"/>
        <v>44989</v>
      </c>
      <c r="N75" s="40">
        <f t="shared" si="9"/>
        <v>54987</v>
      </c>
      <c r="O75" s="40">
        <f t="shared" si="9"/>
        <v>51039</v>
      </c>
      <c r="P75" s="40">
        <f t="shared" si="9"/>
        <v>56469</v>
      </c>
      <c r="Q75" s="40">
        <f t="shared" si="9"/>
        <v>56937</v>
      </c>
      <c r="R75" s="112"/>
    </row>
    <row r="76" spans="1:18" ht="11.45" customHeight="1" x14ac:dyDescent="0.25">
      <c r="A76" s="23" t="s">
        <v>27</v>
      </c>
      <c r="B76" s="39">
        <f t="shared" ref="B76" si="10">SUM(B77:B81)</f>
        <v>0</v>
      </c>
      <c r="C76" s="39">
        <f t="shared" ref="C76:Q76" si="11">SUM(C77:C81)</f>
        <v>0</v>
      </c>
      <c r="D76" s="39">
        <f t="shared" si="11"/>
        <v>0</v>
      </c>
      <c r="E76" s="39">
        <f t="shared" si="11"/>
        <v>0</v>
      </c>
      <c r="F76" s="39">
        <f t="shared" si="11"/>
        <v>0</v>
      </c>
      <c r="G76" s="39">
        <f t="shared" si="11"/>
        <v>0</v>
      </c>
      <c r="H76" s="39">
        <f t="shared" si="11"/>
        <v>22325</v>
      </c>
      <c r="I76" s="39">
        <f t="shared" si="11"/>
        <v>37150</v>
      </c>
      <c r="J76" s="39">
        <f t="shared" si="11"/>
        <v>29522</v>
      </c>
      <c r="K76" s="39">
        <f t="shared" si="11"/>
        <v>25835</v>
      </c>
      <c r="L76" s="39">
        <f t="shared" si="11"/>
        <v>31208</v>
      </c>
      <c r="M76" s="39">
        <f t="shared" si="11"/>
        <v>42647</v>
      </c>
      <c r="N76" s="39">
        <f t="shared" si="11"/>
        <v>51694</v>
      </c>
      <c r="O76" s="39">
        <f t="shared" si="11"/>
        <v>47375</v>
      </c>
      <c r="P76" s="39">
        <f t="shared" si="11"/>
        <v>52563</v>
      </c>
      <c r="Q76" s="39">
        <f t="shared" si="11"/>
        <v>55216</v>
      </c>
      <c r="R76" s="112"/>
    </row>
    <row r="77" spans="1:18" ht="11.45" customHeight="1" x14ac:dyDescent="0.25">
      <c r="A77" s="62" t="s">
        <v>59</v>
      </c>
      <c r="B77" s="42">
        <v>0</v>
      </c>
      <c r="C77" s="42">
        <v>0</v>
      </c>
      <c r="D77" s="42">
        <v>0</v>
      </c>
      <c r="E77" s="42">
        <v>0</v>
      </c>
      <c r="F77" s="42">
        <v>0</v>
      </c>
      <c r="G77" s="42">
        <v>0</v>
      </c>
      <c r="H77" s="42">
        <v>2695</v>
      </c>
      <c r="I77" s="42">
        <v>135</v>
      </c>
      <c r="J77" s="42">
        <v>2934</v>
      </c>
      <c r="K77" s="42">
        <v>3920</v>
      </c>
      <c r="L77" s="42">
        <v>3607</v>
      </c>
      <c r="M77" s="42">
        <v>6198</v>
      </c>
      <c r="N77" s="42">
        <v>4541</v>
      </c>
      <c r="O77" s="42">
        <v>3365</v>
      </c>
      <c r="P77" s="42">
        <v>1822</v>
      </c>
      <c r="Q77" s="42">
        <v>2186</v>
      </c>
      <c r="R77" s="112"/>
    </row>
    <row r="78" spans="1:18" ht="11.45" customHeight="1" x14ac:dyDescent="0.25">
      <c r="A78" s="62" t="s">
        <v>58</v>
      </c>
      <c r="B78" s="42">
        <v>0</v>
      </c>
      <c r="C78" s="42">
        <v>0</v>
      </c>
      <c r="D78" s="42">
        <v>0</v>
      </c>
      <c r="E78" s="42">
        <v>0</v>
      </c>
      <c r="F78" s="42">
        <v>0</v>
      </c>
      <c r="G78" s="42">
        <v>0</v>
      </c>
      <c r="H78" s="42">
        <v>19630</v>
      </c>
      <c r="I78" s="42">
        <v>37015</v>
      </c>
      <c r="J78" s="42">
        <v>26588</v>
      </c>
      <c r="K78" s="42">
        <v>21915</v>
      </c>
      <c r="L78" s="42">
        <v>27601</v>
      </c>
      <c r="M78" s="42">
        <v>36449</v>
      </c>
      <c r="N78" s="42">
        <v>47142</v>
      </c>
      <c r="O78" s="42">
        <v>43960</v>
      </c>
      <c r="P78" s="42">
        <v>50700</v>
      </c>
      <c r="Q78" s="42">
        <v>52338</v>
      </c>
      <c r="R78" s="112"/>
    </row>
    <row r="79" spans="1:18" ht="11.45" customHeight="1" x14ac:dyDescent="0.25">
      <c r="A79" s="62" t="s">
        <v>57</v>
      </c>
      <c r="B79" s="42">
        <v>0</v>
      </c>
      <c r="C79" s="42">
        <v>0</v>
      </c>
      <c r="D79" s="42">
        <v>0</v>
      </c>
      <c r="E79" s="42">
        <v>0</v>
      </c>
      <c r="F79" s="42">
        <v>0</v>
      </c>
      <c r="G79" s="42">
        <v>0</v>
      </c>
      <c r="H79" s="42">
        <v>0</v>
      </c>
      <c r="I79" s="42">
        <v>0</v>
      </c>
      <c r="J79" s="42">
        <v>0</v>
      </c>
      <c r="K79" s="42">
        <v>0</v>
      </c>
      <c r="L79" s="42">
        <v>0</v>
      </c>
      <c r="M79" s="42">
        <v>0</v>
      </c>
      <c r="N79" s="42">
        <v>0</v>
      </c>
      <c r="O79" s="42">
        <v>0</v>
      </c>
      <c r="P79" s="42">
        <v>0</v>
      </c>
      <c r="Q79" s="42">
        <v>0</v>
      </c>
      <c r="R79" s="112"/>
    </row>
    <row r="80" spans="1:18" ht="11.45" customHeight="1" x14ac:dyDescent="0.25">
      <c r="A80" s="62" t="s">
        <v>56</v>
      </c>
      <c r="B80" s="42">
        <v>0</v>
      </c>
      <c r="C80" s="42">
        <v>0</v>
      </c>
      <c r="D80" s="42">
        <v>0</v>
      </c>
      <c r="E80" s="42">
        <v>0</v>
      </c>
      <c r="F80" s="42">
        <v>0</v>
      </c>
      <c r="G80" s="42">
        <v>0</v>
      </c>
      <c r="H80" s="42">
        <v>0</v>
      </c>
      <c r="I80" s="42">
        <v>0</v>
      </c>
      <c r="J80" s="42">
        <v>0</v>
      </c>
      <c r="K80" s="42">
        <v>0</v>
      </c>
      <c r="L80" s="42">
        <v>0</v>
      </c>
      <c r="M80" s="42">
        <v>0</v>
      </c>
      <c r="N80" s="42">
        <v>0</v>
      </c>
      <c r="O80" s="42">
        <v>0</v>
      </c>
      <c r="P80" s="42">
        <v>0</v>
      </c>
      <c r="Q80" s="42">
        <v>430</v>
      </c>
      <c r="R80" s="112"/>
    </row>
    <row r="81" spans="1:18" ht="11.45" customHeight="1" x14ac:dyDescent="0.25">
      <c r="A81" s="62" t="s">
        <v>55</v>
      </c>
      <c r="B81" s="42">
        <v>0</v>
      </c>
      <c r="C81" s="42">
        <v>0</v>
      </c>
      <c r="D81" s="42">
        <v>0</v>
      </c>
      <c r="E81" s="42">
        <v>0</v>
      </c>
      <c r="F81" s="42">
        <v>0</v>
      </c>
      <c r="G81" s="42">
        <v>0</v>
      </c>
      <c r="H81" s="42">
        <v>0</v>
      </c>
      <c r="I81" s="42">
        <v>0</v>
      </c>
      <c r="J81" s="42">
        <v>0</v>
      </c>
      <c r="K81" s="42">
        <v>0</v>
      </c>
      <c r="L81" s="42">
        <v>0</v>
      </c>
      <c r="M81" s="42">
        <v>0</v>
      </c>
      <c r="N81" s="42">
        <v>11</v>
      </c>
      <c r="O81" s="42">
        <v>50</v>
      </c>
      <c r="P81" s="42">
        <v>41</v>
      </c>
      <c r="Q81" s="42">
        <v>262</v>
      </c>
      <c r="R81" s="112"/>
    </row>
    <row r="82" spans="1:18" ht="11.45" customHeight="1" x14ac:dyDescent="0.25">
      <c r="A82" s="19" t="s">
        <v>24</v>
      </c>
      <c r="B82" s="38">
        <f t="shared" ref="B82" si="12">SUM(B83:B84)</f>
        <v>2874</v>
      </c>
      <c r="C82" s="38">
        <f t="shared" ref="C82:Q82" si="13">SUM(C83:C84)</f>
        <v>510</v>
      </c>
      <c r="D82" s="38">
        <f t="shared" si="13"/>
        <v>851</v>
      </c>
      <c r="E82" s="38">
        <f t="shared" si="13"/>
        <v>2230</v>
      </c>
      <c r="F82" s="38">
        <f t="shared" si="13"/>
        <v>3345.0380548408093</v>
      </c>
      <c r="G82" s="38">
        <f t="shared" si="13"/>
        <v>6468</v>
      </c>
      <c r="H82" s="38">
        <f t="shared" si="13"/>
        <v>2753</v>
      </c>
      <c r="I82" s="38">
        <f t="shared" si="13"/>
        <v>7454</v>
      </c>
      <c r="J82" s="38">
        <f t="shared" si="13"/>
        <v>1782</v>
      </c>
      <c r="K82" s="38">
        <f t="shared" si="13"/>
        <v>576</v>
      </c>
      <c r="L82" s="38">
        <f t="shared" si="13"/>
        <v>791</v>
      </c>
      <c r="M82" s="38">
        <f t="shared" si="13"/>
        <v>2342</v>
      </c>
      <c r="N82" s="38">
        <f t="shared" si="13"/>
        <v>3293</v>
      </c>
      <c r="O82" s="38">
        <f t="shared" si="13"/>
        <v>3664</v>
      </c>
      <c r="P82" s="38">
        <f t="shared" si="13"/>
        <v>3906</v>
      </c>
      <c r="Q82" s="38">
        <f t="shared" si="13"/>
        <v>1721</v>
      </c>
      <c r="R82" s="112"/>
    </row>
    <row r="83" spans="1:18" ht="11.45" customHeight="1" x14ac:dyDescent="0.25">
      <c r="A83" s="17" t="s">
        <v>23</v>
      </c>
      <c r="B83" s="37">
        <v>2874</v>
      </c>
      <c r="C83" s="37">
        <v>510</v>
      </c>
      <c r="D83" s="37">
        <v>851</v>
      </c>
      <c r="E83" s="37">
        <v>2230</v>
      </c>
      <c r="F83" s="37">
        <v>3344</v>
      </c>
      <c r="G83" s="37">
        <v>6465</v>
      </c>
      <c r="H83" s="37">
        <v>2737</v>
      </c>
      <c r="I83" s="37">
        <v>7401</v>
      </c>
      <c r="J83" s="37">
        <v>1533</v>
      </c>
      <c r="K83" s="37">
        <v>526</v>
      </c>
      <c r="L83" s="37">
        <v>487</v>
      </c>
      <c r="M83" s="37">
        <v>1789</v>
      </c>
      <c r="N83" s="37">
        <v>2505</v>
      </c>
      <c r="O83" s="37">
        <v>2109</v>
      </c>
      <c r="P83" s="37">
        <v>3162</v>
      </c>
      <c r="Q83" s="37">
        <v>455</v>
      </c>
      <c r="R83" s="112"/>
    </row>
    <row r="84" spans="1:18" ht="11.45" customHeight="1" x14ac:dyDescent="0.25">
      <c r="A84" s="15" t="s">
        <v>22</v>
      </c>
      <c r="B84" s="36">
        <v>0</v>
      </c>
      <c r="C84" s="36">
        <v>0</v>
      </c>
      <c r="D84" s="36">
        <v>0</v>
      </c>
      <c r="E84" s="36">
        <v>0</v>
      </c>
      <c r="F84" s="36">
        <v>1.0380548408093091</v>
      </c>
      <c r="G84" s="36">
        <v>3</v>
      </c>
      <c r="H84" s="36">
        <v>16</v>
      </c>
      <c r="I84" s="36">
        <v>53</v>
      </c>
      <c r="J84" s="36">
        <v>249</v>
      </c>
      <c r="K84" s="36">
        <v>50</v>
      </c>
      <c r="L84" s="36">
        <v>304</v>
      </c>
      <c r="M84" s="36">
        <v>553</v>
      </c>
      <c r="N84" s="36">
        <v>788</v>
      </c>
      <c r="O84" s="36">
        <v>1555</v>
      </c>
      <c r="P84" s="36">
        <v>744</v>
      </c>
      <c r="Q84" s="36">
        <v>1266</v>
      </c>
      <c r="R84" s="112"/>
    </row>
    <row r="86" spans="1:18" ht="11.45" customHeight="1" x14ac:dyDescent="0.25">
      <c r="A86" s="35" t="s">
        <v>45</v>
      </c>
      <c r="B86" s="85"/>
      <c r="C86" s="85"/>
      <c r="D86" s="85"/>
      <c r="E86" s="85"/>
      <c r="F86" s="85"/>
      <c r="G86" s="85"/>
      <c r="H86" s="85"/>
      <c r="I86" s="85"/>
      <c r="J86" s="85"/>
      <c r="K86" s="85"/>
      <c r="L86" s="85"/>
      <c r="M86" s="84"/>
      <c r="N86" s="84"/>
      <c r="O86" s="84"/>
      <c r="P86" s="84"/>
      <c r="Q86" s="84"/>
    </row>
    <row r="88" spans="1:18" ht="11.45" customHeight="1" x14ac:dyDescent="0.25">
      <c r="A88" s="27" t="s">
        <v>107</v>
      </c>
      <c r="B88" s="71"/>
      <c r="C88" s="71"/>
      <c r="D88" s="71"/>
      <c r="E88" s="71"/>
      <c r="F88" s="71"/>
      <c r="G88" s="71"/>
      <c r="H88" s="71"/>
      <c r="I88" s="71"/>
      <c r="J88" s="71"/>
      <c r="K88" s="71"/>
      <c r="L88" s="71"/>
      <c r="M88" s="71"/>
      <c r="N88" s="71"/>
      <c r="O88" s="71"/>
      <c r="P88" s="71"/>
      <c r="Q88" s="71"/>
    </row>
    <row r="89" spans="1:18" ht="11.45" customHeight="1" x14ac:dyDescent="0.25">
      <c r="A89" s="25" t="s">
        <v>39</v>
      </c>
      <c r="B89" s="24"/>
      <c r="C89" s="24"/>
      <c r="D89" s="24"/>
      <c r="E89" s="24"/>
      <c r="F89" s="24"/>
      <c r="G89" s="24"/>
      <c r="H89" s="24"/>
      <c r="I89" s="24"/>
      <c r="J89" s="24"/>
      <c r="K89" s="24"/>
      <c r="L89" s="24"/>
      <c r="M89" s="24"/>
      <c r="N89" s="24"/>
      <c r="O89" s="24"/>
      <c r="P89" s="24"/>
      <c r="Q89" s="24"/>
    </row>
    <row r="90" spans="1:18" ht="11.45" customHeight="1" x14ac:dyDescent="0.25">
      <c r="A90" s="23" t="s">
        <v>30</v>
      </c>
      <c r="B90" s="22">
        <v>3.9268892737594174</v>
      </c>
      <c r="C90" s="22">
        <v>3.8662523457617866</v>
      </c>
      <c r="D90" s="22">
        <v>3.8277603670242248</v>
      </c>
      <c r="E90" s="22">
        <v>3.7906269920293307</v>
      </c>
      <c r="F90" s="22">
        <v>3.7345035013547125</v>
      </c>
      <c r="G90" s="22">
        <v>3.6526952674016759</v>
      </c>
      <c r="H90" s="22">
        <v>3.5592239848627494</v>
      </c>
      <c r="I90" s="22">
        <v>3.4609464926225262</v>
      </c>
      <c r="J90" s="22">
        <v>3.378748184389738</v>
      </c>
      <c r="K90" s="22">
        <v>3.3255342090507165</v>
      </c>
      <c r="L90" s="22">
        <v>3.2875821782484622</v>
      </c>
      <c r="M90" s="22">
        <v>3.2564805161270196</v>
      </c>
      <c r="N90" s="22">
        <v>3.2407294690962463</v>
      </c>
      <c r="O90" s="22">
        <v>3.2133873991534165</v>
      </c>
      <c r="P90" s="22">
        <v>3.1904245200436723</v>
      </c>
      <c r="Q90" s="22">
        <v>3.1450117661593939</v>
      </c>
    </row>
    <row r="91" spans="1:18" ht="11.45" customHeight="1" x14ac:dyDescent="0.25">
      <c r="A91" s="19" t="s">
        <v>29</v>
      </c>
      <c r="B91" s="21">
        <v>6.7716060642445672</v>
      </c>
      <c r="C91" s="21">
        <v>6.7100029994445363</v>
      </c>
      <c r="D91" s="21">
        <v>6.6462043047605031</v>
      </c>
      <c r="E91" s="21">
        <v>6.5967809962474204</v>
      </c>
      <c r="F91" s="21">
        <v>6.5163089589448786</v>
      </c>
      <c r="G91" s="21">
        <v>6.3950666928713451</v>
      </c>
      <c r="H91" s="21">
        <v>6.2997531423004984</v>
      </c>
      <c r="I91" s="21">
        <v>6.1294346339012948</v>
      </c>
      <c r="J91" s="21">
        <v>5.9900923343971213</v>
      </c>
      <c r="K91" s="21">
        <v>5.8748193779536528</v>
      </c>
      <c r="L91" s="21">
        <v>5.7196335469698001</v>
      </c>
      <c r="M91" s="21">
        <v>5.5608581182660979</v>
      </c>
      <c r="N91" s="21">
        <v>5.3890608501744133</v>
      </c>
      <c r="O91" s="21">
        <v>5.2073310159553508</v>
      </c>
      <c r="P91" s="21">
        <v>5.0188894332231238</v>
      </c>
      <c r="Q91" s="21">
        <v>4.8304891334043534</v>
      </c>
    </row>
    <row r="92" spans="1:18" ht="11.45" customHeight="1" x14ac:dyDescent="0.25">
      <c r="A92" s="62" t="s">
        <v>59</v>
      </c>
      <c r="B92" s="70">
        <v>6.8937794634822325</v>
      </c>
      <c r="C92" s="70">
        <v>6.8734093799891731</v>
      </c>
      <c r="D92" s="70">
        <v>6.8450896147120845</v>
      </c>
      <c r="E92" s="70">
        <v>6.8199769208838399</v>
      </c>
      <c r="F92" s="70">
        <v>6.7762093626144297</v>
      </c>
      <c r="G92" s="70">
        <v>6.7133344650103624</v>
      </c>
      <c r="H92" s="70">
        <v>6.6589191427918308</v>
      </c>
      <c r="I92" s="70">
        <v>6.5628505990063983</v>
      </c>
      <c r="J92" s="70">
        <v>6.4747500365794339</v>
      </c>
      <c r="K92" s="70">
        <v>6.3991450138441976</v>
      </c>
      <c r="L92" s="70">
        <v>6.2895848501919103</v>
      </c>
      <c r="M92" s="70">
        <v>6.1508727741323366</v>
      </c>
      <c r="N92" s="70">
        <v>5.9864654332519773</v>
      </c>
      <c r="O92" s="70">
        <v>5.7968810746420818</v>
      </c>
      <c r="P92" s="70">
        <v>5.5939786602138497</v>
      </c>
      <c r="Q92" s="70">
        <v>5.3873502980769379</v>
      </c>
    </row>
    <row r="93" spans="1:18" ht="11.45" customHeight="1" x14ac:dyDescent="0.25">
      <c r="A93" s="62" t="s">
        <v>58</v>
      </c>
      <c r="B93" s="70">
        <v>4.938163702583763</v>
      </c>
      <c r="C93" s="70">
        <v>4.8159934769267441</v>
      </c>
      <c r="D93" s="70">
        <v>4.7210311074652278</v>
      </c>
      <c r="E93" s="70">
        <v>4.6672106624408078</v>
      </c>
      <c r="F93" s="70">
        <v>4.6029194967103733</v>
      </c>
      <c r="G93" s="70">
        <v>4.545991410539453</v>
      </c>
      <c r="H93" s="70">
        <v>4.5319746007159969</v>
      </c>
      <c r="I93" s="70">
        <v>4.4999196195837037</v>
      </c>
      <c r="J93" s="70">
        <v>4.4644084840654923</v>
      </c>
      <c r="K93" s="70">
        <v>4.4321089865385215</v>
      </c>
      <c r="L93" s="70">
        <v>4.3743775199874149</v>
      </c>
      <c r="M93" s="70">
        <v>4.3200704063878987</v>
      </c>
      <c r="N93" s="70">
        <v>4.2826116386533011</v>
      </c>
      <c r="O93" s="70">
        <v>4.2413125648943115</v>
      </c>
      <c r="P93" s="70">
        <v>4.1917883158561144</v>
      </c>
      <c r="Q93" s="70">
        <v>4.1211156067333139</v>
      </c>
    </row>
    <row r="94" spans="1:18" ht="11.45" customHeight="1" x14ac:dyDescent="0.25">
      <c r="A94" s="62" t="s">
        <v>57</v>
      </c>
      <c r="B94" s="70">
        <v>7.087123976041541</v>
      </c>
      <c r="C94" s="70">
        <v>7.0317067957834611</v>
      </c>
      <c r="D94" s="70">
        <v>7.0455979320881816</v>
      </c>
      <c r="E94" s="70">
        <v>7.0519512095879495</v>
      </c>
      <c r="F94" s="70">
        <v>7.0623193450013488</v>
      </c>
      <c r="G94" s="70">
        <v>7.070229622524252</v>
      </c>
      <c r="H94" s="70">
        <v>7.0822247048027451</v>
      </c>
      <c r="I94" s="70">
        <v>7.0882933963166179</v>
      </c>
      <c r="J94" s="70">
        <v>7.0869559425733968</v>
      </c>
      <c r="K94" s="70">
        <v>7.0675845502162247</v>
      </c>
      <c r="L94" s="70" t="s">
        <v>183</v>
      </c>
      <c r="M94" s="70" t="s">
        <v>183</v>
      </c>
      <c r="N94" s="70" t="s">
        <v>183</v>
      </c>
      <c r="O94" s="70" t="s">
        <v>183</v>
      </c>
      <c r="P94" s="70" t="s">
        <v>183</v>
      </c>
      <c r="Q94" s="70" t="s">
        <v>183</v>
      </c>
    </row>
    <row r="95" spans="1:18" ht="11.45" customHeight="1" x14ac:dyDescent="0.25">
      <c r="A95" s="62" t="s">
        <v>56</v>
      </c>
      <c r="B95" s="70" t="s">
        <v>183</v>
      </c>
      <c r="C95" s="70" t="s">
        <v>183</v>
      </c>
      <c r="D95" s="70" t="s">
        <v>183</v>
      </c>
      <c r="E95" s="70" t="s">
        <v>183</v>
      </c>
      <c r="F95" s="70" t="s">
        <v>183</v>
      </c>
      <c r="G95" s="70" t="s">
        <v>183</v>
      </c>
      <c r="H95" s="70" t="s">
        <v>183</v>
      </c>
      <c r="I95" s="70" t="s">
        <v>183</v>
      </c>
      <c r="J95" s="70" t="s">
        <v>183</v>
      </c>
      <c r="K95" s="70" t="s">
        <v>183</v>
      </c>
      <c r="L95" s="70" t="s">
        <v>183</v>
      </c>
      <c r="M95" s="70" t="s">
        <v>183</v>
      </c>
      <c r="N95" s="70" t="s">
        <v>183</v>
      </c>
      <c r="O95" s="70" t="s">
        <v>183</v>
      </c>
      <c r="P95" s="70" t="s">
        <v>183</v>
      </c>
      <c r="Q95" s="70">
        <v>5.002565571075003</v>
      </c>
    </row>
    <row r="96" spans="1:18" ht="11.45" customHeight="1" x14ac:dyDescent="0.25">
      <c r="A96" s="62" t="s">
        <v>60</v>
      </c>
      <c r="B96" s="70" t="s">
        <v>183</v>
      </c>
      <c r="C96" s="70" t="s">
        <v>183</v>
      </c>
      <c r="D96" s="70" t="s">
        <v>183</v>
      </c>
      <c r="E96" s="70" t="s">
        <v>183</v>
      </c>
      <c r="F96" s="70" t="s">
        <v>183</v>
      </c>
      <c r="G96" s="70" t="s">
        <v>183</v>
      </c>
      <c r="H96" s="70" t="s">
        <v>183</v>
      </c>
      <c r="I96" s="70" t="s">
        <v>183</v>
      </c>
      <c r="J96" s="70" t="s">
        <v>183</v>
      </c>
      <c r="K96" s="70" t="s">
        <v>183</v>
      </c>
      <c r="L96" s="70" t="s">
        <v>183</v>
      </c>
      <c r="M96" s="70" t="s">
        <v>183</v>
      </c>
      <c r="N96" s="70" t="s">
        <v>183</v>
      </c>
      <c r="O96" s="70" t="s">
        <v>183</v>
      </c>
      <c r="P96" s="70">
        <v>1.6308423345946546</v>
      </c>
      <c r="Q96" s="70">
        <v>4.4558714368505816</v>
      </c>
    </row>
    <row r="97" spans="1:17" ht="11.45" customHeight="1" x14ac:dyDescent="0.25">
      <c r="A97" s="62" t="s">
        <v>55</v>
      </c>
      <c r="B97" s="70" t="s">
        <v>183</v>
      </c>
      <c r="C97" s="70" t="s">
        <v>183</v>
      </c>
      <c r="D97" s="70" t="s">
        <v>183</v>
      </c>
      <c r="E97" s="70" t="s">
        <v>183</v>
      </c>
      <c r="F97" s="70" t="s">
        <v>183</v>
      </c>
      <c r="G97" s="70" t="s">
        <v>183</v>
      </c>
      <c r="H97" s="70" t="s">
        <v>183</v>
      </c>
      <c r="I97" s="70" t="s">
        <v>183</v>
      </c>
      <c r="J97" s="70" t="s">
        <v>183</v>
      </c>
      <c r="K97" s="70" t="s">
        <v>183</v>
      </c>
      <c r="L97" s="70" t="s">
        <v>183</v>
      </c>
      <c r="M97" s="70">
        <v>2.3438863178648903</v>
      </c>
      <c r="N97" s="70">
        <v>2.3328858698086532</v>
      </c>
      <c r="O97" s="70">
        <v>2.3255133508825652</v>
      </c>
      <c r="P97" s="70">
        <v>2.304433308999247</v>
      </c>
      <c r="Q97" s="70">
        <v>2.2775533620175477</v>
      </c>
    </row>
    <row r="98" spans="1:17" ht="11.45" customHeight="1" x14ac:dyDescent="0.25">
      <c r="A98" s="19" t="s">
        <v>28</v>
      </c>
      <c r="B98" s="21">
        <v>47.28636733383253</v>
      </c>
      <c r="C98" s="21">
        <v>46.985510579523726</v>
      </c>
      <c r="D98" s="21">
        <v>46.889525119557554</v>
      </c>
      <c r="E98" s="21">
        <v>48.199242935505815</v>
      </c>
      <c r="F98" s="21">
        <v>48.334634655112019</v>
      </c>
      <c r="G98" s="21">
        <v>48.244767706503133</v>
      </c>
      <c r="H98" s="21">
        <v>47.851259515308755</v>
      </c>
      <c r="I98" s="21">
        <v>47.361183913789098</v>
      </c>
      <c r="J98" s="21">
        <v>47.479450893427902</v>
      </c>
      <c r="K98" s="21">
        <v>47.515857799387469</v>
      </c>
      <c r="L98" s="21">
        <v>47.504247105112839</v>
      </c>
      <c r="M98" s="21">
        <v>47.456514941270129</v>
      </c>
      <c r="N98" s="21">
        <v>47.318651974508732</v>
      </c>
      <c r="O98" s="21">
        <v>47.182667096028638</v>
      </c>
      <c r="P98" s="21">
        <v>46.976010927770652</v>
      </c>
      <c r="Q98" s="21">
        <v>46.691700363494732</v>
      </c>
    </row>
    <row r="99" spans="1:17" ht="11.45" customHeight="1" x14ac:dyDescent="0.25">
      <c r="A99" s="62" t="s">
        <v>59</v>
      </c>
      <c r="B99" s="20">
        <v>16.72221751079335</v>
      </c>
      <c r="C99" s="20">
        <v>16.764023054570334</v>
      </c>
      <c r="D99" s="20">
        <v>16.805933112206755</v>
      </c>
      <c r="E99" s="20">
        <v>16.847947944987272</v>
      </c>
      <c r="F99" s="20">
        <v>16.89006781484974</v>
      </c>
      <c r="G99" s="20">
        <v>16.932292984386862</v>
      </c>
      <c r="H99" s="20">
        <v>16.974623716847834</v>
      </c>
      <c r="I99" s="20">
        <v>17.017060276139951</v>
      </c>
      <c r="J99" s="20">
        <v>17.059602926830301</v>
      </c>
      <c r="K99" s="20">
        <v>17.102251934147375</v>
      </c>
      <c r="L99" s="20">
        <v>17.145007563982745</v>
      </c>
      <c r="M99" s="20">
        <v>17.187870082892701</v>
      </c>
      <c r="N99" s="20">
        <v>17.230839758099933</v>
      </c>
      <c r="O99" s="20">
        <v>17.27391685749518</v>
      </c>
      <c r="P99" s="20">
        <v>17.317101649638914</v>
      </c>
      <c r="Q99" s="20">
        <v>17.36039440376301</v>
      </c>
    </row>
    <row r="100" spans="1:17" ht="11.45" customHeight="1" x14ac:dyDescent="0.25">
      <c r="A100" s="62" t="s">
        <v>58</v>
      </c>
      <c r="B100" s="20">
        <v>51.209659527774626</v>
      </c>
      <c r="C100" s="20">
        <v>50.869210027736493</v>
      </c>
      <c r="D100" s="20">
        <v>50.712703828203878</v>
      </c>
      <c r="E100" s="20">
        <v>50.594349103187291</v>
      </c>
      <c r="F100" s="20">
        <v>50.275512078665543</v>
      </c>
      <c r="G100" s="20">
        <v>49.753418235327075</v>
      </c>
      <c r="H100" s="20">
        <v>48.988646099405955</v>
      </c>
      <c r="I100" s="20">
        <v>48.207605987009067</v>
      </c>
      <c r="J100" s="20">
        <v>48.100176450325925</v>
      </c>
      <c r="K100" s="20">
        <v>47.953861351417636</v>
      </c>
      <c r="L100" s="20">
        <v>47.802446532162605</v>
      </c>
      <c r="M100" s="20">
        <v>47.658726274639079</v>
      </c>
      <c r="N100" s="20">
        <v>47.45087161705068</v>
      </c>
      <c r="O100" s="20">
        <v>47.261760882076892</v>
      </c>
      <c r="P100" s="20">
        <v>47.020317634191528</v>
      </c>
      <c r="Q100" s="20">
        <v>46.762510261845655</v>
      </c>
    </row>
    <row r="101" spans="1:17" ht="11.45" customHeight="1" x14ac:dyDescent="0.25">
      <c r="A101" s="62" t="s">
        <v>57</v>
      </c>
      <c r="B101" s="20" t="s">
        <v>183</v>
      </c>
      <c r="C101" s="20" t="s">
        <v>183</v>
      </c>
      <c r="D101" s="20" t="s">
        <v>183</v>
      </c>
      <c r="E101" s="20" t="s">
        <v>183</v>
      </c>
      <c r="F101" s="20" t="s">
        <v>183</v>
      </c>
      <c r="G101" s="20" t="s">
        <v>183</v>
      </c>
      <c r="H101" s="20" t="s">
        <v>183</v>
      </c>
      <c r="I101" s="20" t="s">
        <v>183</v>
      </c>
      <c r="J101" s="20" t="s">
        <v>183</v>
      </c>
      <c r="K101" s="20" t="s">
        <v>183</v>
      </c>
      <c r="L101" s="20" t="s">
        <v>183</v>
      </c>
      <c r="M101" s="20" t="s">
        <v>183</v>
      </c>
      <c r="N101" s="20" t="s">
        <v>183</v>
      </c>
      <c r="O101" s="20" t="s">
        <v>183</v>
      </c>
      <c r="P101" s="20" t="s">
        <v>183</v>
      </c>
      <c r="Q101" s="20" t="s">
        <v>183</v>
      </c>
    </row>
    <row r="102" spans="1:17" ht="11.45" customHeight="1" x14ac:dyDescent="0.25">
      <c r="A102" s="62" t="s">
        <v>56</v>
      </c>
      <c r="B102" s="20" t="s">
        <v>183</v>
      </c>
      <c r="C102" s="20" t="s">
        <v>183</v>
      </c>
      <c r="D102" s="20" t="s">
        <v>183</v>
      </c>
      <c r="E102" s="20" t="s">
        <v>183</v>
      </c>
      <c r="F102" s="20" t="s">
        <v>183</v>
      </c>
      <c r="G102" s="20" t="s">
        <v>183</v>
      </c>
      <c r="H102" s="20" t="s">
        <v>183</v>
      </c>
      <c r="I102" s="20" t="s">
        <v>183</v>
      </c>
      <c r="J102" s="20" t="s">
        <v>183</v>
      </c>
      <c r="K102" s="20" t="s">
        <v>183</v>
      </c>
      <c r="L102" s="20" t="s">
        <v>183</v>
      </c>
      <c r="M102" s="20" t="s">
        <v>183</v>
      </c>
      <c r="N102" s="20" t="s">
        <v>183</v>
      </c>
      <c r="O102" s="20" t="s">
        <v>183</v>
      </c>
      <c r="P102" s="20" t="s">
        <v>183</v>
      </c>
      <c r="Q102" s="20">
        <v>35.99999999992361</v>
      </c>
    </row>
    <row r="103" spans="1:17" ht="11.45" customHeight="1" x14ac:dyDescent="0.25">
      <c r="A103" s="62" t="s">
        <v>55</v>
      </c>
      <c r="B103" s="20" t="s">
        <v>183</v>
      </c>
      <c r="C103" s="20" t="s">
        <v>183</v>
      </c>
      <c r="D103" s="20" t="s">
        <v>183</v>
      </c>
      <c r="E103" s="20" t="s">
        <v>183</v>
      </c>
      <c r="F103" s="20" t="s">
        <v>183</v>
      </c>
      <c r="G103" s="20" t="s">
        <v>183</v>
      </c>
      <c r="H103" s="20" t="s">
        <v>183</v>
      </c>
      <c r="I103" s="20" t="s">
        <v>183</v>
      </c>
      <c r="J103" s="20" t="s">
        <v>183</v>
      </c>
      <c r="K103" s="20" t="s">
        <v>183</v>
      </c>
      <c r="L103" s="20" t="s">
        <v>183</v>
      </c>
      <c r="M103" s="20" t="s">
        <v>183</v>
      </c>
      <c r="N103" s="20" t="s">
        <v>183</v>
      </c>
      <c r="O103" s="20" t="s">
        <v>183</v>
      </c>
      <c r="P103" s="20" t="s">
        <v>183</v>
      </c>
      <c r="Q103" s="20" t="s">
        <v>183</v>
      </c>
    </row>
    <row r="104" spans="1:17" ht="11.45" customHeight="1" x14ac:dyDescent="0.25">
      <c r="A104" s="25" t="s">
        <v>18</v>
      </c>
      <c r="B104" s="24"/>
      <c r="C104" s="24"/>
      <c r="D104" s="24"/>
      <c r="E104" s="24"/>
      <c r="F104" s="24"/>
      <c r="G104" s="24"/>
      <c r="H104" s="24"/>
      <c r="I104" s="24"/>
      <c r="J104" s="24"/>
      <c r="K104" s="24"/>
      <c r="L104" s="24"/>
      <c r="M104" s="24"/>
      <c r="N104" s="24"/>
      <c r="O104" s="24"/>
      <c r="P104" s="24"/>
      <c r="Q104" s="24"/>
    </row>
    <row r="105" spans="1:17" ht="11.45" customHeight="1" x14ac:dyDescent="0.25">
      <c r="A105" s="23" t="s">
        <v>27</v>
      </c>
      <c r="B105" s="102">
        <v>7.9489075950040133</v>
      </c>
      <c r="C105" s="102">
        <v>7.8296639365028637</v>
      </c>
      <c r="D105" s="102">
        <v>7.6987679267212252</v>
      </c>
      <c r="E105" s="102">
        <v>7.5757792553981762</v>
      </c>
      <c r="F105" s="102">
        <v>7.4381811165828919</v>
      </c>
      <c r="G105" s="102">
        <v>7.3094012466612286</v>
      </c>
      <c r="H105" s="102">
        <v>7.1993881685007493</v>
      </c>
      <c r="I105" s="102">
        <v>7.0754151496868891</v>
      </c>
      <c r="J105" s="102">
        <v>6.9771980246771204</v>
      </c>
      <c r="K105" s="102">
        <v>6.8709145363676036</v>
      </c>
      <c r="L105" s="102">
        <v>6.8232000560052004</v>
      </c>
      <c r="M105" s="102">
        <v>6.7929032499408457</v>
      </c>
      <c r="N105" s="102">
        <v>6.7630345104351806</v>
      </c>
      <c r="O105" s="102">
        <v>6.6727633935796264</v>
      </c>
      <c r="P105" s="102">
        <v>6.5251476192764972</v>
      </c>
      <c r="Q105" s="102">
        <v>6.3380551731428127</v>
      </c>
    </row>
    <row r="106" spans="1:17" ht="11.45" customHeight="1" x14ac:dyDescent="0.25">
      <c r="A106" s="62" t="s">
        <v>59</v>
      </c>
      <c r="B106" s="70">
        <v>10.024387814443266</v>
      </c>
      <c r="C106" s="70">
        <v>9.8883760521584811</v>
      </c>
      <c r="D106" s="70">
        <v>9.7451811541525881</v>
      </c>
      <c r="E106" s="70">
        <v>9.6051220257593375</v>
      </c>
      <c r="F106" s="70">
        <v>9.4652423176288618</v>
      </c>
      <c r="G106" s="70">
        <v>9.3282222799649208</v>
      </c>
      <c r="H106" s="70">
        <v>9.1781143285005236</v>
      </c>
      <c r="I106" s="70">
        <v>9.0991236985075687</v>
      </c>
      <c r="J106" s="70">
        <v>8.9304449079634569</v>
      </c>
      <c r="K106" s="70">
        <v>8.680275155446088</v>
      </c>
      <c r="L106" s="70">
        <v>8.5187007637956178</v>
      </c>
      <c r="M106" s="70">
        <v>8.329703849161131</v>
      </c>
      <c r="N106" s="70">
        <v>8.1968747407964067</v>
      </c>
      <c r="O106" s="70">
        <v>7.9740108772749636</v>
      </c>
      <c r="P106" s="70">
        <v>7.7127867945156821</v>
      </c>
      <c r="Q106" s="70">
        <v>7.3084787859568339</v>
      </c>
    </row>
    <row r="107" spans="1:17" ht="11.45" customHeight="1" x14ac:dyDescent="0.25">
      <c r="A107" s="62" t="s">
        <v>58</v>
      </c>
      <c r="B107" s="70">
        <v>7.4003805703965027</v>
      </c>
      <c r="C107" s="70">
        <v>7.2988701368238074</v>
      </c>
      <c r="D107" s="70">
        <v>7.1866146900663352</v>
      </c>
      <c r="E107" s="70">
        <v>7.0858323510290875</v>
      </c>
      <c r="F107" s="70">
        <v>6.9821188635021922</v>
      </c>
      <c r="G107" s="70">
        <v>6.8913719633435644</v>
      </c>
      <c r="H107" s="70">
        <v>6.8213989266354185</v>
      </c>
      <c r="I107" s="70">
        <v>6.7491519690547177</v>
      </c>
      <c r="J107" s="70">
        <v>6.6838101055392061</v>
      </c>
      <c r="K107" s="70">
        <v>6.6104480997688748</v>
      </c>
      <c r="L107" s="70">
        <v>6.5950878478411585</v>
      </c>
      <c r="M107" s="70">
        <v>6.5925705449562368</v>
      </c>
      <c r="N107" s="70">
        <v>6.5915657752907357</v>
      </c>
      <c r="O107" s="70">
        <v>6.5286414850076406</v>
      </c>
      <c r="P107" s="70">
        <v>6.4078913727709086</v>
      </c>
      <c r="Q107" s="70">
        <v>6.2565417858592349</v>
      </c>
    </row>
    <row r="108" spans="1:17" ht="11.45" customHeight="1" x14ac:dyDescent="0.25">
      <c r="A108" s="62" t="s">
        <v>57</v>
      </c>
      <c r="B108" s="70">
        <v>10.305534083475489</v>
      </c>
      <c r="C108" s="70">
        <v>10.116295922912785</v>
      </c>
      <c r="D108" s="70">
        <v>9.9299478771973106</v>
      </c>
      <c r="E108" s="70">
        <v>9.9150452154589583</v>
      </c>
      <c r="F108" s="70">
        <v>9.8965156150743976</v>
      </c>
      <c r="G108" s="70">
        <v>9.8695594272495502</v>
      </c>
      <c r="H108" s="70">
        <v>9.8432746509409572</v>
      </c>
      <c r="I108" s="70">
        <v>9.8097156454437133</v>
      </c>
      <c r="J108" s="70">
        <v>9.7441846028772243</v>
      </c>
      <c r="K108" s="70">
        <v>9.6008453370108366</v>
      </c>
      <c r="L108" s="70" t="s">
        <v>183</v>
      </c>
      <c r="M108" s="70" t="s">
        <v>183</v>
      </c>
      <c r="N108" s="70" t="s">
        <v>183</v>
      </c>
      <c r="O108" s="70" t="s">
        <v>183</v>
      </c>
      <c r="P108" s="70" t="s">
        <v>183</v>
      </c>
      <c r="Q108" s="70" t="s">
        <v>183</v>
      </c>
    </row>
    <row r="109" spans="1:17" ht="11.45" customHeight="1" x14ac:dyDescent="0.25">
      <c r="A109" s="62" t="s">
        <v>56</v>
      </c>
      <c r="B109" s="70" t="s">
        <v>183</v>
      </c>
      <c r="C109" s="70" t="s">
        <v>183</v>
      </c>
      <c r="D109" s="70" t="s">
        <v>183</v>
      </c>
      <c r="E109" s="70" t="s">
        <v>183</v>
      </c>
      <c r="F109" s="70" t="s">
        <v>183</v>
      </c>
      <c r="G109" s="70" t="s">
        <v>183</v>
      </c>
      <c r="H109" s="70" t="s">
        <v>183</v>
      </c>
      <c r="I109" s="70" t="s">
        <v>183</v>
      </c>
      <c r="J109" s="70" t="s">
        <v>183</v>
      </c>
      <c r="K109" s="70" t="s">
        <v>183</v>
      </c>
      <c r="L109" s="70" t="s">
        <v>183</v>
      </c>
      <c r="M109" s="70" t="s">
        <v>183</v>
      </c>
      <c r="N109" s="70" t="s">
        <v>183</v>
      </c>
      <c r="O109" s="70" t="s">
        <v>183</v>
      </c>
      <c r="P109" s="70" t="s">
        <v>183</v>
      </c>
      <c r="Q109" s="70">
        <v>6.8332916949577704</v>
      </c>
    </row>
    <row r="110" spans="1:17" ht="11.45" customHeight="1" x14ac:dyDescent="0.25">
      <c r="A110" s="62" t="s">
        <v>55</v>
      </c>
      <c r="B110" s="70" t="s">
        <v>183</v>
      </c>
      <c r="C110" s="70" t="s">
        <v>183</v>
      </c>
      <c r="D110" s="70" t="s">
        <v>183</v>
      </c>
      <c r="E110" s="70" t="s">
        <v>183</v>
      </c>
      <c r="F110" s="70" t="s">
        <v>183</v>
      </c>
      <c r="G110" s="70" t="s">
        <v>183</v>
      </c>
      <c r="H110" s="70" t="s">
        <v>183</v>
      </c>
      <c r="I110" s="70" t="s">
        <v>183</v>
      </c>
      <c r="J110" s="70" t="s">
        <v>183</v>
      </c>
      <c r="K110" s="70" t="s">
        <v>183</v>
      </c>
      <c r="L110" s="70" t="s">
        <v>183</v>
      </c>
      <c r="M110" s="70" t="s">
        <v>183</v>
      </c>
      <c r="N110" s="70">
        <v>3.4806711820293623</v>
      </c>
      <c r="O110" s="70">
        <v>3.4685985837853863</v>
      </c>
      <c r="P110" s="70">
        <v>3.4515170802086836</v>
      </c>
      <c r="Q110" s="70">
        <v>3.3977988304534756</v>
      </c>
    </row>
    <row r="111" spans="1:17" ht="11.45" customHeight="1" x14ac:dyDescent="0.25">
      <c r="A111" s="19" t="s">
        <v>24</v>
      </c>
      <c r="B111" s="21">
        <v>40.023862127189474</v>
      </c>
      <c r="C111" s="21">
        <v>39.884378443604675</v>
      </c>
      <c r="D111" s="21">
        <v>39.769948440884249</v>
      </c>
      <c r="E111" s="21">
        <v>39.678889430390086</v>
      </c>
      <c r="F111" s="21">
        <v>39.571790136097938</v>
      </c>
      <c r="G111" s="21">
        <v>39.329545690425086</v>
      </c>
      <c r="H111" s="21">
        <v>39.289577757600526</v>
      </c>
      <c r="I111" s="21">
        <v>39.046646485509363</v>
      </c>
      <c r="J111" s="21">
        <v>39.05699515480039</v>
      </c>
      <c r="K111" s="21">
        <v>38.990630714559657</v>
      </c>
      <c r="L111" s="21">
        <v>39.011848900560906</v>
      </c>
      <c r="M111" s="21">
        <v>38.904441692822324</v>
      </c>
      <c r="N111" s="21">
        <v>38.726204962674068</v>
      </c>
      <c r="O111" s="21">
        <v>38.563972604194362</v>
      </c>
      <c r="P111" s="21">
        <v>38.295719164509812</v>
      </c>
      <c r="Q111" s="21">
        <v>37.969465464871</v>
      </c>
    </row>
    <row r="112" spans="1:17" ht="11.45" customHeight="1" x14ac:dyDescent="0.25">
      <c r="A112" s="17" t="s">
        <v>23</v>
      </c>
      <c r="B112" s="20">
        <v>39.444015057542394</v>
      </c>
      <c r="C112" s="20">
        <v>39.452385931705187</v>
      </c>
      <c r="D112" s="20">
        <v>39.42279172288152</v>
      </c>
      <c r="E112" s="20">
        <v>39.390332542964934</v>
      </c>
      <c r="F112" s="20">
        <v>39.290180010488818</v>
      </c>
      <c r="G112" s="20">
        <v>39.068811011002886</v>
      </c>
      <c r="H112" s="20">
        <v>39.030970860902791</v>
      </c>
      <c r="I112" s="20">
        <v>38.787913995375803</v>
      </c>
      <c r="J112" s="20">
        <v>38.754105642131911</v>
      </c>
      <c r="K112" s="20">
        <v>38.703649267536051</v>
      </c>
      <c r="L112" s="20">
        <v>38.758285183283398</v>
      </c>
      <c r="M112" s="20">
        <v>38.662275555570218</v>
      </c>
      <c r="N112" s="20">
        <v>38.489286419474418</v>
      </c>
      <c r="O112" s="20">
        <v>38.313381359951386</v>
      </c>
      <c r="P112" s="20">
        <v>38.049702351617825</v>
      </c>
      <c r="Q112" s="20">
        <v>37.668597506518886</v>
      </c>
    </row>
    <row r="113" spans="1:17" ht="11.45" customHeight="1" x14ac:dyDescent="0.25">
      <c r="A113" s="15" t="s">
        <v>22</v>
      </c>
      <c r="B113" s="69">
        <v>45.927835051454927</v>
      </c>
      <c r="C113" s="69">
        <v>44.196771813237604</v>
      </c>
      <c r="D113" s="69">
        <v>43.177193694832354</v>
      </c>
      <c r="E113" s="69">
        <v>42.497405696765362</v>
      </c>
      <c r="F113" s="69">
        <v>42.011342707469559</v>
      </c>
      <c r="G113" s="69">
        <v>41.824030162605219</v>
      </c>
      <c r="H113" s="69">
        <v>41.689141062881184</v>
      </c>
      <c r="I113" s="69">
        <v>41.567712131364836</v>
      </c>
      <c r="J113" s="69">
        <v>41.342502162725417</v>
      </c>
      <c r="K113" s="69">
        <v>41.342381076151426</v>
      </c>
      <c r="L113" s="69">
        <v>41.231272885159221</v>
      </c>
      <c r="M113" s="69">
        <v>41.05195500359887</v>
      </c>
      <c r="N113" s="69">
        <v>40.827867642455971</v>
      </c>
      <c r="O113" s="69">
        <v>40.48650030447029</v>
      </c>
      <c r="P113" s="69">
        <v>40.324983328182604</v>
      </c>
      <c r="Q113" s="69">
        <v>40.07035248237861</v>
      </c>
    </row>
    <row r="115" spans="1:17" ht="11.45" customHeight="1" x14ac:dyDescent="0.25">
      <c r="A115" s="27" t="s">
        <v>106</v>
      </c>
      <c r="B115" s="26"/>
      <c r="C115" s="26"/>
      <c r="D115" s="26"/>
      <c r="E115" s="26"/>
      <c r="F115" s="26"/>
      <c r="G115" s="26"/>
      <c r="H115" s="26"/>
      <c r="I115" s="26"/>
      <c r="J115" s="26"/>
      <c r="K115" s="26"/>
      <c r="L115" s="26"/>
      <c r="M115" s="26"/>
      <c r="N115" s="26"/>
      <c r="O115" s="26"/>
      <c r="P115" s="26"/>
      <c r="Q115" s="26"/>
    </row>
    <row r="116" spans="1:17" ht="11.45" customHeight="1" x14ac:dyDescent="0.25">
      <c r="A116" s="25" t="s">
        <v>39</v>
      </c>
      <c r="B116" s="110"/>
      <c r="C116" s="110"/>
      <c r="D116" s="110"/>
      <c r="E116" s="110"/>
      <c r="F116" s="110"/>
      <c r="G116" s="110"/>
      <c r="H116" s="110"/>
      <c r="I116" s="110"/>
      <c r="J116" s="110"/>
      <c r="K116" s="110"/>
      <c r="L116" s="110"/>
      <c r="M116" s="110"/>
      <c r="N116" s="110"/>
      <c r="O116" s="110"/>
      <c r="P116" s="110"/>
      <c r="Q116" s="110"/>
    </row>
    <row r="117" spans="1:17" ht="11.45" customHeight="1" x14ac:dyDescent="0.25">
      <c r="A117" s="23" t="s">
        <v>30</v>
      </c>
      <c r="B117" s="111">
        <f>IF(TrRoad_act!B86=0,"",TrRoad_ene!B62/TrRoad_tech!B90)</f>
        <v>1.1010876798596683</v>
      </c>
      <c r="C117" s="111">
        <f>IF(TrRoad_act!C86=0,"",TrRoad_ene!C62/TrRoad_tech!C90)</f>
        <v>1.106122219308624</v>
      </c>
      <c r="D117" s="111">
        <f>IF(TrRoad_act!D86=0,"",TrRoad_ene!D62/TrRoad_tech!D90)</f>
        <v>1.1064318527795221</v>
      </c>
      <c r="E117" s="111">
        <f>IF(TrRoad_act!E86=0,"",TrRoad_ene!E62/TrRoad_tech!E90)</f>
        <v>1.1043500109166018</v>
      </c>
      <c r="F117" s="111">
        <f>IF(TrRoad_act!F86=0,"",TrRoad_ene!F62/TrRoad_tech!F90)</f>
        <v>1.1054188581574085</v>
      </c>
      <c r="G117" s="111">
        <f>IF(TrRoad_act!G86=0,"",TrRoad_ene!G62/TrRoad_tech!G90)</f>
        <v>1.1066164051174932</v>
      </c>
      <c r="H117" s="111">
        <f>IF(TrRoad_act!H86=0,"",TrRoad_ene!H62/TrRoad_tech!H90)</f>
        <v>1.1146932245714192</v>
      </c>
      <c r="I117" s="111">
        <f>IF(TrRoad_act!I86=0,"",TrRoad_ene!I62/TrRoad_tech!I90)</f>
        <v>1.1194639361714143</v>
      </c>
      <c r="J117" s="111">
        <f>IF(TrRoad_act!J86=0,"",TrRoad_ene!J62/TrRoad_tech!J90)</f>
        <v>1.1268267749487793</v>
      </c>
      <c r="K117" s="111">
        <f>IF(TrRoad_act!K86=0,"",TrRoad_ene!K62/TrRoad_tech!K90)</f>
        <v>1.1353703064360026</v>
      </c>
      <c r="L117" s="111">
        <f>IF(TrRoad_act!L86=0,"",TrRoad_ene!L62/TrRoad_tech!L90)</f>
        <v>1.1288410388596095</v>
      </c>
      <c r="M117" s="111">
        <f>IF(TrRoad_act!M86=0,"",TrRoad_ene!M62/TrRoad_tech!M90)</f>
        <v>1.1321221511097235</v>
      </c>
      <c r="N117" s="111">
        <f>IF(TrRoad_act!N86=0,"",TrRoad_ene!N62/TrRoad_tech!N90)</f>
        <v>1.1406259805438663</v>
      </c>
      <c r="O117" s="111">
        <f>IF(TrRoad_act!O86=0,"",TrRoad_ene!O62/TrRoad_tech!O90)</f>
        <v>1.1417299595424593</v>
      </c>
      <c r="P117" s="111">
        <f>IF(TrRoad_act!P86=0,"",TrRoad_ene!P62/TrRoad_tech!P90)</f>
        <v>1.1410040095513587</v>
      </c>
      <c r="Q117" s="111">
        <f>IF(TrRoad_act!Q86=0,"",TrRoad_ene!Q62/TrRoad_tech!Q90)</f>
        <v>1.1478465892871192</v>
      </c>
    </row>
    <row r="118" spans="1:17" ht="11.45" customHeight="1" x14ac:dyDescent="0.25">
      <c r="A118" s="19" t="s">
        <v>29</v>
      </c>
      <c r="B118" s="107">
        <f>IF(TrRoad_act!B87=0,"",TrRoad_ene!B63/TrRoad_tech!B91)</f>
        <v>1.097534481103825</v>
      </c>
      <c r="C118" s="107">
        <f>IF(TrRoad_act!C87=0,"",TrRoad_ene!C63/TrRoad_tech!C91)</f>
        <v>1.098908240492626</v>
      </c>
      <c r="D118" s="107">
        <f>IF(TrRoad_act!D87=0,"",TrRoad_ene!D63/TrRoad_tech!D91)</f>
        <v>1.1022526166710371</v>
      </c>
      <c r="E118" s="107">
        <f>IF(TrRoad_act!E87=0,"",TrRoad_ene!E63/TrRoad_tech!E91)</f>
        <v>1.106579019540942</v>
      </c>
      <c r="F118" s="107">
        <f>IF(TrRoad_act!F87=0,"",TrRoad_ene!F63/TrRoad_tech!F91)</f>
        <v>1.1113388491678715</v>
      </c>
      <c r="G118" s="107">
        <f>IF(TrRoad_act!G87=0,"",TrRoad_ene!G63/TrRoad_tech!G91)</f>
        <v>1.1123902428659369</v>
      </c>
      <c r="H118" s="107">
        <f>IF(TrRoad_act!H87=0,"",TrRoad_ene!H63/TrRoad_tech!H91)</f>
        <v>1.1144003287871445</v>
      </c>
      <c r="I118" s="107">
        <f>IF(TrRoad_act!I87=0,"",TrRoad_ene!I63/TrRoad_tech!I91)</f>
        <v>1.1155397474083</v>
      </c>
      <c r="J118" s="107">
        <f>IF(TrRoad_act!J87=0,"",TrRoad_ene!J63/TrRoad_tech!J91)</f>
        <v>1.1116975631151058</v>
      </c>
      <c r="K118" s="107">
        <f>IF(TrRoad_act!K87=0,"",TrRoad_ene!K63/TrRoad_tech!K91)</f>
        <v>1.1137555132218178</v>
      </c>
      <c r="L118" s="107">
        <f>IF(TrRoad_act!L87=0,"",TrRoad_ene!L63/TrRoad_tech!L91)</f>
        <v>1.1188247018482194</v>
      </c>
      <c r="M118" s="107">
        <f>IF(TrRoad_act!M87=0,"",TrRoad_ene!M63/TrRoad_tech!M91)</f>
        <v>1.1235660845480049</v>
      </c>
      <c r="N118" s="107">
        <f>IF(TrRoad_act!N87=0,"",TrRoad_ene!N63/TrRoad_tech!N91)</f>
        <v>1.1240635621065855</v>
      </c>
      <c r="O118" s="107">
        <f>IF(TrRoad_act!O87=0,"",TrRoad_ene!O63/TrRoad_tech!O91)</f>
        <v>1.1259035765106464</v>
      </c>
      <c r="P118" s="107">
        <f>IF(TrRoad_act!P87=0,"",TrRoad_ene!P63/TrRoad_tech!P91)</f>
        <v>1.1429773530364034</v>
      </c>
      <c r="Q118" s="107">
        <f>IF(TrRoad_act!Q87=0,"",TrRoad_ene!Q63/TrRoad_tech!Q91)</f>
        <v>1.1691504557025241</v>
      </c>
    </row>
    <row r="119" spans="1:17" ht="11.45" customHeight="1" x14ac:dyDescent="0.25">
      <c r="A119" s="62" t="s">
        <v>59</v>
      </c>
      <c r="B119" s="108">
        <f>IF(TrRoad_act!B88=0,"",TrRoad_ene!B64/TrRoad_tech!B92)</f>
        <v>1.1000000000067303</v>
      </c>
      <c r="C119" s="108">
        <f>IF(TrRoad_act!C88=0,"",TrRoad_ene!C64/TrRoad_tech!C92)</f>
        <v>1.1001344801507051</v>
      </c>
      <c r="D119" s="108">
        <f>IF(TrRoad_act!D88=0,"",TrRoad_ene!D64/TrRoad_tech!D92)</f>
        <v>1.1004982868530082</v>
      </c>
      <c r="E119" s="108">
        <f>IF(TrRoad_act!E88=0,"",TrRoad_ene!E64/TrRoad_tech!E92)</f>
        <v>1.1010262538297007</v>
      </c>
      <c r="F119" s="108">
        <f>IF(TrRoad_act!F88=0,"",TrRoad_ene!F64/TrRoad_tech!F92)</f>
        <v>1.102001835460465</v>
      </c>
      <c r="G119" s="108">
        <f>IF(TrRoad_act!G88=0,"",TrRoad_ene!G64/TrRoad_tech!G92)</f>
        <v>1.103619717956178</v>
      </c>
      <c r="H119" s="108">
        <f>IF(TrRoad_act!H88=0,"",TrRoad_ene!H64/TrRoad_tech!H92)</f>
        <v>1.1054572544229155</v>
      </c>
      <c r="I119" s="108">
        <f>IF(TrRoad_act!I88=0,"",TrRoad_ene!I64/TrRoad_tech!I92)</f>
        <v>1.1087614330796747</v>
      </c>
      <c r="J119" s="108">
        <f>IF(TrRoad_act!J88=0,"",TrRoad_ene!J64/TrRoad_tech!J92)</f>
        <v>1.1116143610795182</v>
      </c>
      <c r="K119" s="108">
        <f>IF(TrRoad_act!K88=0,"",TrRoad_ene!K64/TrRoad_tech!K92)</f>
        <v>1.1141244171073557</v>
      </c>
      <c r="L119" s="108">
        <f>IF(TrRoad_act!L88=0,"",TrRoad_ene!L64/TrRoad_tech!L92)</f>
        <v>1.1177691775395073</v>
      </c>
      <c r="M119" s="108">
        <f>IF(TrRoad_act!M88=0,"",TrRoad_ene!M64/TrRoad_tech!M92)</f>
        <v>1.1229587843393476</v>
      </c>
      <c r="N119" s="108">
        <f>IF(TrRoad_act!N88=0,"",TrRoad_ene!N64/TrRoad_tech!N92)</f>
        <v>1.1288968984750907</v>
      </c>
      <c r="O119" s="108">
        <f>IF(TrRoad_act!O88=0,"",TrRoad_ene!O64/TrRoad_tech!O92)</f>
        <v>1.1363920854447787</v>
      </c>
      <c r="P119" s="108">
        <f>IF(TrRoad_act!P88=0,"",TrRoad_ene!P64/TrRoad_tech!P92)</f>
        <v>1.1456225296353544</v>
      </c>
      <c r="Q119" s="108">
        <f>IF(TrRoad_act!Q88=0,"",TrRoad_ene!Q64/TrRoad_tech!Q92)</f>
        <v>1.1530288142635561</v>
      </c>
    </row>
    <row r="120" spans="1:17" ht="11.45" customHeight="1" x14ac:dyDescent="0.25">
      <c r="A120" s="62" t="s">
        <v>58</v>
      </c>
      <c r="B120" s="108">
        <f>IF(TrRoad_act!B89=0,"",TrRoad_ene!B65/TrRoad_tech!B93)</f>
        <v>1.2000123499690474</v>
      </c>
      <c r="C120" s="108">
        <f>IF(TrRoad_act!C89=0,"",TrRoad_ene!C65/TrRoad_tech!C93)</f>
        <v>1.1905531670937359</v>
      </c>
      <c r="D120" s="108">
        <f>IF(TrRoad_act!D89=0,"",TrRoad_ene!D65/TrRoad_tech!D93)</f>
        <v>1.1986930042992268</v>
      </c>
      <c r="E120" s="108">
        <f>IF(TrRoad_act!E89=0,"",TrRoad_ene!E65/TrRoad_tech!E93)</f>
        <v>1.2340306152978771</v>
      </c>
      <c r="F120" s="108">
        <f>IF(TrRoad_act!F89=0,"",TrRoad_ene!F65/TrRoad_tech!F93)</f>
        <v>1.263944868710869</v>
      </c>
      <c r="G120" s="108">
        <f>IF(TrRoad_act!G89=0,"",TrRoad_ene!G65/TrRoad_tech!G93)</f>
        <v>1.2450973008442794</v>
      </c>
      <c r="H120" s="108">
        <f>IF(TrRoad_act!H89=0,"",TrRoad_ene!H65/TrRoad_tech!H93)</f>
        <v>1.2386332842857475</v>
      </c>
      <c r="I120" s="108">
        <f>IF(TrRoad_act!I89=0,"",TrRoad_ene!I65/TrRoad_tech!I93)</f>
        <v>1.225904694423986</v>
      </c>
      <c r="J120" s="108">
        <f>IF(TrRoad_act!J89=0,"",TrRoad_ene!J65/TrRoad_tech!J93)</f>
        <v>1.1956254582870256</v>
      </c>
      <c r="K120" s="108">
        <f>IF(TrRoad_act!K89=0,"",TrRoad_ene!K65/TrRoad_tech!K93)</f>
        <v>1.1892750499287896</v>
      </c>
      <c r="L120" s="108">
        <f>IF(TrRoad_act!L89=0,"",TrRoad_ene!L65/TrRoad_tech!L93)</f>
        <v>1.2028451115242424</v>
      </c>
      <c r="M120" s="108">
        <f>IF(TrRoad_act!M89=0,"",TrRoad_ene!M65/TrRoad_tech!M93)</f>
        <v>1.1914177582453247</v>
      </c>
      <c r="N120" s="108">
        <f>IF(TrRoad_act!N89=0,"",TrRoad_ene!N65/TrRoad_tech!N93)</f>
        <v>1.1742913638259131</v>
      </c>
      <c r="O120" s="108">
        <f>IF(TrRoad_act!O89=0,"",TrRoad_ene!O65/TrRoad_tech!O93)</f>
        <v>1.1582154550522192</v>
      </c>
      <c r="P120" s="108">
        <f>IF(TrRoad_act!P89=0,"",TrRoad_ene!P65/TrRoad_tech!P93)</f>
        <v>1.1715960598355284</v>
      </c>
      <c r="Q120" s="108">
        <f>IF(TrRoad_act!Q89=0,"",TrRoad_ene!Q65/TrRoad_tech!Q93)</f>
        <v>1.2039657691681864</v>
      </c>
    </row>
    <row r="121" spans="1:17" ht="11.45" customHeight="1" x14ac:dyDescent="0.25">
      <c r="A121" s="62" t="s">
        <v>57</v>
      </c>
      <c r="B121" s="108">
        <f>IF(TrRoad_act!B90=0,"",TrRoad_ene!B66/TrRoad_tech!B94)</f>
        <v>1.0458142037819584</v>
      </c>
      <c r="C121" s="108">
        <f>IF(TrRoad_act!C90=0,"",TrRoad_ene!C66/TrRoad_tech!C94)</f>
        <v>1.1198404140004006</v>
      </c>
      <c r="D121" s="108">
        <f>IF(TrRoad_act!D90=0,"",TrRoad_ene!D66/TrRoad_tech!D94)</f>
        <v>1.3371185599878652</v>
      </c>
      <c r="E121" s="108">
        <f>IF(TrRoad_act!E90=0,"",TrRoad_ene!E66/TrRoad_tech!E94)</f>
        <v>1.2707321448699964</v>
      </c>
      <c r="F121" s="108">
        <f>IF(TrRoad_act!F90=0,"",TrRoad_ene!F66/TrRoad_tech!F94)</f>
        <v>1.2646815869139072</v>
      </c>
      <c r="G121" s="108">
        <f>IF(TrRoad_act!G90=0,"",TrRoad_ene!G66/TrRoad_tech!G94)</f>
        <v>1.3129934990278982</v>
      </c>
      <c r="H121" s="108">
        <f>IF(TrRoad_act!H90=0,"",TrRoad_ene!H66/TrRoad_tech!H94)</f>
        <v>1.3147641733035829</v>
      </c>
      <c r="I121" s="108">
        <f>IF(TrRoad_act!I90=0,"",TrRoad_ene!I66/TrRoad_tech!I94)</f>
        <v>1.2225645894033004</v>
      </c>
      <c r="J121" s="108">
        <f>IF(TrRoad_act!J90=0,"",TrRoad_ene!J66/TrRoad_tech!J94)</f>
        <v>1.2068172878913861</v>
      </c>
      <c r="K121" s="108">
        <f>IF(TrRoad_act!K90=0,"",TrRoad_ene!K66/TrRoad_tech!K94)</f>
        <v>1.2832084406663149</v>
      </c>
      <c r="L121" s="108" t="str">
        <f>IF(TrRoad_act!L90=0,"",TrRoad_ene!L66/TrRoad_tech!L94)</f>
        <v/>
      </c>
      <c r="M121" s="108" t="str">
        <f>IF(TrRoad_act!M90=0,"",TrRoad_ene!M66/TrRoad_tech!M94)</f>
        <v/>
      </c>
      <c r="N121" s="108" t="str">
        <f>IF(TrRoad_act!N90=0,"",TrRoad_ene!N66/TrRoad_tech!N94)</f>
        <v/>
      </c>
      <c r="O121" s="108" t="str">
        <f>IF(TrRoad_act!O90=0,"",TrRoad_ene!O66/TrRoad_tech!O94)</f>
        <v/>
      </c>
      <c r="P121" s="108" t="str">
        <f>IF(TrRoad_act!P90=0,"",TrRoad_ene!P66/TrRoad_tech!P94)</f>
        <v/>
      </c>
      <c r="Q121" s="108" t="str">
        <f>IF(TrRoad_act!Q90=0,"",TrRoad_ene!Q66/TrRoad_tech!Q94)</f>
        <v/>
      </c>
    </row>
    <row r="122" spans="1:17" ht="11.45" customHeight="1" x14ac:dyDescent="0.25">
      <c r="A122" s="62" t="s">
        <v>56</v>
      </c>
      <c r="B122" s="108" t="str">
        <f>IF(TrRoad_act!B91=0,"",TrRoad_ene!B67/TrRoad_tech!B95)</f>
        <v/>
      </c>
      <c r="C122" s="108" t="str">
        <f>IF(TrRoad_act!C91=0,"",TrRoad_ene!C67/TrRoad_tech!C95)</f>
        <v/>
      </c>
      <c r="D122" s="108" t="str">
        <f>IF(TrRoad_act!D91=0,"",TrRoad_ene!D67/TrRoad_tech!D95)</f>
        <v/>
      </c>
      <c r="E122" s="108" t="str">
        <f>IF(TrRoad_act!E91=0,"",TrRoad_ene!E67/TrRoad_tech!E95)</f>
        <v/>
      </c>
      <c r="F122" s="108" t="str">
        <f>IF(TrRoad_act!F91=0,"",TrRoad_ene!F67/TrRoad_tech!F95)</f>
        <v/>
      </c>
      <c r="G122" s="108" t="str">
        <f>IF(TrRoad_act!G91=0,"",TrRoad_ene!G67/TrRoad_tech!G95)</f>
        <v/>
      </c>
      <c r="H122" s="108" t="str">
        <f>IF(TrRoad_act!H91=0,"",TrRoad_ene!H67/TrRoad_tech!H95)</f>
        <v/>
      </c>
      <c r="I122" s="108" t="str">
        <f>IF(TrRoad_act!I91=0,"",TrRoad_ene!I67/TrRoad_tech!I95)</f>
        <v/>
      </c>
      <c r="J122" s="108" t="str">
        <f>IF(TrRoad_act!J91=0,"",TrRoad_ene!J67/TrRoad_tech!J95)</f>
        <v/>
      </c>
      <c r="K122" s="108" t="str">
        <f>IF(TrRoad_act!K91=0,"",TrRoad_ene!K67/TrRoad_tech!K95)</f>
        <v/>
      </c>
      <c r="L122" s="108" t="str">
        <f>IF(TrRoad_act!L91=0,"",TrRoad_ene!L67/TrRoad_tech!L95)</f>
        <v/>
      </c>
      <c r="M122" s="108" t="str">
        <f>IF(TrRoad_act!M91=0,"",TrRoad_ene!M67/TrRoad_tech!M95)</f>
        <v/>
      </c>
      <c r="N122" s="108" t="str">
        <f>IF(TrRoad_act!N91=0,"",TrRoad_ene!N67/TrRoad_tech!N95)</f>
        <v/>
      </c>
      <c r="O122" s="108" t="str">
        <f>IF(TrRoad_act!O91=0,"",TrRoad_ene!O67/TrRoad_tech!O95)</f>
        <v/>
      </c>
      <c r="P122" s="108" t="str">
        <f>IF(TrRoad_act!P91=0,"",TrRoad_ene!P67/TrRoad_tech!P95)</f>
        <v/>
      </c>
      <c r="Q122" s="108">
        <f>IF(TrRoad_act!Q91=0,"",TrRoad_ene!Q67/TrRoad_tech!Q95)</f>
        <v>1.3000000000070031</v>
      </c>
    </row>
    <row r="123" spans="1:17" ht="11.45" customHeight="1" x14ac:dyDescent="0.25">
      <c r="A123" s="62" t="s">
        <v>60</v>
      </c>
      <c r="B123" s="108" t="str">
        <f>IF(TrRoad_act!B92=0,"",TrRoad_ene!B68/TrRoad_tech!B96)</f>
        <v/>
      </c>
      <c r="C123" s="108" t="str">
        <f>IF(TrRoad_act!C92=0,"",TrRoad_ene!C68/TrRoad_tech!C96)</f>
        <v/>
      </c>
      <c r="D123" s="108" t="str">
        <f>IF(TrRoad_act!D92=0,"",TrRoad_ene!D68/TrRoad_tech!D96)</f>
        <v/>
      </c>
      <c r="E123" s="108" t="str">
        <f>IF(TrRoad_act!E92=0,"",TrRoad_ene!E68/TrRoad_tech!E96)</f>
        <v/>
      </c>
      <c r="F123" s="108" t="str">
        <f>IF(TrRoad_act!F92=0,"",TrRoad_ene!F68/TrRoad_tech!F96)</f>
        <v/>
      </c>
      <c r="G123" s="108" t="str">
        <f>IF(TrRoad_act!G92=0,"",TrRoad_ene!G68/TrRoad_tech!G96)</f>
        <v/>
      </c>
      <c r="H123" s="108" t="str">
        <f>IF(TrRoad_act!H92=0,"",TrRoad_ene!H68/TrRoad_tech!H96)</f>
        <v/>
      </c>
      <c r="I123" s="108" t="str">
        <f>IF(TrRoad_act!I92=0,"",TrRoad_ene!I68/TrRoad_tech!I96)</f>
        <v/>
      </c>
      <c r="J123" s="108" t="str">
        <f>IF(TrRoad_act!J92=0,"",TrRoad_ene!J68/TrRoad_tech!J96)</f>
        <v/>
      </c>
      <c r="K123" s="108" t="str">
        <f>IF(TrRoad_act!K92=0,"",TrRoad_ene!K68/TrRoad_tech!K96)</f>
        <v/>
      </c>
      <c r="L123" s="108" t="str">
        <f>IF(TrRoad_act!L92=0,"",TrRoad_ene!L68/TrRoad_tech!L96)</f>
        <v/>
      </c>
      <c r="M123" s="108" t="str">
        <f>IF(TrRoad_act!M92=0,"",TrRoad_ene!M68/TrRoad_tech!M96)</f>
        <v/>
      </c>
      <c r="N123" s="108" t="str">
        <f>IF(TrRoad_act!N92=0,"",TrRoad_ene!N68/TrRoad_tech!N96)</f>
        <v/>
      </c>
      <c r="O123" s="108" t="str">
        <f>IF(TrRoad_act!O92=0,"",TrRoad_ene!O68/TrRoad_tech!O96)</f>
        <v/>
      </c>
      <c r="P123" s="108">
        <f>IF(TrRoad_act!P92=0,"",TrRoad_ene!P68/TrRoad_tech!P96)</f>
        <v>1.2773249886926936</v>
      </c>
      <c r="Q123" s="108">
        <f>IF(TrRoad_act!Q92=0,"",TrRoad_ene!Q68/TrRoad_tech!Q96)</f>
        <v>1.2975059984021928</v>
      </c>
    </row>
    <row r="124" spans="1:17" ht="11.45" customHeight="1" x14ac:dyDescent="0.25">
      <c r="A124" s="62" t="s">
        <v>55</v>
      </c>
      <c r="B124" s="108" t="str">
        <f>IF(TrRoad_act!B93=0,"",TrRoad_ene!B69/TrRoad_tech!B97)</f>
        <v/>
      </c>
      <c r="C124" s="108" t="str">
        <f>IF(TrRoad_act!C93=0,"",TrRoad_ene!C69/TrRoad_tech!C97)</f>
        <v/>
      </c>
      <c r="D124" s="108" t="str">
        <f>IF(TrRoad_act!D93=0,"",TrRoad_ene!D69/TrRoad_tech!D97)</f>
        <v/>
      </c>
      <c r="E124" s="108" t="str">
        <f>IF(TrRoad_act!E93=0,"",TrRoad_ene!E69/TrRoad_tech!E97)</f>
        <v/>
      </c>
      <c r="F124" s="108" t="str">
        <f>IF(TrRoad_act!F93=0,"",TrRoad_ene!F69/TrRoad_tech!F97)</f>
        <v/>
      </c>
      <c r="G124" s="108" t="str">
        <f>IF(TrRoad_act!G93=0,"",TrRoad_ene!G69/TrRoad_tech!G97)</f>
        <v/>
      </c>
      <c r="H124" s="108" t="str">
        <f>IF(TrRoad_act!H93=0,"",TrRoad_ene!H69/TrRoad_tech!H97)</f>
        <v/>
      </c>
      <c r="I124" s="108" t="str">
        <f>IF(TrRoad_act!I93=0,"",TrRoad_ene!I69/TrRoad_tech!I97)</f>
        <v/>
      </c>
      <c r="J124" s="108" t="str">
        <f>IF(TrRoad_act!J93=0,"",TrRoad_ene!J69/TrRoad_tech!J97)</f>
        <v/>
      </c>
      <c r="K124" s="108" t="str">
        <f>IF(TrRoad_act!K93=0,"",TrRoad_ene!K69/TrRoad_tech!K97)</f>
        <v/>
      </c>
      <c r="L124" s="108" t="str">
        <f>IF(TrRoad_act!L93=0,"",TrRoad_ene!L69/TrRoad_tech!L97)</f>
        <v/>
      </c>
      <c r="M124" s="108">
        <f>IF(TrRoad_act!M93=0,"",TrRoad_ene!M69/TrRoad_tech!M97)</f>
        <v>1.2173333333398657</v>
      </c>
      <c r="N124" s="108">
        <f>IF(TrRoad_act!N93=0,"",TrRoad_ene!N69/TrRoad_tech!N97)</f>
        <v>1.2280179821518691</v>
      </c>
      <c r="O124" s="108">
        <f>IF(TrRoad_act!O93=0,"",TrRoad_ene!O69/TrRoad_tech!O97)</f>
        <v>1.2368094188156133</v>
      </c>
      <c r="P124" s="108">
        <f>IF(TrRoad_act!P93=0,"",TrRoad_ene!P69/TrRoad_tech!P97)</f>
        <v>1.2556493204636556</v>
      </c>
      <c r="Q124" s="108">
        <f>IF(TrRoad_act!Q93=0,"",TrRoad_ene!Q69/TrRoad_tech!Q97)</f>
        <v>1.280014006194377</v>
      </c>
    </row>
    <row r="125" spans="1:17" ht="11.45" customHeight="1" x14ac:dyDescent="0.25">
      <c r="A125" s="19" t="s">
        <v>28</v>
      </c>
      <c r="B125" s="107">
        <f>IF(TrRoad_act!B94=0,"",TrRoad_ene!B70/TrRoad_tech!B98)</f>
        <v>1.1003784235879039</v>
      </c>
      <c r="C125" s="107">
        <f>IF(TrRoad_act!C94=0,"",TrRoad_ene!C70/TrRoad_tech!C98)</f>
        <v>1.0986430364611581</v>
      </c>
      <c r="D125" s="107">
        <f>IF(TrRoad_act!D94=0,"",TrRoad_ene!D70/TrRoad_tech!D98)</f>
        <v>1.0971067802482504</v>
      </c>
      <c r="E125" s="107">
        <f>IF(TrRoad_act!E94=0,"",TrRoad_ene!E70/TrRoad_tech!E98)</f>
        <v>1.0977627686339433</v>
      </c>
      <c r="F125" s="107">
        <f>IF(TrRoad_act!F94=0,"",TrRoad_ene!F70/TrRoad_tech!F98)</f>
        <v>1.0989137699272582</v>
      </c>
      <c r="G125" s="107">
        <f>IF(TrRoad_act!G94=0,"",TrRoad_ene!G70/TrRoad_tech!G98)</f>
        <v>1.1016700991900525</v>
      </c>
      <c r="H125" s="107">
        <f>IF(TrRoad_act!H94=0,"",TrRoad_ene!H70/TrRoad_tech!H98)</f>
        <v>1.1062239044411954</v>
      </c>
      <c r="I125" s="107">
        <f>IF(TrRoad_act!I94=0,"",TrRoad_ene!I70/TrRoad_tech!I98)</f>
        <v>1.1135844673448467</v>
      </c>
      <c r="J125" s="107">
        <f>IF(TrRoad_act!J94=0,"",TrRoad_ene!J70/TrRoad_tech!J98)</f>
        <v>1.1165555776064287</v>
      </c>
      <c r="K125" s="107">
        <f>IF(TrRoad_act!K94=0,"",TrRoad_ene!K70/TrRoad_tech!K98)</f>
        <v>1.1202323417874755</v>
      </c>
      <c r="L125" s="107">
        <f>IF(TrRoad_act!L94=0,"",TrRoad_ene!L70/TrRoad_tech!L98)</f>
        <v>1.1236874232401666</v>
      </c>
      <c r="M125" s="107">
        <f>IF(TrRoad_act!M94=0,"",TrRoad_ene!M70/TrRoad_tech!M98)</f>
        <v>1.1269340359651905</v>
      </c>
      <c r="N125" s="107">
        <f>IF(TrRoad_act!N94=0,"",TrRoad_ene!N70/TrRoad_tech!N98)</f>
        <v>1.13054012740108</v>
      </c>
      <c r="O125" s="107">
        <f>IF(TrRoad_act!O94=0,"",TrRoad_ene!O70/TrRoad_tech!O98)</f>
        <v>1.1339840105261425</v>
      </c>
      <c r="P125" s="107">
        <f>IF(TrRoad_act!P94=0,"",TrRoad_ene!P70/TrRoad_tech!P98)</f>
        <v>1.1379836415083249</v>
      </c>
      <c r="Q125" s="107">
        <f>IF(TrRoad_act!Q94=0,"",TrRoad_ene!Q70/TrRoad_tech!Q98)</f>
        <v>1.1421113122861111</v>
      </c>
    </row>
    <row r="126" spans="1:17" ht="11.45" customHeight="1" x14ac:dyDescent="0.25">
      <c r="A126" s="62" t="s">
        <v>59</v>
      </c>
      <c r="B126" s="106">
        <f>IF(TrRoad_act!B95=0,"",TrRoad_ene!B71/TrRoad_tech!B99)</f>
        <v>1.1000000000133241</v>
      </c>
      <c r="C126" s="106">
        <f>IF(TrRoad_act!C95=0,"",TrRoad_ene!C71/TrRoad_tech!C99)</f>
        <v>1.1000000000133241</v>
      </c>
      <c r="D126" s="106">
        <f>IF(TrRoad_act!D95=0,"",TrRoad_ene!D71/TrRoad_tech!D99)</f>
        <v>1.1000000000133241</v>
      </c>
      <c r="E126" s="106">
        <f>IF(TrRoad_act!E95=0,"",TrRoad_ene!E71/TrRoad_tech!E99)</f>
        <v>1.1000000000133243</v>
      </c>
      <c r="F126" s="106">
        <f>IF(TrRoad_act!F95=0,"",TrRoad_ene!F71/TrRoad_tech!F99)</f>
        <v>1.1000000000133241</v>
      </c>
      <c r="G126" s="106">
        <f>IF(TrRoad_act!G95=0,"",TrRoad_ene!G71/TrRoad_tech!G99)</f>
        <v>1.1000000000133241</v>
      </c>
      <c r="H126" s="106">
        <f>IF(TrRoad_act!H95=0,"",TrRoad_ene!H71/TrRoad_tech!H99)</f>
        <v>1.1000000000133237</v>
      </c>
      <c r="I126" s="106">
        <f>IF(TrRoad_act!I95=0,"",TrRoad_ene!I71/TrRoad_tech!I99)</f>
        <v>1.1000000000133241</v>
      </c>
      <c r="J126" s="106">
        <f>IF(TrRoad_act!J95=0,"",TrRoad_ene!J71/TrRoad_tech!J99)</f>
        <v>1.1000000000133245</v>
      </c>
      <c r="K126" s="106">
        <f>IF(TrRoad_act!K95=0,"",TrRoad_ene!K71/TrRoad_tech!K99)</f>
        <v>1.1000000000133239</v>
      </c>
      <c r="L126" s="106">
        <f>IF(TrRoad_act!L95=0,"",TrRoad_ene!L71/TrRoad_tech!L99)</f>
        <v>1.1000000000133243</v>
      </c>
      <c r="M126" s="106">
        <f>IF(TrRoad_act!M95=0,"",TrRoad_ene!M71/TrRoad_tech!M99)</f>
        <v>1.1000000000133241</v>
      </c>
      <c r="N126" s="106">
        <f>IF(TrRoad_act!N95=0,"",TrRoad_ene!N71/TrRoad_tech!N99)</f>
        <v>1.1000000000133241</v>
      </c>
      <c r="O126" s="106">
        <f>IF(TrRoad_act!O95=0,"",TrRoad_ene!O71/TrRoad_tech!O99)</f>
        <v>1.1000000000133241</v>
      </c>
      <c r="P126" s="106">
        <f>IF(TrRoad_act!P95=0,"",TrRoad_ene!P71/TrRoad_tech!P99)</f>
        <v>1.1000000000133241</v>
      </c>
      <c r="Q126" s="106">
        <f>IF(TrRoad_act!Q95=0,"",TrRoad_ene!Q71/TrRoad_tech!Q99)</f>
        <v>1.1000000000133241</v>
      </c>
    </row>
    <row r="127" spans="1:17" ht="11.45" customHeight="1" x14ac:dyDescent="0.25">
      <c r="A127" s="62" t="s">
        <v>58</v>
      </c>
      <c r="B127" s="106">
        <f>IF(TrRoad_act!B96=0,"",TrRoad_ene!B72/TrRoad_tech!B100)</f>
        <v>1.1000000000133241</v>
      </c>
      <c r="C127" s="106">
        <f>IF(TrRoad_act!C96=0,"",TrRoad_ene!C72/TrRoad_tech!C100)</f>
        <v>1.1000930398223796</v>
      </c>
      <c r="D127" s="106">
        <f>IF(TrRoad_act!D96=0,"",TrRoad_ene!D72/TrRoad_tech!D100)</f>
        <v>1.1003278304103599</v>
      </c>
      <c r="E127" s="106">
        <f>IF(TrRoad_act!E96=0,"",TrRoad_ene!E72/TrRoad_tech!E100)</f>
        <v>1.1008409818571725</v>
      </c>
      <c r="F127" s="106">
        <f>IF(TrRoad_act!F96=0,"",TrRoad_ene!F72/TrRoad_tech!F100)</f>
        <v>1.1023451996751763</v>
      </c>
      <c r="G127" s="106">
        <f>IF(TrRoad_act!G96=0,"",TrRoad_ene!G72/TrRoad_tech!G100)</f>
        <v>1.1051662494542507</v>
      </c>
      <c r="H127" s="106">
        <f>IF(TrRoad_act!H96=0,"",TrRoad_ene!H72/TrRoad_tech!H100)</f>
        <v>1.1095618527237339</v>
      </c>
      <c r="I127" s="106">
        <f>IF(TrRoad_act!I96=0,"",TrRoad_ene!I72/TrRoad_tech!I100)</f>
        <v>1.1166486206432109</v>
      </c>
      <c r="J127" s="106">
        <f>IF(TrRoad_act!J96=0,"",TrRoad_ene!J72/TrRoad_tech!J100)</f>
        <v>1.1191828098430494</v>
      </c>
      <c r="K127" s="106">
        <f>IF(TrRoad_act!K96=0,"",TrRoad_ene!K72/TrRoad_tech!K100)</f>
        <v>1.1218734720757799</v>
      </c>
      <c r="L127" s="106">
        <f>IF(TrRoad_act!L96=0,"",TrRoad_ene!L72/TrRoad_tech!L100)</f>
        <v>1.1246664919014286</v>
      </c>
      <c r="M127" s="106">
        <f>IF(TrRoad_act!M96=0,"",TrRoad_ene!M72/TrRoad_tech!M100)</f>
        <v>1.1275057058852742</v>
      </c>
      <c r="N127" s="106">
        <f>IF(TrRoad_act!N96=0,"",TrRoad_ene!N72/TrRoad_tech!N100)</f>
        <v>1.1308561164429058</v>
      </c>
      <c r="O127" s="106">
        <f>IF(TrRoad_act!O96=0,"",TrRoad_ene!O72/TrRoad_tech!O100)</f>
        <v>1.1341387137223062</v>
      </c>
      <c r="P127" s="106">
        <f>IF(TrRoad_act!P96=0,"",TrRoad_ene!P72/TrRoad_tech!P100)</f>
        <v>1.138051816901118</v>
      </c>
      <c r="Q127" s="106">
        <f>IF(TrRoad_act!Q96=0,"",TrRoad_ene!Q72/TrRoad_tech!Q100)</f>
        <v>1.1422591810304457</v>
      </c>
    </row>
    <row r="128" spans="1:17" ht="11.45" customHeight="1" x14ac:dyDescent="0.25">
      <c r="A128" s="62" t="s">
        <v>57</v>
      </c>
      <c r="B128" s="106" t="str">
        <f>IF(TrRoad_act!B97=0,"",TrRoad_ene!B73/TrRoad_tech!B101)</f>
        <v/>
      </c>
      <c r="C128" s="106" t="str">
        <f>IF(TrRoad_act!C97=0,"",TrRoad_ene!C73/TrRoad_tech!C101)</f>
        <v/>
      </c>
      <c r="D128" s="106" t="str">
        <f>IF(TrRoad_act!D97=0,"",TrRoad_ene!D73/TrRoad_tech!D101)</f>
        <v/>
      </c>
      <c r="E128" s="106" t="str">
        <f>IF(TrRoad_act!E97=0,"",TrRoad_ene!E73/TrRoad_tech!E101)</f>
        <v/>
      </c>
      <c r="F128" s="106" t="str">
        <f>IF(TrRoad_act!F97=0,"",TrRoad_ene!F73/TrRoad_tech!F101)</f>
        <v/>
      </c>
      <c r="G128" s="106" t="str">
        <f>IF(TrRoad_act!G97=0,"",TrRoad_ene!G73/TrRoad_tech!G101)</f>
        <v/>
      </c>
      <c r="H128" s="106" t="str">
        <f>IF(TrRoad_act!H97=0,"",TrRoad_ene!H73/TrRoad_tech!H101)</f>
        <v/>
      </c>
      <c r="I128" s="106" t="str">
        <f>IF(TrRoad_act!I97=0,"",TrRoad_ene!I73/TrRoad_tech!I101)</f>
        <v/>
      </c>
      <c r="J128" s="106" t="str">
        <f>IF(TrRoad_act!J97=0,"",TrRoad_ene!J73/TrRoad_tech!J101)</f>
        <v/>
      </c>
      <c r="K128" s="106" t="str">
        <f>IF(TrRoad_act!K97=0,"",TrRoad_ene!K73/TrRoad_tech!K101)</f>
        <v/>
      </c>
      <c r="L128" s="106" t="str">
        <f>IF(TrRoad_act!L97=0,"",TrRoad_ene!L73/TrRoad_tech!L101)</f>
        <v/>
      </c>
      <c r="M128" s="106" t="str">
        <f>IF(TrRoad_act!M97=0,"",TrRoad_ene!M73/TrRoad_tech!M101)</f>
        <v/>
      </c>
      <c r="N128" s="106" t="str">
        <f>IF(TrRoad_act!N97=0,"",TrRoad_ene!N73/TrRoad_tech!N101)</f>
        <v/>
      </c>
      <c r="O128" s="106" t="str">
        <f>IF(TrRoad_act!O97=0,"",TrRoad_ene!O73/TrRoad_tech!O101)</f>
        <v/>
      </c>
      <c r="P128" s="106" t="str">
        <f>IF(TrRoad_act!P97=0,"",TrRoad_ene!P73/TrRoad_tech!P101)</f>
        <v/>
      </c>
      <c r="Q128" s="106" t="str">
        <f>IF(TrRoad_act!Q97=0,"",TrRoad_ene!Q73/TrRoad_tech!Q101)</f>
        <v/>
      </c>
    </row>
    <row r="129" spans="1:17" ht="11.45" customHeight="1" x14ac:dyDescent="0.25">
      <c r="A129" s="62" t="s">
        <v>56</v>
      </c>
      <c r="B129" s="106" t="str">
        <f>IF(TrRoad_act!B98=0,"",TrRoad_ene!B74/TrRoad_tech!B102)</f>
        <v/>
      </c>
      <c r="C129" s="106" t="str">
        <f>IF(TrRoad_act!C98=0,"",TrRoad_ene!C74/TrRoad_tech!C102)</f>
        <v/>
      </c>
      <c r="D129" s="106" t="str">
        <f>IF(TrRoad_act!D98=0,"",TrRoad_ene!D74/TrRoad_tech!D102)</f>
        <v/>
      </c>
      <c r="E129" s="106" t="str">
        <f>IF(TrRoad_act!E98=0,"",TrRoad_ene!E74/TrRoad_tech!E102)</f>
        <v/>
      </c>
      <c r="F129" s="106" t="str">
        <f>IF(TrRoad_act!F98=0,"",TrRoad_ene!F74/TrRoad_tech!F102)</f>
        <v/>
      </c>
      <c r="G129" s="106" t="str">
        <f>IF(TrRoad_act!G98=0,"",TrRoad_ene!G74/TrRoad_tech!G102)</f>
        <v/>
      </c>
      <c r="H129" s="106" t="str">
        <f>IF(TrRoad_act!H98=0,"",TrRoad_ene!H74/TrRoad_tech!H102)</f>
        <v/>
      </c>
      <c r="I129" s="106" t="str">
        <f>IF(TrRoad_act!I98=0,"",TrRoad_ene!I74/TrRoad_tech!I102)</f>
        <v/>
      </c>
      <c r="J129" s="106" t="str">
        <f>IF(TrRoad_act!J98=0,"",TrRoad_ene!J74/TrRoad_tech!J102)</f>
        <v/>
      </c>
      <c r="K129" s="106" t="str">
        <f>IF(TrRoad_act!K98=0,"",TrRoad_ene!K74/TrRoad_tech!K102)</f>
        <v/>
      </c>
      <c r="L129" s="106" t="str">
        <f>IF(TrRoad_act!L98=0,"",TrRoad_ene!L74/TrRoad_tech!L102)</f>
        <v/>
      </c>
      <c r="M129" s="106" t="str">
        <f>IF(TrRoad_act!M98=0,"",TrRoad_ene!M74/TrRoad_tech!M102)</f>
        <v/>
      </c>
      <c r="N129" s="106" t="str">
        <f>IF(TrRoad_act!N98=0,"",TrRoad_ene!N74/TrRoad_tech!N102)</f>
        <v/>
      </c>
      <c r="O129" s="106" t="str">
        <f>IF(TrRoad_act!O98=0,"",TrRoad_ene!O74/TrRoad_tech!O102)</f>
        <v/>
      </c>
      <c r="P129" s="106" t="str">
        <f>IF(TrRoad_act!P98=0,"",TrRoad_ene!P74/TrRoad_tech!P102)</f>
        <v/>
      </c>
      <c r="Q129" s="106">
        <f>IF(TrRoad_act!Q98=0,"",TrRoad_ene!Q74/TrRoad_tech!Q102)</f>
        <v>1.1866779275198884</v>
      </c>
    </row>
    <row r="130" spans="1:17" ht="11.45" customHeight="1" x14ac:dyDescent="0.25">
      <c r="A130" s="62" t="s">
        <v>55</v>
      </c>
      <c r="B130" s="106" t="str">
        <f>IF(TrRoad_act!B99=0,"",TrRoad_ene!B75/TrRoad_tech!B103)</f>
        <v/>
      </c>
      <c r="C130" s="106" t="str">
        <f>IF(TrRoad_act!C99=0,"",TrRoad_ene!C75/TrRoad_tech!C103)</f>
        <v/>
      </c>
      <c r="D130" s="106" t="str">
        <f>IF(TrRoad_act!D99=0,"",TrRoad_ene!D75/TrRoad_tech!D103)</f>
        <v/>
      </c>
      <c r="E130" s="106" t="str">
        <f>IF(TrRoad_act!E99=0,"",TrRoad_ene!E75/TrRoad_tech!E103)</f>
        <v/>
      </c>
      <c r="F130" s="106" t="str">
        <f>IF(TrRoad_act!F99=0,"",TrRoad_ene!F75/TrRoad_tech!F103)</f>
        <v/>
      </c>
      <c r="G130" s="106" t="str">
        <f>IF(TrRoad_act!G99=0,"",TrRoad_ene!G75/TrRoad_tech!G103)</f>
        <v/>
      </c>
      <c r="H130" s="106" t="str">
        <f>IF(TrRoad_act!H99=0,"",TrRoad_ene!H75/TrRoad_tech!H103)</f>
        <v/>
      </c>
      <c r="I130" s="106" t="str">
        <f>IF(TrRoad_act!I99=0,"",TrRoad_ene!I75/TrRoad_tech!I103)</f>
        <v/>
      </c>
      <c r="J130" s="106" t="str">
        <f>IF(TrRoad_act!J99=0,"",TrRoad_ene!J75/TrRoad_tech!J103)</f>
        <v/>
      </c>
      <c r="K130" s="106" t="str">
        <f>IF(TrRoad_act!K99=0,"",TrRoad_ene!K75/TrRoad_tech!K103)</f>
        <v/>
      </c>
      <c r="L130" s="106" t="str">
        <f>IF(TrRoad_act!L99=0,"",TrRoad_ene!L75/TrRoad_tech!L103)</f>
        <v/>
      </c>
      <c r="M130" s="106" t="str">
        <f>IF(TrRoad_act!M99=0,"",TrRoad_ene!M75/TrRoad_tech!M103)</f>
        <v/>
      </c>
      <c r="N130" s="106" t="str">
        <f>IF(TrRoad_act!N99=0,"",TrRoad_ene!N75/TrRoad_tech!N103)</f>
        <v/>
      </c>
      <c r="O130" s="106" t="str">
        <f>IF(TrRoad_act!O99=0,"",TrRoad_ene!O75/TrRoad_tech!O103)</f>
        <v/>
      </c>
      <c r="P130" s="106" t="str">
        <f>IF(TrRoad_act!P99=0,"",TrRoad_ene!P75/TrRoad_tech!P103)</f>
        <v/>
      </c>
      <c r="Q130" s="106" t="str">
        <f>IF(TrRoad_act!Q99=0,"",TrRoad_ene!Q75/TrRoad_tech!Q103)</f>
        <v/>
      </c>
    </row>
    <row r="131" spans="1:17" ht="11.45" customHeight="1" x14ac:dyDescent="0.25">
      <c r="A131" s="25" t="s">
        <v>18</v>
      </c>
      <c r="B131" s="110"/>
      <c r="C131" s="110"/>
      <c r="D131" s="110"/>
      <c r="E131" s="110"/>
      <c r="F131" s="110"/>
      <c r="G131" s="110"/>
      <c r="H131" s="110"/>
      <c r="I131" s="110"/>
      <c r="J131" s="110"/>
      <c r="K131" s="110"/>
      <c r="L131" s="110"/>
      <c r="M131" s="110"/>
      <c r="N131" s="110"/>
      <c r="O131" s="110"/>
      <c r="P131" s="110"/>
      <c r="Q131" s="110"/>
    </row>
    <row r="132" spans="1:17" ht="11.45" customHeight="1" x14ac:dyDescent="0.25">
      <c r="A132" s="23" t="s">
        <v>27</v>
      </c>
      <c r="B132" s="109">
        <f>IF(TrRoad_act!B101=0,"",TrRoad_ene!B77/TrRoad_tech!B105)</f>
        <v>1.0665780823721125</v>
      </c>
      <c r="C132" s="109">
        <f>IF(TrRoad_act!C101=0,"",TrRoad_ene!C77/TrRoad_tech!C105)</f>
        <v>1.0717552275246747</v>
      </c>
      <c r="D132" s="109">
        <f>IF(TrRoad_act!D101=0,"",TrRoad_ene!D77/TrRoad_tech!D105)</f>
        <v>1.0742474626549317</v>
      </c>
      <c r="E132" s="109">
        <f>IF(TrRoad_act!E101=0,"",TrRoad_ene!E77/TrRoad_tech!E105)</f>
        <v>1.0754800495411361</v>
      </c>
      <c r="F132" s="109">
        <f>IF(TrRoad_act!F101=0,"",TrRoad_ene!F77/TrRoad_tech!F105)</f>
        <v>1.0791450360711177</v>
      </c>
      <c r="G132" s="109">
        <f>IF(TrRoad_act!G101=0,"",TrRoad_ene!G77/TrRoad_tech!G105)</f>
        <v>1.0834440664124909</v>
      </c>
      <c r="H132" s="109">
        <f>IF(TrRoad_act!H101=0,"",TrRoad_ene!H77/TrRoad_tech!H105)</f>
        <v>1.0873045710817388</v>
      </c>
      <c r="I132" s="109">
        <f>IF(TrRoad_act!I101=0,"",TrRoad_ene!I77/TrRoad_tech!I105)</f>
        <v>1.0908903193244468</v>
      </c>
      <c r="J132" s="109">
        <f>IF(TrRoad_act!J101=0,"",TrRoad_ene!J77/TrRoad_tech!J105)</f>
        <v>1.0945483921573418</v>
      </c>
      <c r="K132" s="109">
        <f>IF(TrRoad_act!K101=0,"",TrRoad_ene!K77/TrRoad_tech!K105)</f>
        <v>1.1000510720847079</v>
      </c>
      <c r="L132" s="109">
        <f>IF(TrRoad_act!L101=0,"",TrRoad_ene!L77/TrRoad_tech!L105)</f>
        <v>1.1053435579594528</v>
      </c>
      <c r="M132" s="109">
        <f>IF(TrRoad_act!M101=0,"",TrRoad_ene!M77/TrRoad_tech!M105)</f>
        <v>1.1129295550199239</v>
      </c>
      <c r="N132" s="109">
        <f>IF(TrRoad_act!N101=0,"",TrRoad_ene!N77/TrRoad_tech!N105)</f>
        <v>1.1231181246767721</v>
      </c>
      <c r="O132" s="109">
        <f>IF(TrRoad_act!O101=0,"",TrRoad_ene!O77/TrRoad_tech!O105)</f>
        <v>1.1351200716403707</v>
      </c>
      <c r="P132" s="109">
        <f>IF(TrRoad_act!P101=0,"",TrRoad_ene!P77/TrRoad_tech!P105)</f>
        <v>1.1508988185247169</v>
      </c>
      <c r="Q132" s="109">
        <f>IF(TrRoad_act!Q101=0,"",TrRoad_ene!Q77/TrRoad_tech!Q105)</f>
        <v>1.1702300161807813</v>
      </c>
    </row>
    <row r="133" spans="1:17" ht="11.45" customHeight="1" x14ac:dyDescent="0.25">
      <c r="A133" s="62" t="s">
        <v>59</v>
      </c>
      <c r="B133" s="108">
        <f>IF(TrRoad_act!B102=0,"",TrRoad_ene!B78/TrRoad_tech!B106)</f>
        <v>1.1000000000067303</v>
      </c>
      <c r="C133" s="108">
        <f>IF(TrRoad_act!C102=0,"",TrRoad_ene!C78/TrRoad_tech!C106)</f>
        <v>1.1001617436193205</v>
      </c>
      <c r="D133" s="108">
        <f>IF(TrRoad_act!D102=0,"",TrRoad_ene!D78/TrRoad_tech!D106)</f>
        <v>1.1005457291276446</v>
      </c>
      <c r="E133" s="108">
        <f>IF(TrRoad_act!E102=0,"",TrRoad_ene!E78/TrRoad_tech!E106)</f>
        <v>1.101159260841182</v>
      </c>
      <c r="F133" s="108">
        <f>IF(TrRoad_act!F102=0,"",TrRoad_ene!F78/TrRoad_tech!F106)</f>
        <v>1.1020015093724842</v>
      </c>
      <c r="G133" s="108">
        <f>IF(TrRoad_act!G102=0,"",TrRoad_ene!G78/TrRoad_tech!G106)</f>
        <v>1.1030887250762016</v>
      </c>
      <c r="H133" s="108">
        <f>IF(TrRoad_act!H102=0,"",TrRoad_ene!H78/TrRoad_tech!H106)</f>
        <v>1.1049284222817866</v>
      </c>
      <c r="I133" s="108">
        <f>IF(TrRoad_act!I102=0,"",TrRoad_ene!I78/TrRoad_tech!I106)</f>
        <v>1.1055425839431408</v>
      </c>
      <c r="J133" s="108">
        <f>IF(TrRoad_act!J102=0,"",TrRoad_ene!J78/TrRoad_tech!J106)</f>
        <v>1.1077524144724959</v>
      </c>
      <c r="K133" s="108">
        <f>IF(TrRoad_act!K102=0,"",TrRoad_ene!K78/TrRoad_tech!K106)</f>
        <v>1.1114783323103068</v>
      </c>
      <c r="L133" s="108">
        <f>IF(TrRoad_act!L102=0,"",TrRoad_ene!L78/TrRoad_tech!L106)</f>
        <v>1.1161219156434616</v>
      </c>
      <c r="M133" s="108">
        <f>IF(TrRoad_act!M102=0,"",TrRoad_ene!M78/TrRoad_tech!M106)</f>
        <v>1.1243531546924292</v>
      </c>
      <c r="N133" s="108">
        <f>IF(TrRoad_act!N102=0,"",TrRoad_ene!N78/TrRoad_tech!N106)</f>
        <v>1.1315417842350162</v>
      </c>
      <c r="O133" s="108">
        <f>IF(TrRoad_act!O102=0,"",TrRoad_ene!O78/TrRoad_tech!O106)</f>
        <v>1.1399694891751686</v>
      </c>
      <c r="P133" s="108">
        <f>IF(TrRoad_act!P102=0,"",TrRoad_ene!P78/TrRoad_tech!P106)</f>
        <v>1.148800285574396</v>
      </c>
      <c r="Q133" s="108">
        <f>IF(TrRoad_act!Q102=0,"",TrRoad_ene!Q78/TrRoad_tech!Q106)</f>
        <v>1.1619526875687602</v>
      </c>
    </row>
    <row r="134" spans="1:17" ht="11.45" customHeight="1" x14ac:dyDescent="0.25">
      <c r="A134" s="62" t="s">
        <v>58</v>
      </c>
      <c r="B134" s="108">
        <f>IF(TrRoad_act!B103=0,"",TrRoad_ene!B79/TrRoad_tech!B107)</f>
        <v>1.1000000000067303</v>
      </c>
      <c r="C134" s="108">
        <f>IF(TrRoad_act!C103=0,"",TrRoad_ene!C79/TrRoad_tech!C107)</f>
        <v>1.1002102524562245</v>
      </c>
      <c r="D134" s="108">
        <f>IF(TrRoad_act!D103=0,"",TrRoad_ene!D79/TrRoad_tech!D107)</f>
        <v>1.1007032721673395</v>
      </c>
      <c r="E134" s="108">
        <f>IF(TrRoad_act!E103=0,"",TrRoad_ene!E79/TrRoad_tech!E107)</f>
        <v>1.1015259121716239</v>
      </c>
      <c r="F134" s="108">
        <f>IF(TrRoad_act!F103=0,"",TrRoad_ene!F79/TrRoad_tech!F107)</f>
        <v>1.102899128910442</v>
      </c>
      <c r="G134" s="108">
        <f>IF(TrRoad_act!G103=0,"",TrRoad_ene!G79/TrRoad_tech!G107)</f>
        <v>1.1047662481502263</v>
      </c>
      <c r="H134" s="108">
        <f>IF(TrRoad_act!H103=0,"",TrRoad_ene!H79/TrRoad_tech!H107)</f>
        <v>1.1076874291029877</v>
      </c>
      <c r="I134" s="108">
        <f>IF(TrRoad_act!I103=0,"",TrRoad_ene!I79/TrRoad_tech!I107)</f>
        <v>1.1110855926064422</v>
      </c>
      <c r="J134" s="108">
        <f>IF(TrRoad_act!J103=0,"",TrRoad_ene!J79/TrRoad_tech!J107)</f>
        <v>1.1141425653211248</v>
      </c>
      <c r="K134" s="108">
        <f>IF(TrRoad_act!K103=0,"",TrRoad_ene!K79/TrRoad_tech!K107)</f>
        <v>1.1176813199407523</v>
      </c>
      <c r="L134" s="108">
        <f>IF(TrRoad_act!L103=0,"",TrRoad_ene!L79/TrRoad_tech!L107)</f>
        <v>1.1222045161414715</v>
      </c>
      <c r="M134" s="108">
        <f>IF(TrRoad_act!M103=0,"",TrRoad_ene!M79/TrRoad_tech!M107)</f>
        <v>1.1291123147924917</v>
      </c>
      <c r="N134" s="108">
        <f>IF(TrRoad_act!N103=0,"",TrRoad_ene!N79/TrRoad_tech!N107)</f>
        <v>1.1376002449445335</v>
      </c>
      <c r="O134" s="108">
        <f>IF(TrRoad_act!O103=0,"",TrRoad_ene!O79/TrRoad_tech!O107)</f>
        <v>1.148354496077197</v>
      </c>
      <c r="P134" s="108">
        <f>IF(TrRoad_act!P103=0,"",TrRoad_ene!P79/TrRoad_tech!P107)</f>
        <v>1.1624038391362619</v>
      </c>
      <c r="Q134" s="108">
        <f>IF(TrRoad_act!Q103=0,"",TrRoad_ene!Q79/TrRoad_tech!Q107)</f>
        <v>1.1787236632658962</v>
      </c>
    </row>
    <row r="135" spans="1:17" ht="11.45" customHeight="1" x14ac:dyDescent="0.25">
      <c r="A135" s="62" t="s">
        <v>57</v>
      </c>
      <c r="B135" s="108">
        <f>IF(TrRoad_act!B104=0,"",TrRoad_ene!B80/TrRoad_tech!B108)</f>
        <v>1.1000000000067303</v>
      </c>
      <c r="C135" s="108">
        <f>IF(TrRoad_act!C104=0,"",TrRoad_ene!C80/TrRoad_tech!C108)</f>
        <v>1.100533361262503</v>
      </c>
      <c r="D135" s="108">
        <f>IF(TrRoad_act!D104=0,"",TrRoad_ene!D80/TrRoad_tech!D108)</f>
        <v>1.1017001903032086</v>
      </c>
      <c r="E135" s="108">
        <f>IF(TrRoad_act!E104=0,"",TrRoad_ene!E80/TrRoad_tech!E108)</f>
        <v>1.1018751541674336</v>
      </c>
      <c r="F135" s="108">
        <f>IF(TrRoad_act!F104=0,"",TrRoad_ene!F80/TrRoad_tech!F108)</f>
        <v>1.1020468307064279</v>
      </c>
      <c r="G135" s="108">
        <f>IF(TrRoad_act!G104=0,"",TrRoad_ene!G80/TrRoad_tech!G108)</f>
        <v>1.102276869647143</v>
      </c>
      <c r="H135" s="108">
        <f>IF(TrRoad_act!H104=0,"",TrRoad_ene!H80/TrRoad_tech!H108)</f>
        <v>1.1024952547624087</v>
      </c>
      <c r="I135" s="108">
        <f>IF(TrRoad_act!I104=0,"",TrRoad_ene!I80/TrRoad_tech!I108)</f>
        <v>1.1027478549899858</v>
      </c>
      <c r="J135" s="108">
        <f>IF(TrRoad_act!J104=0,"",TrRoad_ene!J80/TrRoad_tech!J108)</f>
        <v>1.1031644660797686</v>
      </c>
      <c r="K135" s="108">
        <f>IF(TrRoad_act!K104=0,"",TrRoad_ene!K80/TrRoad_tech!K108)</f>
        <v>1.1039228061705126</v>
      </c>
      <c r="L135" s="108" t="str">
        <f>IF(TrRoad_act!L104=0,"",TrRoad_ene!L80/TrRoad_tech!L108)</f>
        <v/>
      </c>
      <c r="M135" s="108" t="str">
        <f>IF(TrRoad_act!M104=0,"",TrRoad_ene!M80/TrRoad_tech!M108)</f>
        <v/>
      </c>
      <c r="N135" s="108" t="str">
        <f>IF(TrRoad_act!N104=0,"",TrRoad_ene!N80/TrRoad_tech!N108)</f>
        <v/>
      </c>
      <c r="O135" s="108" t="str">
        <f>IF(TrRoad_act!O104=0,"",TrRoad_ene!O80/TrRoad_tech!O108)</f>
        <v/>
      </c>
      <c r="P135" s="108" t="str">
        <f>IF(TrRoad_act!P104=0,"",TrRoad_ene!P80/TrRoad_tech!P108)</f>
        <v/>
      </c>
      <c r="Q135" s="108" t="str">
        <f>IF(TrRoad_act!Q104=0,"",TrRoad_ene!Q80/TrRoad_tech!Q108)</f>
        <v/>
      </c>
    </row>
    <row r="136" spans="1:17" ht="11.45" customHeight="1" x14ac:dyDescent="0.25">
      <c r="A136" s="62" t="s">
        <v>56</v>
      </c>
      <c r="B136" s="108" t="str">
        <f>IF(TrRoad_act!B105=0,"",TrRoad_ene!B81/TrRoad_tech!B109)</f>
        <v/>
      </c>
      <c r="C136" s="108" t="str">
        <f>IF(TrRoad_act!C105=0,"",TrRoad_ene!C81/TrRoad_tech!C109)</f>
        <v/>
      </c>
      <c r="D136" s="108" t="str">
        <f>IF(TrRoad_act!D105=0,"",TrRoad_ene!D81/TrRoad_tech!D109)</f>
        <v/>
      </c>
      <c r="E136" s="108" t="str">
        <f>IF(TrRoad_act!E105=0,"",TrRoad_ene!E81/TrRoad_tech!E109)</f>
        <v/>
      </c>
      <c r="F136" s="108" t="str">
        <f>IF(TrRoad_act!F105=0,"",TrRoad_ene!F81/TrRoad_tech!F109)</f>
        <v/>
      </c>
      <c r="G136" s="108" t="str">
        <f>IF(TrRoad_act!G105=0,"",TrRoad_ene!G81/TrRoad_tech!G109)</f>
        <v/>
      </c>
      <c r="H136" s="108" t="str">
        <f>IF(TrRoad_act!H105=0,"",TrRoad_ene!H81/TrRoad_tech!H109)</f>
        <v/>
      </c>
      <c r="I136" s="108" t="str">
        <f>IF(TrRoad_act!I105=0,"",TrRoad_ene!I81/TrRoad_tech!I109)</f>
        <v/>
      </c>
      <c r="J136" s="108" t="str">
        <f>IF(TrRoad_act!J105=0,"",TrRoad_ene!J81/TrRoad_tech!J109)</f>
        <v/>
      </c>
      <c r="K136" s="108" t="str">
        <f>IF(TrRoad_act!K105=0,"",TrRoad_ene!K81/TrRoad_tech!K109)</f>
        <v/>
      </c>
      <c r="L136" s="108" t="str">
        <f>IF(TrRoad_act!L105=0,"",TrRoad_ene!L81/TrRoad_tech!L109)</f>
        <v/>
      </c>
      <c r="M136" s="108" t="str">
        <f>IF(TrRoad_act!M105=0,"",TrRoad_ene!M81/TrRoad_tech!M109)</f>
        <v/>
      </c>
      <c r="N136" s="108" t="str">
        <f>IF(TrRoad_act!N105=0,"",TrRoad_ene!N81/TrRoad_tech!N109)</f>
        <v/>
      </c>
      <c r="O136" s="108" t="str">
        <f>IF(TrRoad_act!O105=0,"",TrRoad_ene!O81/TrRoad_tech!O109)</f>
        <v/>
      </c>
      <c r="P136" s="108" t="str">
        <f>IF(TrRoad_act!P105=0,"",TrRoad_ene!P81/TrRoad_tech!P109)</f>
        <v/>
      </c>
      <c r="Q136" s="108">
        <f>IF(TrRoad_act!Q105=0,"",TrRoad_ene!Q81/TrRoad_tech!Q109)</f>
        <v>1.3000000000070033</v>
      </c>
    </row>
    <row r="137" spans="1:17" ht="11.45" customHeight="1" x14ac:dyDescent="0.25">
      <c r="A137" s="62" t="s">
        <v>55</v>
      </c>
      <c r="B137" s="108" t="str">
        <f>IF(TrRoad_act!B106=0,"",TrRoad_ene!B82/TrRoad_tech!B110)</f>
        <v/>
      </c>
      <c r="C137" s="108" t="str">
        <f>IF(TrRoad_act!C106=0,"",TrRoad_ene!C82/TrRoad_tech!C110)</f>
        <v/>
      </c>
      <c r="D137" s="108" t="str">
        <f>IF(TrRoad_act!D106=0,"",TrRoad_ene!D82/TrRoad_tech!D110)</f>
        <v/>
      </c>
      <c r="E137" s="108" t="str">
        <f>IF(TrRoad_act!E106=0,"",TrRoad_ene!E82/TrRoad_tech!E110)</f>
        <v/>
      </c>
      <c r="F137" s="108" t="str">
        <f>IF(TrRoad_act!F106=0,"",TrRoad_ene!F82/TrRoad_tech!F110)</f>
        <v/>
      </c>
      <c r="G137" s="108" t="str">
        <f>IF(TrRoad_act!G106=0,"",TrRoad_ene!G82/TrRoad_tech!G110)</f>
        <v/>
      </c>
      <c r="H137" s="108" t="str">
        <f>IF(TrRoad_act!H106=0,"",TrRoad_ene!H82/TrRoad_tech!H110)</f>
        <v/>
      </c>
      <c r="I137" s="108" t="str">
        <f>IF(TrRoad_act!I106=0,"",TrRoad_ene!I82/TrRoad_tech!I110)</f>
        <v/>
      </c>
      <c r="J137" s="108" t="str">
        <f>IF(TrRoad_act!J106=0,"",TrRoad_ene!J82/TrRoad_tech!J110)</f>
        <v/>
      </c>
      <c r="K137" s="108" t="str">
        <f>IF(TrRoad_act!K106=0,"",TrRoad_ene!K82/TrRoad_tech!K110)</f>
        <v/>
      </c>
      <c r="L137" s="108" t="str">
        <f>IF(TrRoad_act!L106=0,"",TrRoad_ene!L82/TrRoad_tech!L110)</f>
        <v/>
      </c>
      <c r="M137" s="108" t="str">
        <f>IF(TrRoad_act!M106=0,"",TrRoad_ene!M82/TrRoad_tech!M110)</f>
        <v/>
      </c>
      <c r="N137" s="108">
        <f>IF(TrRoad_act!N106=0,"",TrRoad_ene!N82/TrRoad_tech!N110)</f>
        <v>1.2360000000066975</v>
      </c>
      <c r="O137" s="108">
        <f>IF(TrRoad_act!O106=0,"",TrRoad_ene!O82/TrRoad_tech!O110)</f>
        <v>1.2454869592796278</v>
      </c>
      <c r="P137" s="108">
        <f>IF(TrRoad_act!P106=0,"",TrRoad_ene!P82/TrRoad_tech!P110)</f>
        <v>1.2577269190805949</v>
      </c>
      <c r="Q137" s="108">
        <f>IF(TrRoad_act!Q106=0,"",TrRoad_ene!Q82/TrRoad_tech!Q110)</f>
        <v>1.2892739793967927</v>
      </c>
    </row>
    <row r="138" spans="1:17" ht="11.45" customHeight="1" x14ac:dyDescent="0.25">
      <c r="A138" s="19" t="s">
        <v>24</v>
      </c>
      <c r="B138" s="107">
        <f>IF(TrRoad_act!B107=0,"",TrRoad_ene!B83/TrRoad_tech!B111)</f>
        <v>1.1433008113134213</v>
      </c>
      <c r="C138" s="107">
        <f>IF(TrRoad_act!C107=0,"",TrRoad_ene!C83/TrRoad_tech!C111)</f>
        <v>1.144464418477791</v>
      </c>
      <c r="D138" s="107">
        <f>IF(TrRoad_act!D107=0,"",TrRoad_ene!D83/TrRoad_tech!D111)</f>
        <v>1.1770353408707739</v>
      </c>
      <c r="E138" s="107">
        <f>IF(TrRoad_act!E107=0,"",TrRoad_ene!E83/TrRoad_tech!E111)</f>
        <v>1.2350858242219778</v>
      </c>
      <c r="F138" s="107">
        <f>IF(TrRoad_act!F107=0,"",TrRoad_ene!F83/TrRoad_tech!F111)</f>
        <v>1.3260954124597899</v>
      </c>
      <c r="G138" s="107">
        <f>IF(TrRoad_act!G107=0,"",TrRoad_ene!G83/TrRoad_tech!G111)</f>
        <v>1.3375377211171611</v>
      </c>
      <c r="H138" s="107">
        <f>IF(TrRoad_act!H107=0,"",TrRoad_ene!H83/TrRoad_tech!H111)</f>
        <v>1.3237442874760936</v>
      </c>
      <c r="I138" s="107">
        <f>IF(TrRoad_act!I107=0,"",TrRoad_ene!I83/TrRoad_tech!I111)</f>
        <v>1.3383821141351682</v>
      </c>
      <c r="J138" s="107">
        <f>IF(TrRoad_act!J107=0,"",TrRoad_ene!J83/TrRoad_tech!J111)</f>
        <v>1.2348145307889431</v>
      </c>
      <c r="K138" s="107">
        <f>IF(TrRoad_act!K107=0,"",TrRoad_ene!K83/TrRoad_tech!K111)</f>
        <v>1.228133945057436</v>
      </c>
      <c r="L138" s="107">
        <f>IF(TrRoad_act!L107=0,"",TrRoad_ene!L83/TrRoad_tech!L111)</f>
        <v>1.2623309883259159</v>
      </c>
      <c r="M138" s="107">
        <f>IF(TrRoad_act!M107=0,"",TrRoad_ene!M83/TrRoad_tech!M111)</f>
        <v>1.2317520367850741</v>
      </c>
      <c r="N138" s="107">
        <f>IF(TrRoad_act!N107=0,"",TrRoad_ene!N83/TrRoad_tech!N111)</f>
        <v>1.1299518094129355</v>
      </c>
      <c r="O138" s="107">
        <f>IF(TrRoad_act!O107=0,"",TrRoad_ene!O83/TrRoad_tech!O111)</f>
        <v>1.0475308867496096</v>
      </c>
      <c r="P138" s="107">
        <f>IF(TrRoad_act!P107=0,"",TrRoad_ene!P83/TrRoad_tech!P111)</f>
        <v>1.0989011355906442</v>
      </c>
      <c r="Q138" s="107">
        <f>IF(TrRoad_act!Q107=0,"",TrRoad_ene!Q83/TrRoad_tech!Q111)</f>
        <v>1.1751418504888795</v>
      </c>
    </row>
    <row r="139" spans="1:17" ht="11.45" customHeight="1" x14ac:dyDescent="0.25">
      <c r="A139" s="17" t="s">
        <v>23</v>
      </c>
      <c r="B139" s="106">
        <f>IF(TrRoad_act!B108=0,"",TrRoad_ene!B84/TrRoad_tech!B112)</f>
        <v>1.1054077304375403</v>
      </c>
      <c r="C139" s="106">
        <f>IF(TrRoad_act!C108=0,"",TrRoad_ene!C84/TrRoad_tech!C112)</f>
        <v>1.106443326662099</v>
      </c>
      <c r="D139" s="106">
        <f>IF(TrRoad_act!D108=0,"",TrRoad_ene!D84/TrRoad_tech!D112)</f>
        <v>1.1134004310956158</v>
      </c>
      <c r="E139" s="106">
        <f>IF(TrRoad_act!E108=0,"",TrRoad_ene!E84/TrRoad_tech!E112)</f>
        <v>1.125723391492875</v>
      </c>
      <c r="F139" s="106">
        <f>IF(TrRoad_act!F108=0,"",TrRoad_ene!F84/TrRoad_tech!F112)</f>
        <v>1.1442217400477606</v>
      </c>
      <c r="G139" s="106">
        <f>IF(TrRoad_act!G108=0,"",TrRoad_ene!G84/TrRoad_tech!G112)</f>
        <v>1.1477292868761233</v>
      </c>
      <c r="H139" s="106">
        <f>IF(TrRoad_act!H108=0,"",TrRoad_ene!H84/TrRoad_tech!H112)</f>
        <v>1.1457456332176081</v>
      </c>
      <c r="I139" s="106">
        <f>IF(TrRoad_act!I108=0,"",TrRoad_ene!I84/TrRoad_tech!I112)</f>
        <v>1.1508164830249468</v>
      </c>
      <c r="J139" s="106">
        <f>IF(TrRoad_act!J108=0,"",TrRoad_ene!J84/TrRoad_tech!J112)</f>
        <v>1.1304973349800056</v>
      </c>
      <c r="K139" s="106">
        <f>IF(TrRoad_act!K108=0,"",TrRoad_ene!K84/TrRoad_tech!K112)</f>
        <v>1.1298954847546441</v>
      </c>
      <c r="L139" s="106">
        <f>IF(TrRoad_act!L108=0,"",TrRoad_ene!L84/TrRoad_tech!L112)</f>
        <v>1.1371541829184098</v>
      </c>
      <c r="M139" s="106">
        <f>IF(TrRoad_act!M108=0,"",TrRoad_ene!M84/TrRoad_tech!M112)</f>
        <v>1.1331207675534345</v>
      </c>
      <c r="N139" s="106">
        <f>IF(TrRoad_act!N108=0,"",TrRoad_ene!N84/TrRoad_tech!N112)</f>
        <v>1.1159617867250069</v>
      </c>
      <c r="O139" s="106">
        <f>IF(TrRoad_act!O108=0,"",TrRoad_ene!O84/TrRoad_tech!O112)</f>
        <v>1.1023141542748123</v>
      </c>
      <c r="P139" s="106">
        <f>IF(TrRoad_act!P108=0,"",TrRoad_ene!P84/TrRoad_tech!P112)</f>
        <v>1.1173405946328776</v>
      </c>
      <c r="Q139" s="106">
        <f>IF(TrRoad_act!Q108=0,"",TrRoad_ene!Q84/TrRoad_tech!Q112)</f>
        <v>1.1366777291876011</v>
      </c>
    </row>
    <row r="140" spans="1:17" ht="11.45" customHeight="1" x14ac:dyDescent="0.25">
      <c r="A140" s="15" t="s">
        <v>22</v>
      </c>
      <c r="B140" s="105">
        <f>IF(TrRoad_act!B109=0,"",TrRoad_ene!B85/TrRoad_tech!B113)</f>
        <v>1.2125359492811871</v>
      </c>
      <c r="C140" s="105">
        <f>IF(TrRoad_act!C109=0,"",TrRoad_ene!C85/TrRoad_tech!C113)</f>
        <v>1.2334017508495847</v>
      </c>
      <c r="D140" s="105">
        <f>IF(TrRoad_act!D109=0,"",TrRoad_ene!D85/TrRoad_tech!D113)</f>
        <v>1.3667122619598921</v>
      </c>
      <c r="E140" s="105">
        <f>IF(TrRoad_act!E109=0,"",TrRoad_ene!E85/TrRoad_tech!E113)</f>
        <v>1.6346511287027377</v>
      </c>
      <c r="F140" s="105">
        <f>IF(TrRoad_act!F109=0,"",TrRoad_ene!F85/TrRoad_tech!F113)</f>
        <v>1.8915869902593172</v>
      </c>
      <c r="G140" s="105">
        <f>IF(TrRoad_act!G109=0,"",TrRoad_ene!G85/TrRoad_tech!G113)</f>
        <v>1.8970256837628658</v>
      </c>
      <c r="H140" s="105">
        <f>IF(TrRoad_act!H109=0,"",TrRoad_ene!H85/TrRoad_tech!H113)</f>
        <v>1.8363394473542023</v>
      </c>
      <c r="I140" s="105">
        <f>IF(TrRoad_act!I109=0,"",TrRoad_ene!I85/TrRoad_tech!I113)</f>
        <v>1.8545520682374808</v>
      </c>
      <c r="J140" s="105">
        <f>IF(TrRoad_act!J109=0,"",TrRoad_ene!J85/TrRoad_tech!J113)</f>
        <v>1.4314334837089049</v>
      </c>
      <c r="K140" s="105">
        <f>IF(TrRoad_act!K109=0,"",TrRoad_ene!K85/TrRoad_tech!K113)</f>
        <v>1.4106794880661735</v>
      </c>
      <c r="L140" s="105">
        <f>IF(TrRoad_act!L109=0,"",TrRoad_ene!L85/TrRoad_tech!L113)</f>
        <v>1.5370778363242954</v>
      </c>
      <c r="M140" s="105">
        <f>IF(TrRoad_act!M109=0,"",TrRoad_ene!M85/TrRoad_tech!M113)</f>
        <v>1.4642937659237039</v>
      </c>
      <c r="N140" s="105">
        <f>IF(TrRoad_act!N109=0,"",TrRoad_ene!N85/TrRoad_tech!N113)</f>
        <v>1.1324908490950489</v>
      </c>
      <c r="O140" s="105">
        <f>IF(TrRoad_act!O109=0,"",TrRoad_ene!O85/TrRoad_tech!O113)</f>
        <v>0.87544029462069384</v>
      </c>
      <c r="P140" s="105">
        <f>IF(TrRoad_act!P109=0,"",TrRoad_ene!P85/TrRoad_tech!P113)</f>
        <v>1.0117227945039151</v>
      </c>
      <c r="Q140" s="105">
        <f>IF(TrRoad_act!Q109=0,"",TrRoad_ene!Q85/TrRoad_tech!Q113)</f>
        <v>1.241704858462588</v>
      </c>
    </row>
    <row r="142" spans="1:17" ht="11.45" customHeight="1" x14ac:dyDescent="0.25">
      <c r="A142" s="27" t="s">
        <v>105</v>
      </c>
      <c r="B142" s="71"/>
      <c r="C142" s="71"/>
      <c r="D142" s="71"/>
      <c r="E142" s="71"/>
      <c r="F142" s="71"/>
      <c r="G142" s="71"/>
      <c r="H142" s="71"/>
      <c r="I142" s="71"/>
      <c r="J142" s="71"/>
      <c r="K142" s="71"/>
      <c r="L142" s="71"/>
      <c r="M142" s="71"/>
      <c r="N142" s="71"/>
      <c r="O142" s="71"/>
      <c r="P142" s="71"/>
      <c r="Q142" s="71"/>
    </row>
    <row r="143" spans="1:17" ht="11.45" customHeight="1" x14ac:dyDescent="0.25">
      <c r="A143" s="25" t="s">
        <v>39</v>
      </c>
      <c r="B143" s="24"/>
      <c r="C143" s="24"/>
      <c r="D143" s="24"/>
      <c r="E143" s="24"/>
      <c r="F143" s="24"/>
      <c r="G143" s="24"/>
      <c r="H143" s="24"/>
      <c r="I143" s="24"/>
      <c r="J143" s="24"/>
      <c r="K143" s="24"/>
      <c r="L143" s="24"/>
      <c r="M143" s="24"/>
      <c r="N143" s="24"/>
      <c r="O143" s="24"/>
      <c r="P143" s="24"/>
      <c r="Q143" s="24"/>
    </row>
    <row r="144" spans="1:17" ht="11.45" customHeight="1" x14ac:dyDescent="0.25">
      <c r="A144" s="23" t="s">
        <v>30</v>
      </c>
      <c r="B144" s="22">
        <v>3.4418709757252346</v>
      </c>
      <c r="C144" s="22">
        <v>3.4287360215612344</v>
      </c>
      <c r="D144" s="22">
        <v>3.4142004094128846</v>
      </c>
      <c r="E144" s="22">
        <v>3.3739445973253872</v>
      </c>
      <c r="F144" s="22">
        <v>3.2930848147755825</v>
      </c>
      <c r="G144" s="22">
        <v>3.2361609204940183</v>
      </c>
      <c r="H144" s="22">
        <v>3.2016932413877508</v>
      </c>
      <c r="I144" s="22">
        <v>3.1429415156384302</v>
      </c>
      <c r="J144" s="22">
        <v>2.9115467557798103</v>
      </c>
      <c r="K144" s="22">
        <v>2.7352915785318488</v>
      </c>
      <c r="L144" s="22">
        <v>2.6286680762460448</v>
      </c>
      <c r="M144" s="22">
        <v>2.5752406773007048</v>
      </c>
      <c r="N144" s="22">
        <v>2.3694871944034732</v>
      </c>
      <c r="O144" s="22">
        <v>2.2916955016619482</v>
      </c>
      <c r="P144" s="22">
        <v>2.2674837024092382</v>
      </c>
      <c r="Q144" s="22">
        <v>2.2328276387264112</v>
      </c>
    </row>
    <row r="145" spans="1:17" ht="11.45" customHeight="1" x14ac:dyDescent="0.25">
      <c r="A145" s="19" t="s">
        <v>29</v>
      </c>
      <c r="B145" s="21">
        <v>0</v>
      </c>
      <c r="C145" s="21">
        <v>5.4530772397147791</v>
      </c>
      <c r="D145" s="21">
        <v>5.4983328327686376</v>
      </c>
      <c r="E145" s="21">
        <v>5.51834033578566</v>
      </c>
      <c r="F145" s="21">
        <v>5.3341420266924748</v>
      </c>
      <c r="G145" s="21">
        <v>5.1699505009357605</v>
      </c>
      <c r="H145" s="21">
        <v>5.2041088608245722</v>
      </c>
      <c r="I145" s="21">
        <v>5.0237413900483219</v>
      </c>
      <c r="J145" s="21">
        <v>4.6780553814988641</v>
      </c>
      <c r="K145" s="21">
        <v>4.4310681106451639</v>
      </c>
      <c r="L145" s="21">
        <v>4.2300292006610034</v>
      </c>
      <c r="M145" s="21">
        <v>4.1874031707977624</v>
      </c>
      <c r="N145" s="21">
        <v>3.925862605394753</v>
      </c>
      <c r="O145" s="21">
        <v>3.7975470945392606</v>
      </c>
      <c r="P145" s="21">
        <v>3.7204890012448053</v>
      </c>
      <c r="Q145" s="21">
        <v>3.6556091862632352</v>
      </c>
    </row>
    <row r="146" spans="1:17" ht="11.45" customHeight="1" x14ac:dyDescent="0.25">
      <c r="A146" s="62" t="s">
        <v>59</v>
      </c>
      <c r="B146" s="70">
        <v>0</v>
      </c>
      <c r="C146" s="70">
        <v>5.960908204684138</v>
      </c>
      <c r="D146" s="70">
        <v>5.9336879572153176</v>
      </c>
      <c r="E146" s="70">
        <v>5.8583025413211276</v>
      </c>
      <c r="F146" s="70">
        <v>5.7068797275574479</v>
      </c>
      <c r="G146" s="70">
        <v>5.6002806745957177</v>
      </c>
      <c r="H146" s="70">
        <v>5.535734459040909</v>
      </c>
      <c r="I146" s="70">
        <v>5.4257125007088485</v>
      </c>
      <c r="J146" s="70">
        <v>4.9923889803743542</v>
      </c>
      <c r="K146" s="70">
        <v>4.6623231053781717</v>
      </c>
      <c r="L146" s="70">
        <v>4.4625812654955501</v>
      </c>
      <c r="M146" s="70">
        <v>4.3625692774271601</v>
      </c>
      <c r="N146" s="70">
        <v>3.9772961688081798</v>
      </c>
      <c r="O146" s="70">
        <v>3.8316188415768604</v>
      </c>
      <c r="P146" s="70">
        <v>3.7882738756100567</v>
      </c>
      <c r="Q146" s="70">
        <v>3.7422462685674938</v>
      </c>
    </row>
    <row r="147" spans="1:17" ht="11.45" customHeight="1" x14ac:dyDescent="0.25">
      <c r="A147" s="62" t="s">
        <v>58</v>
      </c>
      <c r="B147" s="70">
        <v>0</v>
      </c>
      <c r="C147" s="70">
        <v>4.2699277931261337</v>
      </c>
      <c r="D147" s="70">
        <v>4.2103073942832889</v>
      </c>
      <c r="E147" s="70">
        <v>4.2976086925888817</v>
      </c>
      <c r="F147" s="70">
        <v>4.3593583913903986</v>
      </c>
      <c r="G147" s="70">
        <v>4.4296252900266078</v>
      </c>
      <c r="H147" s="70">
        <v>4.6120637104857103</v>
      </c>
      <c r="I147" s="70">
        <v>4.5283396361106876</v>
      </c>
      <c r="J147" s="70">
        <v>4.3252895920516297</v>
      </c>
      <c r="K147" s="70">
        <v>4.2103073942832889</v>
      </c>
      <c r="L147" s="70">
        <v>3.9846015986639842</v>
      </c>
      <c r="M147" s="70">
        <v>3.9918248656474744</v>
      </c>
      <c r="N147" s="70">
        <v>3.8727102138912706</v>
      </c>
      <c r="O147" s="70">
        <v>3.7547439380267749</v>
      </c>
      <c r="P147" s="70">
        <v>3.6385255442589184</v>
      </c>
      <c r="Q147" s="70">
        <v>3.4897082163624717</v>
      </c>
    </row>
    <row r="148" spans="1:17" ht="11.45" customHeight="1" x14ac:dyDescent="0.25">
      <c r="A148" s="62" t="s">
        <v>57</v>
      </c>
      <c r="B148" s="70">
        <v>0</v>
      </c>
      <c r="C148" s="70">
        <v>6.1280891969613798</v>
      </c>
      <c r="D148" s="70">
        <v>0</v>
      </c>
      <c r="E148" s="70">
        <v>0</v>
      </c>
      <c r="F148" s="70">
        <v>0</v>
      </c>
      <c r="G148" s="70">
        <v>0</v>
      </c>
      <c r="H148" s="70">
        <v>0</v>
      </c>
      <c r="I148" s="70">
        <v>0</v>
      </c>
      <c r="J148" s="70">
        <v>0</v>
      </c>
      <c r="K148" s="70">
        <v>0</v>
      </c>
      <c r="L148" s="70">
        <v>0</v>
      </c>
      <c r="M148" s="70">
        <v>0</v>
      </c>
      <c r="N148" s="70">
        <v>0</v>
      </c>
      <c r="O148" s="70">
        <v>0</v>
      </c>
      <c r="P148" s="70">
        <v>0</v>
      </c>
      <c r="Q148" s="70">
        <v>0</v>
      </c>
    </row>
    <row r="149" spans="1:17" ht="11.45" customHeight="1" x14ac:dyDescent="0.25">
      <c r="A149" s="62" t="s">
        <v>56</v>
      </c>
      <c r="B149" s="70">
        <v>0</v>
      </c>
      <c r="C149" s="70">
        <v>0</v>
      </c>
      <c r="D149" s="70">
        <v>0</v>
      </c>
      <c r="E149" s="70">
        <v>0</v>
      </c>
      <c r="F149" s="70">
        <v>0</v>
      </c>
      <c r="G149" s="70">
        <v>0</v>
      </c>
      <c r="H149" s="70">
        <v>0</v>
      </c>
      <c r="I149" s="70">
        <v>0</v>
      </c>
      <c r="J149" s="70">
        <v>0</v>
      </c>
      <c r="K149" s="70">
        <v>0</v>
      </c>
      <c r="L149" s="70">
        <v>0</v>
      </c>
      <c r="M149" s="70">
        <v>0</v>
      </c>
      <c r="N149" s="70">
        <v>0</v>
      </c>
      <c r="O149" s="70">
        <v>0</v>
      </c>
      <c r="P149" s="70">
        <v>0</v>
      </c>
      <c r="Q149" s="70">
        <v>5.002565571075003</v>
      </c>
    </row>
    <row r="150" spans="1:17" ht="11.45" customHeight="1" x14ac:dyDescent="0.25">
      <c r="A150" s="62" t="s">
        <v>60</v>
      </c>
      <c r="B150" s="70">
        <v>0</v>
      </c>
      <c r="C150" s="70">
        <v>0</v>
      </c>
      <c r="D150" s="70">
        <v>0</v>
      </c>
      <c r="E150" s="70">
        <v>0</v>
      </c>
      <c r="F150" s="70">
        <v>0</v>
      </c>
      <c r="G150" s="70">
        <v>0</v>
      </c>
      <c r="H150" s="70">
        <v>0</v>
      </c>
      <c r="I150" s="70">
        <v>0</v>
      </c>
      <c r="J150" s="70">
        <v>0</v>
      </c>
      <c r="K150" s="70">
        <v>0</v>
      </c>
      <c r="L150" s="70">
        <v>0</v>
      </c>
      <c r="M150" s="70">
        <v>0</v>
      </c>
      <c r="N150" s="70">
        <v>0</v>
      </c>
      <c r="O150" s="70">
        <v>0</v>
      </c>
      <c r="P150" s="70">
        <v>1.6308423345946546</v>
      </c>
      <c r="Q150" s="70">
        <v>4.4833763781807026</v>
      </c>
    </row>
    <row r="151" spans="1:17" ht="11.45" customHeight="1" x14ac:dyDescent="0.25">
      <c r="A151" s="62" t="s">
        <v>55</v>
      </c>
      <c r="B151" s="70">
        <v>0</v>
      </c>
      <c r="C151" s="70">
        <v>0</v>
      </c>
      <c r="D151" s="70">
        <v>0</v>
      </c>
      <c r="E151" s="70">
        <v>0</v>
      </c>
      <c r="F151" s="70">
        <v>0</v>
      </c>
      <c r="G151" s="70">
        <v>0</v>
      </c>
      <c r="H151" s="70">
        <v>0</v>
      </c>
      <c r="I151" s="70">
        <v>0</v>
      </c>
      <c r="J151" s="70">
        <v>0</v>
      </c>
      <c r="K151" s="70">
        <v>0</v>
      </c>
      <c r="L151" s="70">
        <v>0</v>
      </c>
      <c r="M151" s="70">
        <v>2.3438863178648903</v>
      </c>
      <c r="N151" s="70">
        <v>2.3204474546862413</v>
      </c>
      <c r="O151" s="70">
        <v>2.2972429801393788</v>
      </c>
      <c r="P151" s="70">
        <v>2.274270550337985</v>
      </c>
      <c r="Q151" s="70">
        <v>2.2515278448346052</v>
      </c>
    </row>
    <row r="152" spans="1:17" ht="11.45" customHeight="1" x14ac:dyDescent="0.25">
      <c r="A152" s="19" t="s">
        <v>28</v>
      </c>
      <c r="B152" s="21">
        <v>48.771104312166308</v>
      </c>
      <c r="C152" s="21">
        <v>48.720819182820982</v>
      </c>
      <c r="D152" s="21">
        <v>48.665007621777988</v>
      </c>
      <c r="E152" s="21">
        <v>48.508952708740182</v>
      </c>
      <c r="F152" s="21">
        <v>48.189296468687274</v>
      </c>
      <c r="G152" s="21">
        <v>47.961066645020324</v>
      </c>
      <c r="H152" s="21">
        <v>47.821667452446398</v>
      </c>
      <c r="I152" s="21">
        <v>47.580459714502055</v>
      </c>
      <c r="J152" s="21">
        <v>46.569929197895213</v>
      </c>
      <c r="K152" s="21">
        <v>45.760041730201372</v>
      </c>
      <c r="L152" s="21">
        <v>45.253851149300928</v>
      </c>
      <c r="M152" s="21">
        <v>44.995868914574885</v>
      </c>
      <c r="N152" s="21">
        <v>43.931878323866698</v>
      </c>
      <c r="O152" s="21">
        <v>43.518239786215432</v>
      </c>
      <c r="P152" s="21">
        <v>43.388346598896362</v>
      </c>
      <c r="Q152" s="21">
        <v>42.74805194796123</v>
      </c>
    </row>
    <row r="153" spans="1:17" ht="11.45" customHeight="1" x14ac:dyDescent="0.25">
      <c r="A153" s="62" t="s">
        <v>59</v>
      </c>
      <c r="B153" s="20">
        <v>0</v>
      </c>
      <c r="C153" s="20">
        <v>0</v>
      </c>
      <c r="D153" s="20">
        <v>0</v>
      </c>
      <c r="E153" s="20">
        <v>0</v>
      </c>
      <c r="F153" s="20">
        <v>0</v>
      </c>
      <c r="G153" s="20">
        <v>0</v>
      </c>
      <c r="H153" s="20">
        <v>0</v>
      </c>
      <c r="I153" s="20">
        <v>0</v>
      </c>
      <c r="J153" s="20">
        <v>0</v>
      </c>
      <c r="K153" s="20">
        <v>0</v>
      </c>
      <c r="L153" s="20">
        <v>0</v>
      </c>
      <c r="M153" s="20">
        <v>0</v>
      </c>
      <c r="N153" s="20">
        <v>0</v>
      </c>
      <c r="O153" s="20">
        <v>0</v>
      </c>
      <c r="P153" s="20">
        <v>0</v>
      </c>
      <c r="Q153" s="20">
        <v>0</v>
      </c>
    </row>
    <row r="154" spans="1:17" ht="11.45" customHeight="1" x14ac:dyDescent="0.25">
      <c r="A154" s="62" t="s">
        <v>58</v>
      </c>
      <c r="B154" s="20">
        <v>48.771104312166308</v>
      </c>
      <c r="C154" s="20">
        <v>48.720819182820982</v>
      </c>
      <c r="D154" s="20">
        <v>48.665007621777988</v>
      </c>
      <c r="E154" s="20">
        <v>48.508952708740182</v>
      </c>
      <c r="F154" s="20">
        <v>48.189296468687274</v>
      </c>
      <c r="G154" s="20">
        <v>47.961066645020324</v>
      </c>
      <c r="H154" s="20">
        <v>47.821667452446398</v>
      </c>
      <c r="I154" s="20">
        <v>47.580459714502055</v>
      </c>
      <c r="J154" s="20">
        <v>46.569929197895213</v>
      </c>
      <c r="K154" s="20">
        <v>45.760041730201372</v>
      </c>
      <c r="L154" s="20">
        <v>45.253851149300928</v>
      </c>
      <c r="M154" s="20">
        <v>44.995868914574885</v>
      </c>
      <c r="N154" s="20">
        <v>43.931878323866698</v>
      </c>
      <c r="O154" s="20">
        <v>43.518239786215432</v>
      </c>
      <c r="P154" s="20">
        <v>43.388346598896362</v>
      </c>
      <c r="Q154" s="20">
        <v>43.199999999908329</v>
      </c>
    </row>
    <row r="155" spans="1:17" ht="11.45" customHeight="1" x14ac:dyDescent="0.25">
      <c r="A155" s="62" t="s">
        <v>57</v>
      </c>
      <c r="B155" s="20">
        <v>0</v>
      </c>
      <c r="C155" s="20">
        <v>0</v>
      </c>
      <c r="D155" s="20">
        <v>0</v>
      </c>
      <c r="E155" s="20">
        <v>0</v>
      </c>
      <c r="F155" s="20">
        <v>0</v>
      </c>
      <c r="G155" s="20">
        <v>0</v>
      </c>
      <c r="H155" s="20">
        <v>0</v>
      </c>
      <c r="I155" s="20">
        <v>0</v>
      </c>
      <c r="J155" s="20">
        <v>0</v>
      </c>
      <c r="K155" s="20">
        <v>0</v>
      </c>
      <c r="L155" s="20">
        <v>0</v>
      </c>
      <c r="M155" s="20">
        <v>0</v>
      </c>
      <c r="N155" s="20">
        <v>0</v>
      </c>
      <c r="O155" s="20">
        <v>0</v>
      </c>
      <c r="P155" s="20">
        <v>0</v>
      </c>
      <c r="Q155" s="20">
        <v>0</v>
      </c>
    </row>
    <row r="156" spans="1:17" ht="11.45" customHeight="1" x14ac:dyDescent="0.25">
      <c r="A156" s="62" t="s">
        <v>56</v>
      </c>
      <c r="B156" s="20">
        <v>0</v>
      </c>
      <c r="C156" s="20">
        <v>0</v>
      </c>
      <c r="D156" s="20">
        <v>0</v>
      </c>
      <c r="E156" s="20">
        <v>0</v>
      </c>
      <c r="F156" s="20">
        <v>0</v>
      </c>
      <c r="G156" s="20">
        <v>0</v>
      </c>
      <c r="H156" s="20">
        <v>0</v>
      </c>
      <c r="I156" s="20">
        <v>0</v>
      </c>
      <c r="J156" s="20">
        <v>0</v>
      </c>
      <c r="K156" s="20">
        <v>0</v>
      </c>
      <c r="L156" s="20">
        <v>0</v>
      </c>
      <c r="M156" s="20">
        <v>0</v>
      </c>
      <c r="N156" s="20">
        <v>0</v>
      </c>
      <c r="O156" s="20">
        <v>0</v>
      </c>
      <c r="P156" s="20">
        <v>0</v>
      </c>
      <c r="Q156" s="20">
        <v>35.99999999992361</v>
      </c>
    </row>
    <row r="157" spans="1:17" ht="11.45" customHeight="1" x14ac:dyDescent="0.25">
      <c r="A157" s="62" t="s">
        <v>55</v>
      </c>
      <c r="B157" s="20">
        <v>0</v>
      </c>
      <c r="C157" s="20">
        <v>0</v>
      </c>
      <c r="D157" s="20">
        <v>0</v>
      </c>
      <c r="E157" s="20">
        <v>0</v>
      </c>
      <c r="F157" s="20">
        <v>0</v>
      </c>
      <c r="G157" s="20">
        <v>0</v>
      </c>
      <c r="H157" s="20">
        <v>0</v>
      </c>
      <c r="I157" s="20">
        <v>0</v>
      </c>
      <c r="J157" s="20">
        <v>0</v>
      </c>
      <c r="K157" s="20">
        <v>0</v>
      </c>
      <c r="L157" s="20">
        <v>0</v>
      </c>
      <c r="M157" s="20">
        <v>0</v>
      </c>
      <c r="N157" s="20">
        <v>0</v>
      </c>
      <c r="O157" s="20">
        <v>0</v>
      </c>
      <c r="P157" s="20">
        <v>0</v>
      </c>
      <c r="Q157" s="20">
        <v>0</v>
      </c>
    </row>
    <row r="158" spans="1:17" ht="11.45" customHeight="1" x14ac:dyDescent="0.25">
      <c r="A158" s="25" t="s">
        <v>18</v>
      </c>
      <c r="B158" s="24"/>
      <c r="C158" s="24"/>
      <c r="D158" s="24"/>
      <c r="E158" s="24"/>
      <c r="F158" s="24"/>
      <c r="G158" s="24"/>
      <c r="H158" s="24"/>
      <c r="I158" s="24"/>
      <c r="J158" s="24"/>
      <c r="K158" s="24"/>
      <c r="L158" s="24"/>
      <c r="M158" s="24"/>
      <c r="N158" s="24"/>
      <c r="O158" s="24"/>
      <c r="P158" s="24"/>
      <c r="Q158" s="24"/>
    </row>
    <row r="159" spans="1:17" ht="11.45" customHeight="1" x14ac:dyDescent="0.25">
      <c r="A159" s="23" t="s">
        <v>27</v>
      </c>
      <c r="B159" s="22">
        <v>0</v>
      </c>
      <c r="C159" s="22">
        <v>6.9897923900269276</v>
      </c>
      <c r="D159" s="22">
        <v>6.9150919788617573</v>
      </c>
      <c r="E159" s="22">
        <v>6.8986100441712885</v>
      </c>
      <c r="F159" s="22">
        <v>6.8107838342823044</v>
      </c>
      <c r="G159" s="22">
        <v>6.768893547222504</v>
      </c>
      <c r="H159" s="22">
        <v>6.8198158819544235</v>
      </c>
      <c r="I159" s="22">
        <v>6.5105412990228091</v>
      </c>
      <c r="J159" s="22">
        <v>6.6079594138411553</v>
      </c>
      <c r="K159" s="22">
        <v>6.6335915755298478</v>
      </c>
      <c r="L159" s="22">
        <v>6.4989152482395838</v>
      </c>
      <c r="M159" s="22">
        <v>6.660102918725709</v>
      </c>
      <c r="N159" s="22">
        <v>6.6691727313184685</v>
      </c>
      <c r="O159" s="22">
        <v>6.1046417103788126</v>
      </c>
      <c r="P159" s="22">
        <v>5.6948980083488978</v>
      </c>
      <c r="Q159" s="22">
        <v>5.4439180603053021</v>
      </c>
    </row>
    <row r="160" spans="1:17" ht="11.45" customHeight="1" x14ac:dyDescent="0.25">
      <c r="A160" s="62" t="s">
        <v>59</v>
      </c>
      <c r="B160" s="70">
        <v>0</v>
      </c>
      <c r="C160" s="70">
        <v>8.6678803530896502</v>
      </c>
      <c r="D160" s="70">
        <v>8.6282988262250324</v>
      </c>
      <c r="E160" s="70">
        <v>8.5186793281718209</v>
      </c>
      <c r="F160" s="70">
        <v>8.2984922715416989</v>
      </c>
      <c r="G160" s="70">
        <v>8.1434843759161861</v>
      </c>
      <c r="H160" s="70">
        <v>8.0496263840695477</v>
      </c>
      <c r="I160" s="70">
        <v>7.8896411706945901</v>
      </c>
      <c r="J160" s="70">
        <v>7.2595364451281901</v>
      </c>
      <c r="K160" s="70">
        <v>6.7795808050033219</v>
      </c>
      <c r="L160" s="70">
        <v>6.4892372696191423</v>
      </c>
      <c r="M160" s="70">
        <v>6.343750584567375</v>
      </c>
      <c r="N160" s="70">
        <v>5.7834689171929536</v>
      </c>
      <c r="O160" s="70">
        <v>4.4796565931751973</v>
      </c>
      <c r="P160" s="70">
        <v>4.2877378032517433</v>
      </c>
      <c r="Q160" s="70">
        <v>4.1100148865114239</v>
      </c>
    </row>
    <row r="161" spans="1:17" ht="11.45" customHeight="1" x14ac:dyDescent="0.25">
      <c r="A161" s="62" t="s">
        <v>58</v>
      </c>
      <c r="B161" s="70">
        <v>0</v>
      </c>
      <c r="C161" s="70">
        <v>6.3989556807752797</v>
      </c>
      <c r="D161" s="70">
        <v>6.3096079661652871</v>
      </c>
      <c r="E161" s="70">
        <v>6.4404385482727751</v>
      </c>
      <c r="F161" s="70">
        <v>6.5329772526902659</v>
      </c>
      <c r="G161" s="70">
        <v>6.6382799163377566</v>
      </c>
      <c r="H161" s="70">
        <v>6.9116839230443299</v>
      </c>
      <c r="I161" s="70">
        <v>6.7862142038134419</v>
      </c>
      <c r="J161" s="70">
        <v>6.4819214157702696</v>
      </c>
      <c r="K161" s="70">
        <v>6.309607966165288</v>
      </c>
      <c r="L161" s="70">
        <v>5.9713630465703229</v>
      </c>
      <c r="M161" s="70">
        <v>5.9821879053354703</v>
      </c>
      <c r="N161" s="70">
        <v>5.8036815196429954</v>
      </c>
      <c r="O161" s="70">
        <v>5.3772559655711198</v>
      </c>
      <c r="P161" s="70">
        <v>5.0637496330693645</v>
      </c>
      <c r="Q161" s="70">
        <v>5.1025214354139097</v>
      </c>
    </row>
    <row r="162" spans="1:17" ht="11.45" customHeight="1" x14ac:dyDescent="0.25">
      <c r="A162" s="62" t="s">
        <v>57</v>
      </c>
      <c r="B162" s="70">
        <v>0</v>
      </c>
      <c r="C162" s="70">
        <v>8.9109817041943717</v>
      </c>
      <c r="D162" s="70">
        <v>8.7865589249284977</v>
      </c>
      <c r="E162" s="70">
        <v>0</v>
      </c>
      <c r="F162" s="70">
        <v>0</v>
      </c>
      <c r="G162" s="70">
        <v>0</v>
      </c>
      <c r="H162" s="70">
        <v>0</v>
      </c>
      <c r="I162" s="70">
        <v>0</v>
      </c>
      <c r="J162" s="70">
        <v>0</v>
      </c>
      <c r="K162" s="70">
        <v>0</v>
      </c>
      <c r="L162" s="70">
        <v>0</v>
      </c>
      <c r="M162" s="70">
        <v>0</v>
      </c>
      <c r="N162" s="70">
        <v>0</v>
      </c>
      <c r="O162" s="70">
        <v>0</v>
      </c>
      <c r="P162" s="70">
        <v>0</v>
      </c>
      <c r="Q162" s="70">
        <v>0</v>
      </c>
    </row>
    <row r="163" spans="1:17" ht="11.45" customHeight="1" x14ac:dyDescent="0.25">
      <c r="A163" s="62" t="s">
        <v>56</v>
      </c>
      <c r="B163" s="70">
        <v>0</v>
      </c>
      <c r="C163" s="70">
        <v>0</v>
      </c>
      <c r="D163" s="70">
        <v>0</v>
      </c>
      <c r="E163" s="70">
        <v>0</v>
      </c>
      <c r="F163" s="70">
        <v>0</v>
      </c>
      <c r="G163" s="70">
        <v>0</v>
      </c>
      <c r="H163" s="70">
        <v>0</v>
      </c>
      <c r="I163" s="70">
        <v>0</v>
      </c>
      <c r="J163" s="70">
        <v>0</v>
      </c>
      <c r="K163" s="70">
        <v>0</v>
      </c>
      <c r="L163" s="70">
        <v>0</v>
      </c>
      <c r="M163" s="70">
        <v>0</v>
      </c>
      <c r="N163" s="70">
        <v>0</v>
      </c>
      <c r="O163" s="70">
        <v>0</v>
      </c>
      <c r="P163" s="70">
        <v>0</v>
      </c>
      <c r="Q163" s="70">
        <v>6.8332916949577713</v>
      </c>
    </row>
    <row r="164" spans="1:17" ht="11.45" customHeight="1" x14ac:dyDescent="0.25">
      <c r="A164" s="62" t="s">
        <v>55</v>
      </c>
      <c r="B164" s="70">
        <v>0</v>
      </c>
      <c r="C164" s="70">
        <v>0</v>
      </c>
      <c r="D164" s="70">
        <v>0</v>
      </c>
      <c r="E164" s="70">
        <v>0</v>
      </c>
      <c r="F164" s="70">
        <v>0</v>
      </c>
      <c r="G164" s="70">
        <v>0</v>
      </c>
      <c r="H164" s="70">
        <v>0</v>
      </c>
      <c r="I164" s="70">
        <v>0</v>
      </c>
      <c r="J164" s="70">
        <v>0</v>
      </c>
      <c r="K164" s="70">
        <v>0</v>
      </c>
      <c r="L164" s="70">
        <v>0</v>
      </c>
      <c r="M164" s="70">
        <v>0</v>
      </c>
      <c r="N164" s="70">
        <v>3.4806711820293623</v>
      </c>
      <c r="O164" s="70">
        <v>3.4458644702090684</v>
      </c>
      <c r="P164" s="70">
        <v>3.4114058255069777</v>
      </c>
      <c r="Q164" s="70">
        <v>3.3772917672519083</v>
      </c>
    </row>
    <row r="165" spans="1:17" ht="11.45" customHeight="1" x14ac:dyDescent="0.25">
      <c r="A165" s="19" t="s">
        <v>24</v>
      </c>
      <c r="B165" s="21">
        <v>39.430780415508302</v>
      </c>
      <c r="C165" s="21">
        <v>39.369904347178604</v>
      </c>
      <c r="D165" s="21">
        <v>38.887938555582203</v>
      </c>
      <c r="E165" s="21">
        <v>38.664362594969781</v>
      </c>
      <c r="F165" s="21">
        <v>38.572352361307026</v>
      </c>
      <c r="G165" s="21">
        <v>37.717089577368142</v>
      </c>
      <c r="H165" s="21">
        <v>38.358067422048215</v>
      </c>
      <c r="I165" s="21">
        <v>37.530418250870063</v>
      </c>
      <c r="J165" s="21">
        <v>39.333762870818973</v>
      </c>
      <c r="K165" s="21">
        <v>37.920122907453127</v>
      </c>
      <c r="L165" s="21">
        <v>39.064891304261238</v>
      </c>
      <c r="M165" s="21">
        <v>37.749362038365625</v>
      </c>
      <c r="N165" s="21">
        <v>37.27844545715223</v>
      </c>
      <c r="O165" s="21">
        <v>37.670796534802193</v>
      </c>
      <c r="P165" s="21">
        <v>36.331918819834677</v>
      </c>
      <c r="Q165" s="21">
        <v>38.217125349874003</v>
      </c>
    </row>
    <row r="166" spans="1:17" ht="11.45" customHeight="1" x14ac:dyDescent="0.25">
      <c r="A166" s="17" t="s">
        <v>23</v>
      </c>
      <c r="B166" s="20">
        <v>0</v>
      </c>
      <c r="C166" s="20">
        <v>37.507731958688197</v>
      </c>
      <c r="D166" s="20">
        <v>37.44339622633305</v>
      </c>
      <c r="E166" s="20">
        <v>37.363286264370878</v>
      </c>
      <c r="F166" s="20">
        <v>37.267605633723868</v>
      </c>
      <c r="G166" s="20">
        <v>37.156595744601397</v>
      </c>
      <c r="H166" s="20">
        <v>37.030534351072667</v>
      </c>
      <c r="I166" s="20">
        <v>36.889733840225048</v>
      </c>
      <c r="J166" s="20">
        <v>36.734539335223538</v>
      </c>
      <c r="K166" s="20">
        <v>36.565326633090457</v>
      </c>
      <c r="L166" s="20">
        <v>36.382499999919354</v>
      </c>
      <c r="M166" s="20">
        <v>36.186489846590433</v>
      </c>
      <c r="N166" s="20">
        <v>35.977750308949027</v>
      </c>
      <c r="O166" s="20">
        <v>35.756756756688397</v>
      </c>
      <c r="P166" s="20">
        <v>35.524003254608388</v>
      </c>
      <c r="Q166" s="20">
        <v>35.279999999925131</v>
      </c>
    </row>
    <row r="167" spans="1:17" ht="11.45" customHeight="1" x14ac:dyDescent="0.25">
      <c r="A167" s="15" t="s">
        <v>22</v>
      </c>
      <c r="B167" s="69">
        <v>41.817137617325592</v>
      </c>
      <c r="C167" s="69">
        <v>41.752577319504482</v>
      </c>
      <c r="D167" s="69">
        <v>41.680960548793763</v>
      </c>
      <c r="E167" s="69">
        <v>41.591784338817305</v>
      </c>
      <c r="F167" s="69">
        <v>41.485275288004303</v>
      </c>
      <c r="G167" s="69">
        <v>41.361702127571121</v>
      </c>
      <c r="H167" s="69">
        <v>41.221374045720971</v>
      </c>
      <c r="I167" s="69">
        <v>41.064638783181884</v>
      </c>
      <c r="J167" s="69">
        <v>40.891880521584632</v>
      </c>
      <c r="K167" s="69">
        <v>40.703517587855806</v>
      </c>
      <c r="L167" s="69">
        <v>40.49999999991023</v>
      </c>
      <c r="M167" s="69">
        <v>40.281806879321451</v>
      </c>
      <c r="N167" s="69">
        <v>40.049443757642699</v>
      </c>
      <c r="O167" s="69">
        <v>39.803439803363723</v>
      </c>
      <c r="P167" s="69">
        <v>39.544344995853493</v>
      </c>
      <c r="Q167" s="69">
        <v>39.272727272643941</v>
      </c>
    </row>
    <row r="169" spans="1:17" ht="11.45" customHeight="1" x14ac:dyDescent="0.25">
      <c r="A169" s="27" t="s">
        <v>104</v>
      </c>
      <c r="B169" s="68"/>
      <c r="C169" s="68"/>
      <c r="D169" s="68"/>
      <c r="E169" s="68"/>
      <c r="F169" s="68"/>
      <c r="G169" s="68"/>
      <c r="H169" s="68"/>
      <c r="I169" s="68"/>
      <c r="J169" s="68"/>
      <c r="K169" s="68"/>
      <c r="L169" s="68"/>
      <c r="M169" s="68"/>
      <c r="N169" s="68"/>
      <c r="O169" s="68"/>
      <c r="P169" s="68"/>
      <c r="Q169" s="68"/>
    </row>
    <row r="170" spans="1:17" ht="11.45" customHeight="1" x14ac:dyDescent="0.25">
      <c r="A170" s="25" t="s">
        <v>39</v>
      </c>
      <c r="B170" s="79"/>
      <c r="C170" s="79"/>
      <c r="D170" s="79"/>
      <c r="E170" s="79"/>
      <c r="F170" s="79"/>
      <c r="G170" s="79"/>
      <c r="H170" s="79"/>
      <c r="I170" s="79"/>
      <c r="J170" s="79"/>
      <c r="K170" s="79"/>
      <c r="L170" s="79"/>
      <c r="M170" s="79"/>
      <c r="N170" s="79"/>
      <c r="O170" s="79"/>
      <c r="P170" s="79"/>
      <c r="Q170" s="79"/>
    </row>
    <row r="171" spans="1:17" ht="11.45" customHeight="1" x14ac:dyDescent="0.25">
      <c r="A171" s="23" t="s">
        <v>30</v>
      </c>
      <c r="B171" s="78">
        <v>113.93682307883519</v>
      </c>
      <c r="C171" s="78">
        <v>112.17747147616167</v>
      </c>
      <c r="D171" s="78">
        <v>111.06064503527318</v>
      </c>
      <c r="E171" s="78">
        <v>109.98323783528282</v>
      </c>
      <c r="F171" s="78">
        <v>108.35484146814035</v>
      </c>
      <c r="G171" s="78">
        <v>105.98121450071237</v>
      </c>
      <c r="H171" s="78">
        <v>103.26918973017587</v>
      </c>
      <c r="I171" s="78">
        <v>100.41771507291212</v>
      </c>
      <c r="J171" s="78">
        <v>98.032770285932486</v>
      </c>
      <c r="K171" s="78">
        <v>96.488792121323044</v>
      </c>
      <c r="L171" s="78">
        <v>95.387632012762296</v>
      </c>
      <c r="M171" s="78">
        <v>94.485232090699796</v>
      </c>
      <c r="N171" s="78">
        <v>94.028222958600296</v>
      </c>
      <c r="O171" s="78">
        <v>93.234905814034406</v>
      </c>
      <c r="P171" s="78">
        <v>92.568648806995597</v>
      </c>
      <c r="Q171" s="78">
        <v>91.251019369514111</v>
      </c>
    </row>
    <row r="172" spans="1:17" ht="11.45" customHeight="1" x14ac:dyDescent="0.25">
      <c r="A172" s="19" t="s">
        <v>29</v>
      </c>
      <c r="B172" s="76">
        <v>199.5899727651117</v>
      </c>
      <c r="C172" s="76">
        <v>197.75436189853315</v>
      </c>
      <c r="D172" s="76">
        <v>195.42015612122691</v>
      </c>
      <c r="E172" s="76">
        <v>193.65144692507263</v>
      </c>
      <c r="F172" s="76">
        <v>192.02800538066882</v>
      </c>
      <c r="G172" s="76">
        <v>189.59764233996717</v>
      </c>
      <c r="H172" s="76">
        <v>186.81268474586039</v>
      </c>
      <c r="I172" s="76">
        <v>182.81630436910694</v>
      </c>
      <c r="J172" s="76">
        <v>179.04421370911146</v>
      </c>
      <c r="K172" s="76">
        <v>176.19441447428576</v>
      </c>
      <c r="L172" s="76">
        <v>171.22187922512833</v>
      </c>
      <c r="M172" s="76">
        <v>161.36281748358439</v>
      </c>
      <c r="N172" s="76">
        <v>160.6272184924058</v>
      </c>
      <c r="O172" s="76">
        <v>154.54063571775711</v>
      </c>
      <c r="P172" s="76">
        <v>148.71595962562984</v>
      </c>
      <c r="Q172" s="76">
        <v>140.3198108780573</v>
      </c>
    </row>
    <row r="173" spans="1:17" ht="11.45" customHeight="1" x14ac:dyDescent="0.25">
      <c r="A173" s="62" t="s">
        <v>59</v>
      </c>
      <c r="B173" s="77">
        <v>200.01972969391238</v>
      </c>
      <c r="C173" s="77">
        <v>199.42870141752098</v>
      </c>
      <c r="D173" s="77">
        <v>198.60701690821455</v>
      </c>
      <c r="E173" s="77">
        <v>197.87838405043027</v>
      </c>
      <c r="F173" s="77">
        <v>196.60848918060108</v>
      </c>
      <c r="G173" s="77">
        <v>194.78420395507032</v>
      </c>
      <c r="H173" s="77">
        <v>193.20536928259307</v>
      </c>
      <c r="I173" s="77">
        <v>190.41798621328553</v>
      </c>
      <c r="J173" s="77">
        <v>187.86179033033488</v>
      </c>
      <c r="K173" s="77">
        <v>185.66814658366283</v>
      </c>
      <c r="L173" s="77">
        <v>182.48931058592956</v>
      </c>
      <c r="M173" s="77">
        <v>178.46464572600928</v>
      </c>
      <c r="N173" s="77">
        <v>173.6944449882599</v>
      </c>
      <c r="O173" s="77">
        <v>168.19374506534845</v>
      </c>
      <c r="P173" s="77">
        <v>162.30662809226257</v>
      </c>
      <c r="Q173" s="77">
        <v>156.31140451996049</v>
      </c>
    </row>
    <row r="174" spans="1:17" ht="11.45" customHeight="1" x14ac:dyDescent="0.25">
      <c r="A174" s="62" t="s">
        <v>58</v>
      </c>
      <c r="B174" s="77">
        <v>153.20251908373476</v>
      </c>
      <c r="C174" s="77">
        <v>149.41228703494897</v>
      </c>
      <c r="D174" s="77">
        <v>146.46615663184946</v>
      </c>
      <c r="E174" s="77">
        <v>144.79642102716818</v>
      </c>
      <c r="F174" s="77">
        <v>142.80183981480803</v>
      </c>
      <c r="G174" s="77">
        <v>141.03569216696118</v>
      </c>
      <c r="H174" s="77">
        <v>140.60083202383802</v>
      </c>
      <c r="I174" s="77">
        <v>139.60635226285331</v>
      </c>
      <c r="J174" s="77">
        <v>138.50464811844284</v>
      </c>
      <c r="K174" s="77">
        <v>137.50258243486059</v>
      </c>
      <c r="L174" s="77">
        <v>135.71151056306331</v>
      </c>
      <c r="M174" s="77">
        <v>134.02667646101457</v>
      </c>
      <c r="N174" s="77">
        <v>132.8645486085681</v>
      </c>
      <c r="O174" s="77">
        <v>131.58327838004331</v>
      </c>
      <c r="P174" s="77">
        <v>130.04682876732346</v>
      </c>
      <c r="Q174" s="77">
        <v>127.8542653530284</v>
      </c>
    </row>
    <row r="175" spans="1:17" ht="11.45" customHeight="1" x14ac:dyDescent="0.25">
      <c r="A175" s="62" t="s">
        <v>57</v>
      </c>
      <c r="B175" s="77">
        <v>187.2326588828405</v>
      </c>
      <c r="C175" s="77">
        <v>185.76860857941892</v>
      </c>
      <c r="D175" s="77">
        <v>186.13559445324151</v>
      </c>
      <c r="E175" s="77">
        <v>186.30343983635089</v>
      </c>
      <c r="F175" s="77">
        <v>186.57735257834193</v>
      </c>
      <c r="G175" s="77">
        <v>186.78633189041844</v>
      </c>
      <c r="H175" s="77">
        <v>187.10322646656994</v>
      </c>
      <c r="I175" s="77">
        <v>187.26355345561703</v>
      </c>
      <c r="J175" s="77">
        <v>187.22821965571137</v>
      </c>
      <c r="K175" s="77">
        <v>186.7164524974738</v>
      </c>
      <c r="L175" s="77" t="s">
        <v>183</v>
      </c>
      <c r="M175" s="77" t="s">
        <v>183</v>
      </c>
      <c r="N175" s="77" t="s">
        <v>183</v>
      </c>
      <c r="O175" s="77" t="s">
        <v>183</v>
      </c>
      <c r="P175" s="77" t="s">
        <v>183</v>
      </c>
      <c r="Q175" s="77" t="s">
        <v>183</v>
      </c>
    </row>
    <row r="176" spans="1:17" ht="11.45" customHeight="1" x14ac:dyDescent="0.25">
      <c r="A176" s="62" t="s">
        <v>56</v>
      </c>
      <c r="B176" s="77" t="s">
        <v>183</v>
      </c>
      <c r="C176" s="77" t="s">
        <v>183</v>
      </c>
      <c r="D176" s="77" t="s">
        <v>183</v>
      </c>
      <c r="E176" s="77" t="s">
        <v>183</v>
      </c>
      <c r="F176" s="77" t="s">
        <v>183</v>
      </c>
      <c r="G176" s="77" t="s">
        <v>183</v>
      </c>
      <c r="H176" s="77" t="s">
        <v>183</v>
      </c>
      <c r="I176" s="77" t="s">
        <v>183</v>
      </c>
      <c r="J176" s="77" t="s">
        <v>183</v>
      </c>
      <c r="K176" s="77" t="s">
        <v>183</v>
      </c>
      <c r="L176" s="77" t="s">
        <v>183</v>
      </c>
      <c r="M176" s="77" t="s">
        <v>183</v>
      </c>
      <c r="N176" s="77" t="s">
        <v>183</v>
      </c>
      <c r="O176" s="77" t="s">
        <v>183</v>
      </c>
      <c r="P176" s="77" t="s">
        <v>183</v>
      </c>
      <c r="Q176" s="77">
        <v>117.5</v>
      </c>
    </row>
    <row r="177" spans="1:17" ht="11.45" customHeight="1" x14ac:dyDescent="0.25">
      <c r="A177" s="62" t="s">
        <v>60</v>
      </c>
      <c r="B177" s="77" t="s">
        <v>183</v>
      </c>
      <c r="C177" s="77" t="s">
        <v>183</v>
      </c>
      <c r="D177" s="77" t="s">
        <v>183</v>
      </c>
      <c r="E177" s="77" t="s">
        <v>183</v>
      </c>
      <c r="F177" s="77" t="s">
        <v>183</v>
      </c>
      <c r="G177" s="77" t="s">
        <v>183</v>
      </c>
      <c r="H177" s="77" t="s">
        <v>183</v>
      </c>
      <c r="I177" s="77" t="s">
        <v>183</v>
      </c>
      <c r="J177" s="77" t="s">
        <v>183</v>
      </c>
      <c r="K177" s="77" t="s">
        <v>183</v>
      </c>
      <c r="L177" s="77" t="s">
        <v>183</v>
      </c>
      <c r="M177" s="77" t="s">
        <v>183</v>
      </c>
      <c r="N177" s="77" t="s">
        <v>183</v>
      </c>
      <c r="O177" s="77" t="s">
        <v>183</v>
      </c>
      <c r="P177" s="77">
        <v>29.56744936321407</v>
      </c>
      <c r="Q177" s="77">
        <v>80.720439561025174</v>
      </c>
    </row>
    <row r="178" spans="1:17" ht="11.45" customHeight="1" x14ac:dyDescent="0.25">
      <c r="A178" s="62" t="s">
        <v>55</v>
      </c>
      <c r="B178" s="77" t="s">
        <v>183</v>
      </c>
      <c r="C178" s="77" t="s">
        <v>183</v>
      </c>
      <c r="D178" s="77" t="s">
        <v>183</v>
      </c>
      <c r="E178" s="77" t="s">
        <v>183</v>
      </c>
      <c r="F178" s="77" t="s">
        <v>183</v>
      </c>
      <c r="G178" s="77" t="s">
        <v>183</v>
      </c>
      <c r="H178" s="77" t="s">
        <v>183</v>
      </c>
      <c r="I178" s="77" t="s">
        <v>183</v>
      </c>
      <c r="J178" s="77" t="s">
        <v>183</v>
      </c>
      <c r="K178" s="77" t="s">
        <v>183</v>
      </c>
      <c r="L178" s="77" t="s">
        <v>183</v>
      </c>
      <c r="M178" s="77">
        <v>0</v>
      </c>
      <c r="N178" s="77">
        <v>0</v>
      </c>
      <c r="O178" s="77">
        <v>0</v>
      </c>
      <c r="P178" s="77">
        <v>0</v>
      </c>
      <c r="Q178" s="77">
        <v>0</v>
      </c>
    </row>
    <row r="179" spans="1:17" ht="11.45" customHeight="1" x14ac:dyDescent="0.25">
      <c r="A179" s="19" t="s">
        <v>28</v>
      </c>
      <c r="B179" s="76">
        <v>1467.0211500018793</v>
      </c>
      <c r="C179" s="76">
        <v>1457.6873134951334</v>
      </c>
      <c r="D179" s="76">
        <v>1454.7094425398759</v>
      </c>
      <c r="E179" s="76">
        <v>1495.3423742888042</v>
      </c>
      <c r="F179" s="76">
        <v>1499.5427924515106</v>
      </c>
      <c r="G179" s="76">
        <v>1496.7547433428822</v>
      </c>
      <c r="H179" s="76">
        <v>1484.5464712397275</v>
      </c>
      <c r="I179" s="76">
        <v>1469.3422736439688</v>
      </c>
      <c r="J179" s="76">
        <v>1473.0114106544752</v>
      </c>
      <c r="K179" s="76">
        <v>1474.1409053494633</v>
      </c>
      <c r="L179" s="76">
        <v>1473.7806929874766</v>
      </c>
      <c r="M179" s="76">
        <v>1472.2998413627736</v>
      </c>
      <c r="N179" s="76">
        <v>1468.0227547637303</v>
      </c>
      <c r="O179" s="76">
        <v>1463.8039343286066</v>
      </c>
      <c r="P179" s="76">
        <v>1457.392594513211</v>
      </c>
      <c r="Q179" s="76">
        <v>1429.9710767399993</v>
      </c>
    </row>
    <row r="180" spans="1:17" ht="11.45" customHeight="1" x14ac:dyDescent="0.25">
      <c r="A180" s="62" t="s">
        <v>59</v>
      </c>
      <c r="B180" s="75">
        <v>485.18718130013394</v>
      </c>
      <c r="C180" s="75">
        <v>486.40014925338437</v>
      </c>
      <c r="D180" s="75">
        <v>487.6161496265176</v>
      </c>
      <c r="E180" s="75">
        <v>488.83519000058391</v>
      </c>
      <c r="F180" s="75">
        <v>490.05727797558535</v>
      </c>
      <c r="G180" s="75">
        <v>491.28242117052429</v>
      </c>
      <c r="H180" s="75">
        <v>492.51062722345068</v>
      </c>
      <c r="I180" s="75">
        <v>493.74190379150923</v>
      </c>
      <c r="J180" s="75">
        <v>494.97625855098806</v>
      </c>
      <c r="K180" s="75">
        <v>496.21369919736543</v>
      </c>
      <c r="L180" s="75">
        <v>497.45423344535897</v>
      </c>
      <c r="M180" s="75">
        <v>498.69786902897226</v>
      </c>
      <c r="N180" s="75">
        <v>499.94461370154471</v>
      </c>
      <c r="O180" s="75">
        <v>501.19447523579845</v>
      </c>
      <c r="P180" s="75">
        <v>502.44746142388794</v>
      </c>
      <c r="Q180" s="75">
        <v>503.7035800774475</v>
      </c>
    </row>
    <row r="181" spans="1:17" ht="11.45" customHeight="1" x14ac:dyDescent="0.25">
      <c r="A181" s="62" t="s">
        <v>58</v>
      </c>
      <c r="B181" s="75">
        <v>1588.7381046056714</v>
      </c>
      <c r="C181" s="75">
        <v>1578.1759353119824</v>
      </c>
      <c r="D181" s="75">
        <v>1573.3204575545167</v>
      </c>
      <c r="E181" s="75">
        <v>1569.6485983149139</v>
      </c>
      <c r="F181" s="75">
        <v>1559.7569385247907</v>
      </c>
      <c r="G181" s="75">
        <v>1543.5594009754157</v>
      </c>
      <c r="H181" s="75">
        <v>1519.8329664534367</v>
      </c>
      <c r="I181" s="75">
        <v>1495.6018311708949</v>
      </c>
      <c r="J181" s="75">
        <v>1492.2689170280842</v>
      </c>
      <c r="K181" s="75">
        <v>1487.729609892315</v>
      </c>
      <c r="L181" s="75">
        <v>1483.0320880737609</v>
      </c>
      <c r="M181" s="75">
        <v>1478.5732837849425</v>
      </c>
      <c r="N181" s="75">
        <v>1472.1247618112445</v>
      </c>
      <c r="O181" s="75">
        <v>1466.2577548165993</v>
      </c>
      <c r="P181" s="75">
        <v>1458.767174102873</v>
      </c>
      <c r="Q181" s="75">
        <v>1450.7689097154291</v>
      </c>
    </row>
    <row r="182" spans="1:17" ht="11.45" customHeight="1" x14ac:dyDescent="0.25">
      <c r="A182" s="62" t="s">
        <v>57</v>
      </c>
      <c r="B182" s="75" t="s">
        <v>183</v>
      </c>
      <c r="C182" s="75" t="s">
        <v>183</v>
      </c>
      <c r="D182" s="75" t="s">
        <v>183</v>
      </c>
      <c r="E182" s="75" t="s">
        <v>183</v>
      </c>
      <c r="F182" s="75" t="s">
        <v>183</v>
      </c>
      <c r="G182" s="75" t="s">
        <v>183</v>
      </c>
      <c r="H182" s="75" t="s">
        <v>183</v>
      </c>
      <c r="I182" s="75" t="s">
        <v>183</v>
      </c>
      <c r="J182" s="75" t="s">
        <v>183</v>
      </c>
      <c r="K182" s="75" t="s">
        <v>183</v>
      </c>
      <c r="L182" s="75" t="s">
        <v>183</v>
      </c>
      <c r="M182" s="75" t="s">
        <v>183</v>
      </c>
      <c r="N182" s="75" t="s">
        <v>183</v>
      </c>
      <c r="O182" s="75" t="s">
        <v>183</v>
      </c>
      <c r="P182" s="75" t="s">
        <v>183</v>
      </c>
      <c r="Q182" s="75" t="s">
        <v>183</v>
      </c>
    </row>
    <row r="183" spans="1:17" ht="11.45" customHeight="1" x14ac:dyDescent="0.25">
      <c r="A183" s="62" t="s">
        <v>56</v>
      </c>
      <c r="B183" s="75" t="s">
        <v>183</v>
      </c>
      <c r="C183" s="75" t="s">
        <v>183</v>
      </c>
      <c r="D183" s="75" t="s">
        <v>183</v>
      </c>
      <c r="E183" s="75" t="s">
        <v>183</v>
      </c>
      <c r="F183" s="75" t="s">
        <v>183</v>
      </c>
      <c r="G183" s="75" t="s">
        <v>183</v>
      </c>
      <c r="H183" s="75" t="s">
        <v>183</v>
      </c>
      <c r="I183" s="75" t="s">
        <v>183</v>
      </c>
      <c r="J183" s="75" t="s">
        <v>183</v>
      </c>
      <c r="K183" s="75" t="s">
        <v>183</v>
      </c>
      <c r="L183" s="75" t="s">
        <v>183</v>
      </c>
      <c r="M183" s="75" t="s">
        <v>183</v>
      </c>
      <c r="N183" s="75" t="s">
        <v>183</v>
      </c>
      <c r="O183" s="75" t="s">
        <v>183</v>
      </c>
      <c r="P183" s="75" t="s">
        <v>183</v>
      </c>
      <c r="Q183" s="75">
        <v>845.56612799820584</v>
      </c>
    </row>
    <row r="184" spans="1:17" ht="11.45" customHeight="1" x14ac:dyDescent="0.25">
      <c r="A184" s="62" t="s">
        <v>55</v>
      </c>
      <c r="B184" s="75" t="s">
        <v>183</v>
      </c>
      <c r="C184" s="75" t="s">
        <v>183</v>
      </c>
      <c r="D184" s="75" t="s">
        <v>183</v>
      </c>
      <c r="E184" s="75" t="s">
        <v>183</v>
      </c>
      <c r="F184" s="75" t="s">
        <v>183</v>
      </c>
      <c r="G184" s="75" t="s">
        <v>183</v>
      </c>
      <c r="H184" s="75" t="s">
        <v>183</v>
      </c>
      <c r="I184" s="75" t="s">
        <v>183</v>
      </c>
      <c r="J184" s="75" t="s">
        <v>183</v>
      </c>
      <c r="K184" s="75" t="s">
        <v>183</v>
      </c>
      <c r="L184" s="75" t="s">
        <v>183</v>
      </c>
      <c r="M184" s="75" t="s">
        <v>183</v>
      </c>
      <c r="N184" s="75" t="s">
        <v>183</v>
      </c>
      <c r="O184" s="75" t="s">
        <v>183</v>
      </c>
      <c r="P184" s="75" t="s">
        <v>183</v>
      </c>
      <c r="Q184" s="75" t="s">
        <v>183</v>
      </c>
    </row>
    <row r="185" spans="1:17" ht="11.45" customHeight="1" x14ac:dyDescent="0.25">
      <c r="A185" s="25" t="s">
        <v>18</v>
      </c>
      <c r="B185" s="79"/>
      <c r="C185" s="79"/>
      <c r="D185" s="79"/>
      <c r="E185" s="79"/>
      <c r="F185" s="79"/>
      <c r="G185" s="79"/>
      <c r="H185" s="79"/>
      <c r="I185" s="79"/>
      <c r="J185" s="79"/>
      <c r="K185" s="79"/>
      <c r="L185" s="79"/>
      <c r="M185" s="79"/>
      <c r="N185" s="79"/>
      <c r="O185" s="79"/>
      <c r="P185" s="79"/>
      <c r="Q185" s="79"/>
    </row>
    <row r="186" spans="1:17" ht="11.45" customHeight="1" x14ac:dyDescent="0.25">
      <c r="A186" s="23" t="s">
        <v>27</v>
      </c>
      <c r="B186" s="78">
        <v>257.98228056479905</v>
      </c>
      <c r="C186" s="78">
        <v>233.0626024811429</v>
      </c>
      <c r="D186" s="78">
        <v>228.5391172520404</v>
      </c>
      <c r="E186" s="78">
        <v>228.00102941677591</v>
      </c>
      <c r="F186" s="78">
        <v>226.78514774814374</v>
      </c>
      <c r="G186" s="78">
        <v>226.14932571593548</v>
      </c>
      <c r="H186" s="78">
        <v>228.69208321039929</v>
      </c>
      <c r="I186" s="78">
        <v>228.86806909215593</v>
      </c>
      <c r="J186" s="78">
        <v>213.2825809008514</v>
      </c>
      <c r="K186" s="78">
        <v>202.90023828976976</v>
      </c>
      <c r="L186" s="78">
        <v>194.86370926086209</v>
      </c>
      <c r="M186" s="78">
        <v>189.06705955348144</v>
      </c>
      <c r="N186" s="78">
        <v>180.55636213546086</v>
      </c>
      <c r="O186" s="78">
        <v>180.11315529750959</v>
      </c>
      <c r="P186" s="78">
        <v>177.61709055126013</v>
      </c>
      <c r="Q186" s="78">
        <v>176.35139626823744</v>
      </c>
    </row>
    <row r="187" spans="1:17" ht="11.45" customHeight="1" x14ac:dyDescent="0.25">
      <c r="A187" s="62" t="s">
        <v>59</v>
      </c>
      <c r="B187" s="77">
        <v>290.85284082747171</v>
      </c>
      <c r="C187" s="77">
        <v>286.90652428637759</v>
      </c>
      <c r="D187" s="77">
        <v>282.75179248150801</v>
      </c>
      <c r="E187" s="77">
        <v>278.68804353932296</v>
      </c>
      <c r="F187" s="77">
        <v>274.62950039065822</v>
      </c>
      <c r="G187" s="77">
        <v>270.65392921937695</v>
      </c>
      <c r="H187" s="77">
        <v>266.29861845902235</v>
      </c>
      <c r="I187" s="77">
        <v>264.0067429293166</v>
      </c>
      <c r="J187" s="77">
        <v>259.11260811278351</v>
      </c>
      <c r="K187" s="77">
        <v>251.85405182429426</v>
      </c>
      <c r="L187" s="77">
        <v>247.16604775996626</v>
      </c>
      <c r="M187" s="77">
        <v>241.68239224437804</v>
      </c>
      <c r="N187" s="77">
        <v>237.82841889183115</v>
      </c>
      <c r="O187" s="77">
        <v>231.36212997495551</v>
      </c>
      <c r="P187" s="77">
        <v>223.78283755635837</v>
      </c>
      <c r="Q187" s="77">
        <v>212.05203313863547</v>
      </c>
    </row>
    <row r="188" spans="1:17" ht="11.45" customHeight="1" x14ac:dyDescent="0.25">
      <c r="A188" s="62" t="s">
        <v>58</v>
      </c>
      <c r="B188" s="77">
        <v>229.59079808752836</v>
      </c>
      <c r="C188" s="77">
        <v>226.44151931240754</v>
      </c>
      <c r="D188" s="77">
        <v>222.9588852281797</v>
      </c>
      <c r="E188" s="77">
        <v>219.83219499480842</v>
      </c>
      <c r="F188" s="77">
        <v>216.61456825963833</v>
      </c>
      <c r="G188" s="77">
        <v>213.79921936869988</v>
      </c>
      <c r="H188" s="77">
        <v>211.62836272293544</v>
      </c>
      <c r="I188" s="77">
        <v>209.38695952852376</v>
      </c>
      <c r="J188" s="77">
        <v>207.35978127054815</v>
      </c>
      <c r="K188" s="77">
        <v>205.08378461147231</v>
      </c>
      <c r="L188" s="77">
        <v>204.60724526793948</v>
      </c>
      <c r="M188" s="77">
        <v>204.52914798998475</v>
      </c>
      <c r="N188" s="77">
        <v>204.49797582698557</v>
      </c>
      <c r="O188" s="77">
        <v>202.54580081547627</v>
      </c>
      <c r="P188" s="77">
        <v>198.79962663242279</v>
      </c>
      <c r="Q188" s="77">
        <v>194.10412859435266</v>
      </c>
    </row>
    <row r="189" spans="1:17" ht="11.45" customHeight="1" x14ac:dyDescent="0.25">
      <c r="A189" s="62" t="s">
        <v>57</v>
      </c>
      <c r="B189" s="77">
        <v>272.2588957353866</v>
      </c>
      <c r="C189" s="77">
        <v>267.25946802902342</v>
      </c>
      <c r="D189" s="77">
        <v>262.33639342289564</v>
      </c>
      <c r="E189" s="77">
        <v>261.94268435400738</v>
      </c>
      <c r="F189" s="77">
        <v>261.45315625209093</v>
      </c>
      <c r="G189" s="77">
        <v>260.74100859715315</v>
      </c>
      <c r="H189" s="77">
        <v>260.04659876701112</v>
      </c>
      <c r="I189" s="77">
        <v>259.16001320000908</v>
      </c>
      <c r="J189" s="77">
        <v>257.42876772150936</v>
      </c>
      <c r="K189" s="77">
        <v>253.64192951165094</v>
      </c>
      <c r="L189" s="77" t="s">
        <v>183</v>
      </c>
      <c r="M189" s="77" t="s">
        <v>183</v>
      </c>
      <c r="N189" s="77" t="s">
        <v>183</v>
      </c>
      <c r="O189" s="77" t="s">
        <v>183</v>
      </c>
      <c r="P189" s="77" t="s">
        <v>183</v>
      </c>
      <c r="Q189" s="77" t="s">
        <v>183</v>
      </c>
    </row>
    <row r="190" spans="1:17" ht="11.45" customHeight="1" x14ac:dyDescent="0.25">
      <c r="A190" s="62" t="s">
        <v>56</v>
      </c>
      <c r="B190" s="77" t="s">
        <v>183</v>
      </c>
      <c r="C190" s="77" t="s">
        <v>183</v>
      </c>
      <c r="D190" s="77" t="s">
        <v>183</v>
      </c>
      <c r="E190" s="77" t="s">
        <v>183</v>
      </c>
      <c r="F190" s="77" t="s">
        <v>183</v>
      </c>
      <c r="G190" s="77" t="s">
        <v>183</v>
      </c>
      <c r="H190" s="77" t="s">
        <v>183</v>
      </c>
      <c r="I190" s="77" t="s">
        <v>183</v>
      </c>
      <c r="J190" s="77" t="s">
        <v>183</v>
      </c>
      <c r="K190" s="77" t="s">
        <v>183</v>
      </c>
      <c r="L190" s="77" t="s">
        <v>183</v>
      </c>
      <c r="M190" s="77" t="s">
        <v>183</v>
      </c>
      <c r="N190" s="77" t="s">
        <v>183</v>
      </c>
      <c r="O190" s="77" t="s">
        <v>183</v>
      </c>
      <c r="P190" s="77" t="s">
        <v>183</v>
      </c>
      <c r="Q190" s="77">
        <v>160.49999999999997</v>
      </c>
    </row>
    <row r="191" spans="1:17" ht="11.45" customHeight="1" x14ac:dyDescent="0.25">
      <c r="A191" s="62" t="s">
        <v>55</v>
      </c>
      <c r="B191" s="77" t="s">
        <v>183</v>
      </c>
      <c r="C191" s="77" t="s">
        <v>183</v>
      </c>
      <c r="D191" s="77" t="s">
        <v>183</v>
      </c>
      <c r="E191" s="77" t="s">
        <v>183</v>
      </c>
      <c r="F191" s="77" t="s">
        <v>183</v>
      </c>
      <c r="G191" s="77" t="s">
        <v>183</v>
      </c>
      <c r="H191" s="77" t="s">
        <v>183</v>
      </c>
      <c r="I191" s="77" t="s">
        <v>183</v>
      </c>
      <c r="J191" s="77" t="s">
        <v>183</v>
      </c>
      <c r="K191" s="77" t="s">
        <v>183</v>
      </c>
      <c r="L191" s="77" t="s">
        <v>183</v>
      </c>
      <c r="M191" s="77" t="s">
        <v>183</v>
      </c>
      <c r="N191" s="77">
        <v>0</v>
      </c>
      <c r="O191" s="77">
        <v>0</v>
      </c>
      <c r="P191" s="77">
        <v>0</v>
      </c>
      <c r="Q191" s="77">
        <v>0</v>
      </c>
    </row>
    <row r="192" spans="1:17" ht="11.45" customHeight="1" x14ac:dyDescent="0.25">
      <c r="A192" s="19" t="s">
        <v>24</v>
      </c>
      <c r="B192" s="76">
        <v>1241.7078231200062</v>
      </c>
      <c r="C192" s="76">
        <v>1237.380455097539</v>
      </c>
      <c r="D192" s="76">
        <v>1233.8303571802999</v>
      </c>
      <c r="E192" s="76">
        <v>1231.0053253196349</v>
      </c>
      <c r="F192" s="76">
        <v>1227.6826566788482</v>
      </c>
      <c r="G192" s="76">
        <v>1220.1672194543376</v>
      </c>
      <c r="H192" s="76">
        <v>1218.9272467924172</v>
      </c>
      <c r="I192" s="76">
        <v>1211.3905013359818</v>
      </c>
      <c r="J192" s="76">
        <v>1211.7115603976165</v>
      </c>
      <c r="K192" s="76">
        <v>1209.6526575270732</v>
      </c>
      <c r="L192" s="76">
        <v>1210.3109345185951</v>
      </c>
      <c r="M192" s="76">
        <v>1206.9787131131582</v>
      </c>
      <c r="N192" s="76">
        <v>1201.4490632885334</v>
      </c>
      <c r="O192" s="76">
        <v>1196.4159360993756</v>
      </c>
      <c r="P192" s="76">
        <v>1188.0935909549553</v>
      </c>
      <c r="Q192" s="76">
        <v>1177.9718348416652</v>
      </c>
    </row>
    <row r="193" spans="1:17" ht="11.45" customHeight="1" x14ac:dyDescent="0.25">
      <c r="A193" s="17" t="s">
        <v>23</v>
      </c>
      <c r="B193" s="75">
        <v>1223.718538620026</v>
      </c>
      <c r="C193" s="75">
        <v>1223.9782381937769</v>
      </c>
      <c r="D193" s="75">
        <v>1223.0601018955203</v>
      </c>
      <c r="E193" s="75">
        <v>1222.0530821954624</v>
      </c>
      <c r="F193" s="75">
        <v>1218.9459311992473</v>
      </c>
      <c r="G193" s="75">
        <v>1212.0781377418236</v>
      </c>
      <c r="H193" s="75">
        <v>1210.90417781117</v>
      </c>
      <c r="I193" s="75">
        <v>1203.3635359203699</v>
      </c>
      <c r="J193" s="75">
        <v>1202.3146592133612</v>
      </c>
      <c r="K193" s="75">
        <v>1200.7492911621009</v>
      </c>
      <c r="L193" s="75">
        <v>1202.4443260837986</v>
      </c>
      <c r="M193" s="75">
        <v>1199.4657053438148</v>
      </c>
      <c r="N193" s="75">
        <v>1194.0988578636213</v>
      </c>
      <c r="O193" s="75">
        <v>1188.6415462268276</v>
      </c>
      <c r="P193" s="75">
        <v>1180.4611191006336</v>
      </c>
      <c r="Q193" s="75">
        <v>1168.6376507385733</v>
      </c>
    </row>
    <row r="194" spans="1:17" ht="11.45" customHeight="1" x14ac:dyDescent="0.25">
      <c r="A194" s="15" t="s">
        <v>22</v>
      </c>
      <c r="B194" s="74">
        <v>1424.8737890693271</v>
      </c>
      <c r="C194" s="74">
        <v>1371.1689577269844</v>
      </c>
      <c r="D194" s="74">
        <v>1339.5373745008935</v>
      </c>
      <c r="E194" s="74">
        <v>1318.4475038487196</v>
      </c>
      <c r="F194" s="74">
        <v>1303.3677942889644</v>
      </c>
      <c r="G194" s="74">
        <v>1297.5565746823349</v>
      </c>
      <c r="H194" s="74">
        <v>1293.3717498933459</v>
      </c>
      <c r="I194" s="74">
        <v>1289.6045158933434</v>
      </c>
      <c r="J194" s="74">
        <v>1282.6175594868002</v>
      </c>
      <c r="K194" s="74">
        <v>1282.6138028741641</v>
      </c>
      <c r="L194" s="74">
        <v>1279.1667614684823</v>
      </c>
      <c r="M194" s="74">
        <v>1273.6035697991922</v>
      </c>
      <c r="N194" s="74">
        <v>1266.6514413786708</v>
      </c>
      <c r="O194" s="74">
        <v>1256.0607969079435</v>
      </c>
      <c r="P194" s="74">
        <v>1251.049863870403</v>
      </c>
      <c r="Q194" s="74">
        <v>1243.1501486395807</v>
      </c>
    </row>
    <row r="196" spans="1:17" ht="11.45" customHeight="1" x14ac:dyDescent="0.25">
      <c r="A196" s="27" t="s">
        <v>103</v>
      </c>
      <c r="B196" s="26"/>
      <c r="C196" s="26"/>
      <c r="D196" s="26"/>
      <c r="E196" s="26"/>
      <c r="F196" s="26"/>
      <c r="G196" s="26"/>
      <c r="H196" s="26"/>
      <c r="I196" s="26"/>
      <c r="J196" s="26"/>
      <c r="K196" s="26"/>
      <c r="L196" s="26"/>
      <c r="M196" s="26"/>
      <c r="N196" s="26"/>
      <c r="O196" s="26"/>
      <c r="P196" s="26"/>
      <c r="Q196" s="26"/>
    </row>
    <row r="197" spans="1:17" ht="11.45" customHeight="1" x14ac:dyDescent="0.25">
      <c r="A197" s="25" t="s">
        <v>39</v>
      </c>
      <c r="B197" s="110"/>
      <c r="C197" s="110"/>
      <c r="D197" s="110"/>
      <c r="E197" s="110"/>
      <c r="F197" s="110"/>
      <c r="G197" s="110"/>
      <c r="H197" s="110"/>
      <c r="I197" s="110"/>
      <c r="J197" s="110"/>
      <c r="K197" s="110"/>
      <c r="L197" s="110"/>
      <c r="M197" s="110"/>
      <c r="N197" s="110"/>
      <c r="O197" s="110"/>
      <c r="P197" s="110"/>
      <c r="Q197" s="110"/>
    </row>
    <row r="198" spans="1:17" ht="11.45" customHeight="1" x14ac:dyDescent="0.25">
      <c r="A198" s="23" t="s">
        <v>30</v>
      </c>
      <c r="B198" s="111">
        <f>IF(TrRoad_act!B86=0,"",TrRoad_emi!B56/TrRoad_tech!B171)</f>
        <v>1.1010876798596683</v>
      </c>
      <c r="C198" s="111">
        <f>IF(TrRoad_act!C86=0,"",TrRoad_emi!C56/TrRoad_tech!C171)</f>
        <v>1.1061222193086238</v>
      </c>
      <c r="D198" s="111">
        <f>IF(TrRoad_act!D86=0,"",TrRoad_emi!D56/TrRoad_tech!D171)</f>
        <v>1.1064318527795223</v>
      </c>
      <c r="E198" s="111">
        <f>IF(TrRoad_act!E86=0,"",TrRoad_emi!E56/TrRoad_tech!E171)</f>
        <v>1.1043500109166022</v>
      </c>
      <c r="F198" s="111">
        <f>IF(TrRoad_act!F86=0,"",TrRoad_emi!F56/TrRoad_tech!F171)</f>
        <v>1.1054188581574083</v>
      </c>
      <c r="G198" s="111">
        <f>IF(TrRoad_act!G86=0,"",TrRoad_emi!G56/TrRoad_tech!G171)</f>
        <v>1.1066164051174929</v>
      </c>
      <c r="H198" s="111">
        <f>IF(TrRoad_act!H86=0,"",TrRoad_emi!H56/TrRoad_tech!H171)</f>
        <v>1.1123988371770905</v>
      </c>
      <c r="I198" s="111">
        <f>IF(TrRoad_act!I86=0,"",TrRoad_emi!I56/TrRoad_tech!I171)</f>
        <v>1.1160056301647814</v>
      </c>
      <c r="J198" s="111">
        <f>IF(TrRoad_act!J86=0,"",TrRoad_emi!J56/TrRoad_tech!J171)</f>
        <v>1.1236083417931073</v>
      </c>
      <c r="K198" s="111">
        <f>IF(TrRoad_act!K86=0,"",TrRoad_emi!K56/TrRoad_tech!K171)</f>
        <v>1.13196007387528</v>
      </c>
      <c r="L198" s="111">
        <f>IF(TrRoad_act!L86=0,"",TrRoad_emi!L56/TrRoad_tech!L171)</f>
        <v>1.1099650427539152</v>
      </c>
      <c r="M198" s="111">
        <f>IF(TrRoad_act!M86=0,"",TrRoad_emi!M56/TrRoad_tech!M171)</f>
        <v>1.0984790407203908</v>
      </c>
      <c r="N198" s="111">
        <f>IF(TrRoad_act!N86=0,"",TrRoad_emi!N56/TrRoad_tech!N171)</f>
        <v>1.1406259805438663</v>
      </c>
      <c r="O198" s="111">
        <f>IF(TrRoad_act!O86=0,"",TrRoad_emi!O56/TrRoad_tech!O171)</f>
        <v>1.141729959542459</v>
      </c>
      <c r="P198" s="111">
        <f>IF(TrRoad_act!P86=0,"",TrRoad_emi!P56/TrRoad_tech!P171)</f>
        <v>1.1410040095513589</v>
      </c>
      <c r="Q198" s="111">
        <f>IF(TrRoad_act!Q86=0,"",TrRoad_emi!Q56/TrRoad_tech!Q171)</f>
        <v>1.1478465892871195</v>
      </c>
    </row>
    <row r="199" spans="1:17" ht="11.45" customHeight="1" x14ac:dyDescent="0.25">
      <c r="A199" s="19" t="s">
        <v>29</v>
      </c>
      <c r="B199" s="107">
        <f>IF(TrRoad_act!B87=0,"",TrRoad_emi!B57/TrRoad_tech!B172)</f>
        <v>1.0853607052011083</v>
      </c>
      <c r="C199" s="107">
        <f>IF(TrRoad_act!C87=0,"",TrRoad_emi!C57/TrRoad_tech!C172)</f>
        <v>1.0873976665154976</v>
      </c>
      <c r="D199" s="107">
        <f>IF(TrRoad_act!D87=0,"",TrRoad_emi!D57/TrRoad_tech!D172)</f>
        <v>1.0938183400963049</v>
      </c>
      <c r="E199" s="107">
        <f>IF(TrRoad_act!E87=0,"",TrRoad_emi!E57/TrRoad_tech!E172)</f>
        <v>1.1006064776289042</v>
      </c>
      <c r="F199" s="107">
        <f>IF(TrRoad_act!F87=0,"",TrRoad_emi!F57/TrRoad_tech!F172)</f>
        <v>1.1023104565754653</v>
      </c>
      <c r="G199" s="107">
        <f>IF(TrRoad_act!G87=0,"",TrRoad_emi!G57/TrRoad_tech!G172)</f>
        <v>1.0985939482696589</v>
      </c>
      <c r="H199" s="107">
        <f>IF(TrRoad_act!H87=0,"",TrRoad_emi!H57/TrRoad_tech!H172)</f>
        <v>1.1001154127426684</v>
      </c>
      <c r="I199" s="107">
        <f>IF(TrRoad_act!I87=0,"",TrRoad_emi!I57/TrRoad_tech!I172)</f>
        <v>1.0975052723878147</v>
      </c>
      <c r="J199" s="107">
        <f>IF(TrRoad_act!J87=0,"",TrRoad_emi!J57/TrRoad_tech!J172)</f>
        <v>1.0939940978296947</v>
      </c>
      <c r="K199" s="107">
        <f>IF(TrRoad_act!K87=0,"",TrRoad_emi!K57/TrRoad_tech!K172)</f>
        <v>1.0935069314538195</v>
      </c>
      <c r="L199" s="107">
        <f>IF(TrRoad_act!L87=0,"",TrRoad_emi!L57/TrRoad_tech!L172)</f>
        <v>1.0936068501525997</v>
      </c>
      <c r="M199" s="107">
        <f>IF(TrRoad_act!M87=0,"",TrRoad_emi!M57/TrRoad_tech!M172)</f>
        <v>1.1114798264911987</v>
      </c>
      <c r="N199" s="107">
        <f>IF(TrRoad_act!N87=0,"",TrRoad_emi!N57/TrRoad_tech!N172)</f>
        <v>1.0807928192639822</v>
      </c>
      <c r="O199" s="107">
        <f>IF(TrRoad_act!O87=0,"",TrRoad_emi!O57/TrRoad_tech!O172)</f>
        <v>1.0858723475458532</v>
      </c>
      <c r="P199" s="107">
        <f>IF(TrRoad_act!P87=0,"",TrRoad_emi!P57/TrRoad_tech!P172)</f>
        <v>1.1036544326430102</v>
      </c>
      <c r="Q199" s="107">
        <f>IF(TrRoad_act!Q87=0,"",TrRoad_emi!Q57/TrRoad_tech!Q172)</f>
        <v>1.1505776355497452</v>
      </c>
    </row>
    <row r="200" spans="1:17" ht="11.45" customHeight="1" x14ac:dyDescent="0.25">
      <c r="A200" s="62" t="s">
        <v>59</v>
      </c>
      <c r="B200" s="108">
        <f>IF(TrRoad_act!B88=0,"",TrRoad_emi!B58/TrRoad_tech!B173)</f>
        <v>1.10000000000673</v>
      </c>
      <c r="C200" s="108">
        <f>IF(TrRoad_act!C88=0,"",TrRoad_emi!C58/TrRoad_tech!C173)</f>
        <v>1.1001344801507051</v>
      </c>
      <c r="D200" s="108">
        <f>IF(TrRoad_act!D88=0,"",TrRoad_emi!D58/TrRoad_tech!D173)</f>
        <v>1.1004982868530082</v>
      </c>
      <c r="E200" s="108">
        <f>IF(TrRoad_act!E88=0,"",TrRoad_emi!E58/TrRoad_tech!E173)</f>
        <v>1.1010262538297009</v>
      </c>
      <c r="F200" s="108">
        <f>IF(TrRoad_act!F88=0,"",TrRoad_emi!F58/TrRoad_tech!F173)</f>
        <v>1.102001835460465</v>
      </c>
      <c r="G200" s="108">
        <f>IF(TrRoad_act!G88=0,"",TrRoad_emi!G58/TrRoad_tech!G173)</f>
        <v>1.103619717956178</v>
      </c>
      <c r="H200" s="108">
        <f>IF(TrRoad_act!H88=0,"",TrRoad_emi!H58/TrRoad_tech!H173)</f>
        <v>1.1031816150306721</v>
      </c>
      <c r="I200" s="108">
        <f>IF(TrRoad_act!I88=0,"",TrRoad_emi!I58/TrRoad_tech!I173)</f>
        <v>1.1053356733757858</v>
      </c>
      <c r="J200" s="108">
        <f>IF(TrRoad_act!J88=0,"",TrRoad_emi!J58/TrRoad_tech!J173)</f>
        <v>1.108438985888037</v>
      </c>
      <c r="K200" s="108">
        <f>IF(TrRoad_act!K88=0,"",TrRoad_emi!K58/TrRoad_tech!K173)</f>
        <v>1.110777999341823</v>
      </c>
      <c r="L200" s="108">
        <f>IF(TrRoad_act!L88=0,"",TrRoad_emi!L58/TrRoad_tech!L173)</f>
        <v>1.0990674700317542</v>
      </c>
      <c r="M200" s="108">
        <f>IF(TrRoad_act!M88=0,"",TrRoad_emi!M58/TrRoad_tech!M173)</f>
        <v>1.0895879803963566</v>
      </c>
      <c r="N200" s="108">
        <f>IF(TrRoad_act!N88=0,"",TrRoad_emi!N58/TrRoad_tech!N173)</f>
        <v>1.1288968984750907</v>
      </c>
      <c r="O200" s="108">
        <f>IF(TrRoad_act!O88=0,"",TrRoad_emi!O58/TrRoad_tech!O173)</f>
        <v>1.1363920854447789</v>
      </c>
      <c r="P200" s="108">
        <f>IF(TrRoad_act!P88=0,"",TrRoad_emi!P58/TrRoad_tech!P173)</f>
        <v>1.1456225296353544</v>
      </c>
      <c r="Q200" s="108">
        <f>IF(TrRoad_act!Q88=0,"",TrRoad_emi!Q58/TrRoad_tech!Q173)</f>
        <v>1.1530288142635561</v>
      </c>
    </row>
    <row r="201" spans="1:17" ht="11.45" customHeight="1" x14ac:dyDescent="0.25">
      <c r="A201" s="62" t="s">
        <v>58</v>
      </c>
      <c r="B201" s="108">
        <f>IF(TrRoad_act!B89=0,"",TrRoad_emi!B59/TrRoad_tech!B174)</f>
        <v>1.2000123499690474</v>
      </c>
      <c r="C201" s="108">
        <f>IF(TrRoad_act!C89=0,"",TrRoad_emi!C59/TrRoad_tech!C174)</f>
        <v>1.1905531670937362</v>
      </c>
      <c r="D201" s="108">
        <f>IF(TrRoad_act!D89=0,"",TrRoad_emi!D59/TrRoad_tech!D174)</f>
        <v>1.1986930042992265</v>
      </c>
      <c r="E201" s="108">
        <f>IF(TrRoad_act!E89=0,"",TrRoad_emi!E59/TrRoad_tech!E174)</f>
        <v>1.2340306152978771</v>
      </c>
      <c r="F201" s="108">
        <f>IF(TrRoad_act!F89=0,"",TrRoad_emi!F59/TrRoad_tech!F174)</f>
        <v>1.2639448687108685</v>
      </c>
      <c r="G201" s="108">
        <f>IF(TrRoad_act!G89=0,"",TrRoad_emi!G59/TrRoad_tech!G174)</f>
        <v>1.2450973008442794</v>
      </c>
      <c r="H201" s="108">
        <f>IF(TrRoad_act!H89=0,"",TrRoad_emi!H59/TrRoad_tech!H174)</f>
        <v>1.2386332842857479</v>
      </c>
      <c r="I201" s="108">
        <f>IF(TrRoad_act!I89=0,"",TrRoad_emi!I59/TrRoad_tech!I174)</f>
        <v>1.225904694423986</v>
      </c>
      <c r="J201" s="108">
        <f>IF(TrRoad_act!J89=0,"",TrRoad_emi!J59/TrRoad_tech!J174)</f>
        <v>1.1956254582870256</v>
      </c>
      <c r="K201" s="108">
        <f>IF(TrRoad_act!K89=0,"",TrRoad_emi!K59/TrRoad_tech!K174)</f>
        <v>1.1874341377878672</v>
      </c>
      <c r="L201" s="108">
        <f>IF(TrRoad_act!L89=0,"",TrRoad_emi!L59/TrRoad_tech!L174)</f>
        <v>1.2028451115242427</v>
      </c>
      <c r="M201" s="108">
        <f>IF(TrRoad_act!M89=0,"",TrRoad_emi!M59/TrRoad_tech!M174)</f>
        <v>1.1502829849451184</v>
      </c>
      <c r="N201" s="108">
        <f>IF(TrRoad_act!N89=0,"",TrRoad_emi!N59/TrRoad_tech!N174)</f>
        <v>1.0586523546206956</v>
      </c>
      <c r="O201" s="108">
        <f>IF(TrRoad_act!O89=0,"",TrRoad_emi!O59/TrRoad_tech!O174)</f>
        <v>1.0433861511452651</v>
      </c>
      <c r="P201" s="108">
        <f>IF(TrRoad_act!P89=0,"",TrRoad_emi!P59/TrRoad_tech!P174)</f>
        <v>1.0571499818532462</v>
      </c>
      <c r="Q201" s="108">
        <f>IF(TrRoad_act!Q89=0,"",TrRoad_emi!Q59/TrRoad_tech!Q174)</f>
        <v>1.0893142143290859</v>
      </c>
    </row>
    <row r="202" spans="1:17" ht="11.45" customHeight="1" x14ac:dyDescent="0.25">
      <c r="A202" s="62" t="s">
        <v>57</v>
      </c>
      <c r="B202" s="108">
        <f>IF(TrRoad_act!B90=0,"",TrRoad_emi!B60/TrRoad_tech!B175)</f>
        <v>1.0458142037819584</v>
      </c>
      <c r="C202" s="108">
        <f>IF(TrRoad_act!C90=0,"",TrRoad_emi!C60/TrRoad_tech!C175)</f>
        <v>1.1198404140004006</v>
      </c>
      <c r="D202" s="108">
        <f>IF(TrRoad_act!D90=0,"",TrRoad_emi!D60/TrRoad_tech!D175)</f>
        <v>1.3371185599878654</v>
      </c>
      <c r="E202" s="108">
        <f>IF(TrRoad_act!E90=0,"",TrRoad_emi!E60/TrRoad_tech!E175)</f>
        <v>1.2707321448699962</v>
      </c>
      <c r="F202" s="108">
        <f>IF(TrRoad_act!F90=0,"",TrRoad_emi!F60/TrRoad_tech!F175)</f>
        <v>1.2646815869139072</v>
      </c>
      <c r="G202" s="108">
        <f>IF(TrRoad_act!G90=0,"",TrRoad_emi!G60/TrRoad_tech!G175)</f>
        <v>1.3129934990278984</v>
      </c>
      <c r="H202" s="108">
        <f>IF(TrRoad_act!H90=0,"",TrRoad_emi!H60/TrRoad_tech!H175)</f>
        <v>1.3147641733035829</v>
      </c>
      <c r="I202" s="108">
        <f>IF(TrRoad_act!I90=0,"",TrRoad_emi!I60/TrRoad_tech!I175)</f>
        <v>1.2225645894033002</v>
      </c>
      <c r="J202" s="108">
        <f>IF(TrRoad_act!J90=0,"",TrRoad_emi!J60/TrRoad_tech!J175)</f>
        <v>1.2068172878913863</v>
      </c>
      <c r="K202" s="108">
        <f>IF(TrRoad_act!K90=0,"",TrRoad_emi!K60/TrRoad_tech!K175)</f>
        <v>1.2832084406663149</v>
      </c>
      <c r="L202" s="108" t="str">
        <f>IF(TrRoad_act!L90=0,"",TrRoad_emi!L60/TrRoad_tech!L175)</f>
        <v/>
      </c>
      <c r="M202" s="108" t="str">
        <f>IF(TrRoad_act!M90=0,"",TrRoad_emi!M60/TrRoad_tech!M175)</f>
        <v/>
      </c>
      <c r="N202" s="108" t="str">
        <f>IF(TrRoad_act!N90=0,"",TrRoad_emi!N60/TrRoad_tech!N175)</f>
        <v/>
      </c>
      <c r="O202" s="108" t="str">
        <f>IF(TrRoad_act!O90=0,"",TrRoad_emi!O60/TrRoad_tech!O175)</f>
        <v/>
      </c>
      <c r="P202" s="108" t="str">
        <f>IF(TrRoad_act!P90=0,"",TrRoad_emi!P60/TrRoad_tech!P175)</f>
        <v/>
      </c>
      <c r="Q202" s="108" t="str">
        <f>IF(TrRoad_act!Q90=0,"",TrRoad_emi!Q60/TrRoad_tech!Q175)</f>
        <v/>
      </c>
    </row>
    <row r="203" spans="1:17" ht="11.45" customHeight="1" x14ac:dyDescent="0.25">
      <c r="A203" s="62" t="s">
        <v>56</v>
      </c>
      <c r="B203" s="108" t="str">
        <f>IF(TrRoad_act!B91=0,"",TrRoad_emi!B61/TrRoad_tech!B176)</f>
        <v/>
      </c>
      <c r="C203" s="108" t="str">
        <f>IF(TrRoad_act!C91=0,"",TrRoad_emi!C61/TrRoad_tech!C176)</f>
        <v/>
      </c>
      <c r="D203" s="108" t="str">
        <f>IF(TrRoad_act!D91=0,"",TrRoad_emi!D61/TrRoad_tech!D176)</f>
        <v/>
      </c>
      <c r="E203" s="108" t="str">
        <f>IF(TrRoad_act!E91=0,"",TrRoad_emi!E61/TrRoad_tech!E176)</f>
        <v/>
      </c>
      <c r="F203" s="108" t="str">
        <f>IF(TrRoad_act!F91=0,"",TrRoad_emi!F61/TrRoad_tech!F176)</f>
        <v/>
      </c>
      <c r="G203" s="108" t="str">
        <f>IF(TrRoad_act!G91=0,"",TrRoad_emi!G61/TrRoad_tech!G176)</f>
        <v/>
      </c>
      <c r="H203" s="108" t="str">
        <f>IF(TrRoad_act!H91=0,"",TrRoad_emi!H61/TrRoad_tech!H176)</f>
        <v/>
      </c>
      <c r="I203" s="108" t="str">
        <f>IF(TrRoad_act!I91=0,"",TrRoad_emi!I61/TrRoad_tech!I176)</f>
        <v/>
      </c>
      <c r="J203" s="108" t="str">
        <f>IF(TrRoad_act!J91=0,"",TrRoad_emi!J61/TrRoad_tech!J176)</f>
        <v/>
      </c>
      <c r="K203" s="108" t="str">
        <f>IF(TrRoad_act!K91=0,"",TrRoad_emi!K61/TrRoad_tech!K176)</f>
        <v/>
      </c>
      <c r="L203" s="108" t="str">
        <f>IF(TrRoad_act!L91=0,"",TrRoad_emi!L61/TrRoad_tech!L176)</f>
        <v/>
      </c>
      <c r="M203" s="108" t="str">
        <f>IF(TrRoad_act!M91=0,"",TrRoad_emi!M61/TrRoad_tech!M176)</f>
        <v/>
      </c>
      <c r="N203" s="108" t="str">
        <f>IF(TrRoad_act!N91=0,"",TrRoad_emi!N61/TrRoad_tech!N176)</f>
        <v/>
      </c>
      <c r="O203" s="108" t="str">
        <f>IF(TrRoad_act!O91=0,"",TrRoad_emi!O61/TrRoad_tech!O176)</f>
        <v/>
      </c>
      <c r="P203" s="108" t="str">
        <f>IF(TrRoad_act!P91=0,"",TrRoad_emi!P61/TrRoad_tech!P176)</f>
        <v/>
      </c>
      <c r="Q203" s="108">
        <f>IF(TrRoad_act!Q91=0,"",TrRoad_emi!Q61/TrRoad_tech!Q176)</f>
        <v>1.2831151974032087</v>
      </c>
    </row>
    <row r="204" spans="1:17" ht="11.45" customHeight="1" x14ac:dyDescent="0.25">
      <c r="A204" s="62" t="s">
        <v>60</v>
      </c>
      <c r="B204" s="108" t="str">
        <f>IF(TrRoad_act!B92=0,"",TrRoad_emi!B62/TrRoad_tech!B177)</f>
        <v/>
      </c>
      <c r="C204" s="108" t="str">
        <f>IF(TrRoad_act!C92=0,"",TrRoad_emi!C62/TrRoad_tech!C177)</f>
        <v/>
      </c>
      <c r="D204" s="108" t="str">
        <f>IF(TrRoad_act!D92=0,"",TrRoad_emi!D62/TrRoad_tech!D177)</f>
        <v/>
      </c>
      <c r="E204" s="108" t="str">
        <f>IF(TrRoad_act!E92=0,"",TrRoad_emi!E62/TrRoad_tech!E177)</f>
        <v/>
      </c>
      <c r="F204" s="108" t="str">
        <f>IF(TrRoad_act!F92=0,"",TrRoad_emi!F62/TrRoad_tech!F177)</f>
        <v/>
      </c>
      <c r="G204" s="108" t="str">
        <f>IF(TrRoad_act!G92=0,"",TrRoad_emi!G62/TrRoad_tech!G177)</f>
        <v/>
      </c>
      <c r="H204" s="108" t="str">
        <f>IF(TrRoad_act!H92=0,"",TrRoad_emi!H62/TrRoad_tech!H177)</f>
        <v/>
      </c>
      <c r="I204" s="108" t="str">
        <f>IF(TrRoad_act!I92=0,"",TrRoad_emi!I62/TrRoad_tech!I177)</f>
        <v/>
      </c>
      <c r="J204" s="108" t="str">
        <f>IF(TrRoad_act!J92=0,"",TrRoad_emi!J62/TrRoad_tech!J177)</f>
        <v/>
      </c>
      <c r="K204" s="108" t="str">
        <f>IF(TrRoad_act!K92=0,"",TrRoad_emi!K62/TrRoad_tech!K177)</f>
        <v/>
      </c>
      <c r="L204" s="108" t="str">
        <f>IF(TrRoad_act!L92=0,"",TrRoad_emi!L62/TrRoad_tech!L177)</f>
        <v/>
      </c>
      <c r="M204" s="108" t="str">
        <f>IF(TrRoad_act!M92=0,"",TrRoad_emi!M62/TrRoad_tech!M177)</f>
        <v/>
      </c>
      <c r="N204" s="108" t="str">
        <f>IF(TrRoad_act!N92=0,"",TrRoad_emi!N62/TrRoad_tech!N177)</f>
        <v/>
      </c>
      <c r="O204" s="108" t="str">
        <f>IF(TrRoad_act!O92=0,"",TrRoad_emi!O62/TrRoad_tech!O177)</f>
        <v/>
      </c>
      <c r="P204" s="108">
        <f>IF(TrRoad_act!P92=0,"",TrRoad_emi!P62/TrRoad_tech!P177)</f>
        <v>1.277319979027127</v>
      </c>
      <c r="Q204" s="108">
        <f>IF(TrRoad_act!Q92=0,"",TrRoad_emi!Q62/TrRoad_tech!Q177)</f>
        <v>1.2960538259445966</v>
      </c>
    </row>
    <row r="205" spans="1:17" ht="11.45" customHeight="1" x14ac:dyDescent="0.25">
      <c r="A205" s="62" t="s">
        <v>55</v>
      </c>
      <c r="B205" s="108" t="str">
        <f>""</f>
        <v/>
      </c>
      <c r="C205" s="108" t="str">
        <f>""</f>
        <v/>
      </c>
      <c r="D205" s="108" t="str">
        <f>""</f>
        <v/>
      </c>
      <c r="E205" s="108" t="str">
        <f>""</f>
        <v/>
      </c>
      <c r="F205" s="108" t="str">
        <f>""</f>
        <v/>
      </c>
      <c r="G205" s="108" t="str">
        <f>""</f>
        <v/>
      </c>
      <c r="H205" s="108" t="str">
        <f>""</f>
        <v/>
      </c>
      <c r="I205" s="108" t="str">
        <f>""</f>
        <v/>
      </c>
      <c r="J205" s="108" t="str">
        <f>""</f>
        <v/>
      </c>
      <c r="K205" s="108" t="str">
        <f>""</f>
        <v/>
      </c>
      <c r="L205" s="108" t="str">
        <f>""</f>
        <v/>
      </c>
      <c r="M205" s="108" t="str">
        <f>""</f>
        <v/>
      </c>
      <c r="N205" s="108" t="str">
        <f>""</f>
        <v/>
      </c>
      <c r="O205" s="108" t="str">
        <f>""</f>
        <v/>
      </c>
      <c r="P205" s="108" t="str">
        <f>""</f>
        <v/>
      </c>
      <c r="Q205" s="108" t="str">
        <f>""</f>
        <v/>
      </c>
    </row>
    <row r="206" spans="1:17" ht="11.45" customHeight="1" x14ac:dyDescent="0.25">
      <c r="A206" s="19" t="s">
        <v>28</v>
      </c>
      <c r="B206" s="107">
        <f>IF(TrRoad_act!B94=0,"",TrRoad_emi!B64/TrRoad_tech!B179)</f>
        <v>1.0975237345899986</v>
      </c>
      <c r="C206" s="107">
        <f>IF(TrRoad_act!C94=0,"",TrRoad_emi!C64/TrRoad_tech!C179)</f>
        <v>1.09570194954194</v>
      </c>
      <c r="D206" s="107">
        <f>IF(TrRoad_act!D94=0,"",TrRoad_emi!D64/TrRoad_tech!D179)</f>
        <v>1.0941241769113825</v>
      </c>
      <c r="E206" s="107">
        <f>IF(TrRoad_act!E94=0,"",TrRoad_emi!E64/TrRoad_tech!E179)</f>
        <v>1.0958962607699059</v>
      </c>
      <c r="F206" s="107">
        <f>IF(TrRoad_act!F94=0,"",TrRoad_emi!F64/TrRoad_tech!F179)</f>
        <v>1.0973556959815343</v>
      </c>
      <c r="G206" s="107">
        <f>IF(TrRoad_act!G94=0,"",TrRoad_emi!G64/TrRoad_tech!G179)</f>
        <v>1.1004073352165042</v>
      </c>
      <c r="H206" s="107">
        <f>IF(TrRoad_act!H94=0,"",TrRoad_emi!H64/TrRoad_tech!H179)</f>
        <v>1.1051869521751474</v>
      </c>
      <c r="I206" s="107">
        <f>IF(TrRoad_act!I94=0,"",TrRoad_emi!I64/TrRoad_tech!I179)</f>
        <v>1.1127541380297286</v>
      </c>
      <c r="J206" s="107">
        <f>IF(TrRoad_act!J94=0,"",TrRoad_emi!J64/TrRoad_tech!J179)</f>
        <v>1.1159327091451818</v>
      </c>
      <c r="K206" s="107">
        <f>IF(TrRoad_act!K94=0,"",TrRoad_emi!K64/TrRoad_tech!K179)</f>
        <v>1.1180738217922332</v>
      </c>
      <c r="L206" s="107">
        <f>IF(TrRoad_act!L94=0,"",TrRoad_emi!L64/TrRoad_tech!L179)</f>
        <v>1.1233392254859975</v>
      </c>
      <c r="M206" s="107">
        <f>IF(TrRoad_act!M94=0,"",TrRoad_emi!M64/TrRoad_tech!M179)</f>
        <v>1.0879202867724782</v>
      </c>
      <c r="N206" s="107">
        <f>IF(TrRoad_act!N94=0,"",TrRoad_emi!N64/TrRoad_tech!N179)</f>
        <v>1.0192735141258518</v>
      </c>
      <c r="O206" s="107">
        <f>IF(TrRoad_act!O94=0,"",TrRoad_emi!O64/TrRoad_tech!O179)</f>
        <v>1.0215958924123949</v>
      </c>
      <c r="P206" s="107">
        <f>IF(TrRoad_act!P94=0,"",TrRoad_emi!P64/TrRoad_tech!P179)</f>
        <v>1.0268417192458867</v>
      </c>
      <c r="Q206" s="107">
        <f>IF(TrRoad_act!Q94=0,"",TrRoad_emi!Q64/TrRoad_tech!Q179)</f>
        <v>1.0459982610153353</v>
      </c>
    </row>
    <row r="207" spans="1:17" ht="11.45" customHeight="1" x14ac:dyDescent="0.25">
      <c r="A207" s="62" t="s">
        <v>59</v>
      </c>
      <c r="B207" s="106">
        <f>IF(TrRoad_act!B95=0,"",TrRoad_emi!B65/TrRoad_tech!B180)</f>
        <v>1.1000000000133239</v>
      </c>
      <c r="C207" s="106">
        <f>IF(TrRoad_act!C95=0,"",TrRoad_emi!C65/TrRoad_tech!C180)</f>
        <v>1.1000000000133239</v>
      </c>
      <c r="D207" s="106">
        <f>IF(TrRoad_act!D95=0,"",TrRoad_emi!D65/TrRoad_tech!D180)</f>
        <v>1.1000000000133243</v>
      </c>
      <c r="E207" s="106">
        <f>IF(TrRoad_act!E95=0,"",TrRoad_emi!E65/TrRoad_tech!E180)</f>
        <v>1.1000000000133241</v>
      </c>
      <c r="F207" s="106">
        <f>IF(TrRoad_act!F95=0,"",TrRoad_emi!F65/TrRoad_tech!F180)</f>
        <v>1.1000000000133243</v>
      </c>
      <c r="G207" s="106">
        <f>IF(TrRoad_act!G95=0,"",TrRoad_emi!G65/TrRoad_tech!G180)</f>
        <v>1.1000000000133241</v>
      </c>
      <c r="H207" s="106">
        <f>IF(TrRoad_act!H95=0,"",TrRoad_emi!H65/TrRoad_tech!H180)</f>
        <v>1.0977405066163017</v>
      </c>
      <c r="I207" s="106">
        <f>IF(TrRoad_act!I95=0,"",TrRoad_emi!I65/TrRoad_tech!I180)</f>
        <v>1.0966122885009368</v>
      </c>
      <c r="J207" s="106">
        <f>IF(TrRoad_act!J95=0,"",TrRoad_emi!J65/TrRoad_tech!J180)</f>
        <v>1.096867137322618</v>
      </c>
      <c r="K207" s="106">
        <f>IF(TrRoad_act!K95=0,"",TrRoad_emi!K65/TrRoad_tech!K180)</f>
        <v>1.096696006773783</v>
      </c>
      <c r="L207" s="106">
        <f>IF(TrRoad_act!L95=0,"",TrRoad_emi!L65/TrRoad_tech!L180)</f>
        <v>1.0819087849455415</v>
      </c>
      <c r="M207" s="106">
        <f>IF(TrRoad_act!M95=0,"",TrRoad_emi!M65/TrRoad_tech!M180)</f>
        <v>1.0673114589469392</v>
      </c>
      <c r="N207" s="106">
        <f>IF(TrRoad_act!N95=0,"",TrRoad_emi!N65/TrRoad_tech!N180)</f>
        <v>1.1000000000133239</v>
      </c>
      <c r="O207" s="106">
        <f>IF(TrRoad_act!O95=0,"",TrRoad_emi!O65/TrRoad_tech!O180)</f>
        <v>1.1000000000133241</v>
      </c>
      <c r="P207" s="106">
        <f>IF(TrRoad_act!P95=0,"",TrRoad_emi!P65/TrRoad_tech!P180)</f>
        <v>1.1000000000133241</v>
      </c>
      <c r="Q207" s="106">
        <f>IF(TrRoad_act!Q95=0,"",TrRoad_emi!Q65/TrRoad_tech!Q180)</f>
        <v>1.1000000000133243</v>
      </c>
    </row>
    <row r="208" spans="1:17" ht="11.45" customHeight="1" x14ac:dyDescent="0.25">
      <c r="A208" s="62" t="s">
        <v>58</v>
      </c>
      <c r="B208" s="106">
        <f>IF(TrRoad_act!B96=0,"",TrRoad_emi!B66/TrRoad_tech!B181)</f>
        <v>1.1000000000133239</v>
      </c>
      <c r="C208" s="106">
        <f>IF(TrRoad_act!C96=0,"",TrRoad_emi!C66/TrRoad_tech!C181)</f>
        <v>1.1000930398223798</v>
      </c>
      <c r="D208" s="106">
        <f>IF(TrRoad_act!D96=0,"",TrRoad_emi!D66/TrRoad_tech!D181)</f>
        <v>1.1003278304103599</v>
      </c>
      <c r="E208" s="106">
        <f>IF(TrRoad_act!E96=0,"",TrRoad_emi!E66/TrRoad_tech!E181)</f>
        <v>1.1008409818571727</v>
      </c>
      <c r="F208" s="106">
        <f>IF(TrRoad_act!F96=0,"",TrRoad_emi!F66/TrRoad_tech!F181)</f>
        <v>1.1023451996751763</v>
      </c>
      <c r="G208" s="106">
        <f>IF(TrRoad_act!G96=0,"",TrRoad_emi!G66/TrRoad_tech!G181)</f>
        <v>1.1051662494542505</v>
      </c>
      <c r="H208" s="106">
        <f>IF(TrRoad_act!H96=0,"",TrRoad_emi!H66/TrRoad_tech!H181)</f>
        <v>1.1095618527237341</v>
      </c>
      <c r="I208" s="106">
        <f>IF(TrRoad_act!I96=0,"",TrRoad_emi!I66/TrRoad_tech!I181)</f>
        <v>1.1166486206432107</v>
      </c>
      <c r="J208" s="106">
        <f>IF(TrRoad_act!J96=0,"",TrRoad_emi!J66/TrRoad_tech!J181)</f>
        <v>1.1191828098430492</v>
      </c>
      <c r="K208" s="106">
        <f>IF(TrRoad_act!K96=0,"",TrRoad_emi!K66/TrRoad_tech!K181)</f>
        <v>1.12013792366888</v>
      </c>
      <c r="L208" s="106">
        <f>IF(TrRoad_act!L96=0,"",TrRoad_emi!L66/TrRoad_tech!L181)</f>
        <v>1.1246664919014286</v>
      </c>
      <c r="M208" s="106">
        <f>IF(TrRoad_act!M96=0,"",TrRoad_emi!M66/TrRoad_tech!M181)</f>
        <v>1.0886418064060601</v>
      </c>
      <c r="N208" s="106">
        <f>IF(TrRoad_act!N96=0,"",TrRoad_emi!N66/TrRoad_tech!N181)</f>
        <v>1.0194944179006826</v>
      </c>
      <c r="O208" s="106">
        <f>IF(TrRoad_act!O96=0,"",TrRoad_emi!O66/TrRoad_tech!O181)</f>
        <v>1.0216964574369338</v>
      </c>
      <c r="P208" s="106">
        <f>IF(TrRoad_act!P96=0,"",TrRoad_emi!P66/TrRoad_tech!P181)</f>
        <v>1.0268824715524933</v>
      </c>
      <c r="Q208" s="106">
        <f>IF(TrRoad_act!Q96=0,"",TrRoad_emi!Q66/TrRoad_tech!Q181)</f>
        <v>1.0334838643787017</v>
      </c>
    </row>
    <row r="209" spans="1:17" ht="11.45" customHeight="1" x14ac:dyDescent="0.25">
      <c r="A209" s="62" t="s">
        <v>57</v>
      </c>
      <c r="B209" s="106" t="str">
        <f>IF(TrRoad_act!B97=0,"",TrRoad_emi!B67/TrRoad_tech!B182)</f>
        <v/>
      </c>
      <c r="C209" s="106" t="str">
        <f>IF(TrRoad_act!C97=0,"",TrRoad_emi!C67/TrRoad_tech!C182)</f>
        <v/>
      </c>
      <c r="D209" s="106" t="str">
        <f>IF(TrRoad_act!D97=0,"",TrRoad_emi!D67/TrRoad_tech!D182)</f>
        <v/>
      </c>
      <c r="E209" s="106" t="str">
        <f>IF(TrRoad_act!E97=0,"",TrRoad_emi!E67/TrRoad_tech!E182)</f>
        <v/>
      </c>
      <c r="F209" s="106" t="str">
        <f>IF(TrRoad_act!F97=0,"",TrRoad_emi!F67/TrRoad_tech!F182)</f>
        <v/>
      </c>
      <c r="G209" s="106" t="str">
        <f>IF(TrRoad_act!G97=0,"",TrRoad_emi!G67/TrRoad_tech!G182)</f>
        <v/>
      </c>
      <c r="H209" s="106" t="str">
        <f>IF(TrRoad_act!H97=0,"",TrRoad_emi!H67/TrRoad_tech!H182)</f>
        <v/>
      </c>
      <c r="I209" s="106" t="str">
        <f>IF(TrRoad_act!I97=0,"",TrRoad_emi!I67/TrRoad_tech!I182)</f>
        <v/>
      </c>
      <c r="J209" s="106" t="str">
        <f>IF(TrRoad_act!J97=0,"",TrRoad_emi!J67/TrRoad_tech!J182)</f>
        <v/>
      </c>
      <c r="K209" s="106" t="str">
        <f>IF(TrRoad_act!K97=0,"",TrRoad_emi!K67/TrRoad_tech!K182)</f>
        <v/>
      </c>
      <c r="L209" s="106" t="str">
        <f>IF(TrRoad_act!L97=0,"",TrRoad_emi!L67/TrRoad_tech!L182)</f>
        <v/>
      </c>
      <c r="M209" s="106" t="str">
        <f>IF(TrRoad_act!M97=0,"",TrRoad_emi!M67/TrRoad_tech!M182)</f>
        <v/>
      </c>
      <c r="N209" s="106" t="str">
        <f>IF(TrRoad_act!N97=0,"",TrRoad_emi!N67/TrRoad_tech!N182)</f>
        <v/>
      </c>
      <c r="O209" s="106" t="str">
        <f>IF(TrRoad_act!O97=0,"",TrRoad_emi!O67/TrRoad_tech!O182)</f>
        <v/>
      </c>
      <c r="P209" s="106" t="str">
        <f>IF(TrRoad_act!P97=0,"",TrRoad_emi!P67/TrRoad_tech!P182)</f>
        <v/>
      </c>
      <c r="Q209" s="106" t="str">
        <f>IF(TrRoad_act!Q97=0,"",TrRoad_emi!Q67/TrRoad_tech!Q182)</f>
        <v/>
      </c>
    </row>
    <row r="210" spans="1:17" ht="11.45" customHeight="1" x14ac:dyDescent="0.25">
      <c r="A210" s="62" t="s">
        <v>56</v>
      </c>
      <c r="B210" s="106" t="str">
        <f>IF(TrRoad_act!B98=0,"",TrRoad_emi!B68/TrRoad_tech!B183)</f>
        <v/>
      </c>
      <c r="C210" s="106" t="str">
        <f>IF(TrRoad_act!C98=0,"",TrRoad_emi!C68/TrRoad_tech!C183)</f>
        <v/>
      </c>
      <c r="D210" s="106" t="str">
        <f>IF(TrRoad_act!D98=0,"",TrRoad_emi!D68/TrRoad_tech!D183)</f>
        <v/>
      </c>
      <c r="E210" s="106" t="str">
        <f>IF(TrRoad_act!E98=0,"",TrRoad_emi!E68/TrRoad_tech!E183)</f>
        <v/>
      </c>
      <c r="F210" s="106" t="str">
        <f>IF(TrRoad_act!F98=0,"",TrRoad_emi!F68/TrRoad_tech!F183)</f>
        <v/>
      </c>
      <c r="G210" s="106" t="str">
        <f>IF(TrRoad_act!G98=0,"",TrRoad_emi!G68/TrRoad_tech!G183)</f>
        <v/>
      </c>
      <c r="H210" s="106" t="str">
        <f>IF(TrRoad_act!H98=0,"",TrRoad_emi!H68/TrRoad_tech!H183)</f>
        <v/>
      </c>
      <c r="I210" s="106" t="str">
        <f>IF(TrRoad_act!I98=0,"",TrRoad_emi!I68/TrRoad_tech!I183)</f>
        <v/>
      </c>
      <c r="J210" s="106" t="str">
        <f>IF(TrRoad_act!J98=0,"",TrRoad_emi!J68/TrRoad_tech!J183)</f>
        <v/>
      </c>
      <c r="K210" s="106" t="str">
        <f>IF(TrRoad_act!K98=0,"",TrRoad_emi!K68/TrRoad_tech!K183)</f>
        <v/>
      </c>
      <c r="L210" s="106" t="str">
        <f>IF(TrRoad_act!L98=0,"",TrRoad_emi!L68/TrRoad_tech!L183)</f>
        <v/>
      </c>
      <c r="M210" s="106" t="str">
        <f>IF(TrRoad_act!M98=0,"",TrRoad_emi!M68/TrRoad_tech!M183)</f>
        <v/>
      </c>
      <c r="N210" s="106" t="str">
        <f>IF(TrRoad_act!N98=0,"",TrRoad_emi!N68/TrRoad_tech!N183)</f>
        <v/>
      </c>
      <c r="O210" s="106" t="str">
        <f>IF(TrRoad_act!O98=0,"",TrRoad_emi!O68/TrRoad_tech!O183)</f>
        <v/>
      </c>
      <c r="P210" s="106" t="str">
        <f>IF(TrRoad_act!P98=0,"",TrRoad_emi!P68/TrRoad_tech!P183)</f>
        <v/>
      </c>
      <c r="Q210" s="106">
        <f>IF(TrRoad_act!Q98=0,"",TrRoad_emi!Q68/TrRoad_tech!Q183)</f>
        <v>1.1712649870888536</v>
      </c>
    </row>
    <row r="211" spans="1:17" ht="11.45" customHeight="1" x14ac:dyDescent="0.25">
      <c r="A211" s="62" t="s">
        <v>55</v>
      </c>
      <c r="B211" s="106" t="str">
        <f>""</f>
        <v/>
      </c>
      <c r="C211" s="106" t="str">
        <f>""</f>
        <v/>
      </c>
      <c r="D211" s="106" t="str">
        <f>""</f>
        <v/>
      </c>
      <c r="E211" s="106" t="str">
        <f>""</f>
        <v/>
      </c>
      <c r="F211" s="106" t="str">
        <f>""</f>
        <v/>
      </c>
      <c r="G211" s="106" t="str">
        <f>""</f>
        <v/>
      </c>
      <c r="H211" s="106" t="str">
        <f>""</f>
        <v/>
      </c>
      <c r="I211" s="106" t="str">
        <f>""</f>
        <v/>
      </c>
      <c r="J211" s="106" t="str">
        <f>""</f>
        <v/>
      </c>
      <c r="K211" s="106" t="str">
        <f>""</f>
        <v/>
      </c>
      <c r="L211" s="106" t="str">
        <f>""</f>
        <v/>
      </c>
      <c r="M211" s="106" t="str">
        <f>""</f>
        <v/>
      </c>
      <c r="N211" s="106" t="str">
        <f>""</f>
        <v/>
      </c>
      <c r="O211" s="106" t="str">
        <f>""</f>
        <v/>
      </c>
      <c r="P211" s="106" t="str">
        <f>""</f>
        <v/>
      </c>
      <c r="Q211" s="106" t="str">
        <f>""</f>
        <v/>
      </c>
    </row>
    <row r="212" spans="1:17" ht="11.45" customHeight="1" x14ac:dyDescent="0.25">
      <c r="A212" s="25" t="s">
        <v>18</v>
      </c>
      <c r="B212" s="110"/>
      <c r="C212" s="110"/>
      <c r="D212" s="110"/>
      <c r="E212" s="110"/>
      <c r="F212" s="110"/>
      <c r="G212" s="110"/>
      <c r="H212" s="110"/>
      <c r="I212" s="110"/>
      <c r="J212" s="110"/>
      <c r="K212" s="110"/>
      <c r="L212" s="110"/>
      <c r="M212" s="110"/>
      <c r="N212" s="110"/>
      <c r="O212" s="110"/>
      <c r="P212" s="110"/>
      <c r="Q212" s="110"/>
    </row>
    <row r="213" spans="1:17" ht="11.45" customHeight="1" x14ac:dyDescent="0.25">
      <c r="A213" s="23" t="s">
        <v>27</v>
      </c>
      <c r="B213" s="109">
        <f>IF(TrRoad_act!B101=0,"",TrRoad_emi!B71/TrRoad_tech!B186)</f>
        <v>1.009477751898824</v>
      </c>
      <c r="C213" s="109">
        <f>IF(TrRoad_act!C101=0,"",TrRoad_emi!C71/TrRoad_tech!C186)</f>
        <v>1.1051079066933993</v>
      </c>
      <c r="D213" s="109">
        <f>IF(TrRoad_act!D101=0,"",TrRoad_emi!D71/TrRoad_tech!D186)</f>
        <v>1.1106063159847361</v>
      </c>
      <c r="E213" s="109">
        <f>IF(TrRoad_act!E101=0,"",TrRoad_emi!E71/TrRoad_tech!E186)</f>
        <v>1.0971017159286502</v>
      </c>
      <c r="F213" s="109">
        <f>IF(TrRoad_act!F101=0,"",TrRoad_emi!F71/TrRoad_tech!F186)</f>
        <v>1.0870041734979461</v>
      </c>
      <c r="G213" s="109">
        <f>IF(TrRoad_act!G101=0,"",TrRoad_emi!G71/TrRoad_tech!G186)</f>
        <v>1.0759372751545599</v>
      </c>
      <c r="H213" s="109">
        <f>IF(TrRoad_act!H101=0,"",TrRoad_emi!H71/TrRoad_tech!H186)</f>
        <v>1.0522649505946318</v>
      </c>
      <c r="I213" s="109">
        <f>IF(TrRoad_act!I101=0,"",TrRoad_emi!I71/TrRoad_tech!I186)</f>
        <v>1.0383581531223294</v>
      </c>
      <c r="J213" s="109">
        <f>IF(TrRoad_act!J101=0,"",TrRoad_emi!J71/TrRoad_tech!J186)</f>
        <v>1.1033107477725002</v>
      </c>
      <c r="K213" s="109">
        <f>IF(TrRoad_act!K101=0,"",TrRoad_emi!K71/TrRoad_tech!K186)</f>
        <v>1.1465773762187652</v>
      </c>
      <c r="L213" s="109">
        <f>IF(TrRoad_act!L101=0,"",TrRoad_emi!L71/TrRoad_tech!L186)</f>
        <v>1.1926389716347825</v>
      </c>
      <c r="M213" s="109">
        <f>IF(TrRoad_act!M101=0,"",TrRoad_emi!M71/TrRoad_tech!M186)</f>
        <v>1.1924512498103359</v>
      </c>
      <c r="N213" s="109">
        <f>IF(TrRoad_act!N101=0,"",TrRoad_emi!N71/TrRoad_tech!N186)</f>
        <v>1.1794411349688421</v>
      </c>
      <c r="O213" s="109">
        <f>IF(TrRoad_act!O101=0,"",TrRoad_emi!O71/TrRoad_tech!O186)</f>
        <v>1.1778280122775753</v>
      </c>
      <c r="P213" s="109">
        <f>IF(TrRoad_act!P101=0,"",TrRoad_emi!P71/TrRoad_tech!P186)</f>
        <v>1.1856734612423983</v>
      </c>
      <c r="Q213" s="109">
        <f>IF(TrRoad_act!Q101=0,"",TrRoad_emi!Q71/TrRoad_tech!Q186)</f>
        <v>1.1817604234890289</v>
      </c>
    </row>
    <row r="214" spans="1:17" ht="11.45" customHeight="1" x14ac:dyDescent="0.25">
      <c r="A214" s="62" t="s">
        <v>59</v>
      </c>
      <c r="B214" s="108">
        <f>IF(TrRoad_act!B102=0,"",TrRoad_emi!B72/TrRoad_tech!B187)</f>
        <v>1.10000000000673</v>
      </c>
      <c r="C214" s="108">
        <f>IF(TrRoad_act!C102=0,"",TrRoad_emi!C72/TrRoad_tech!C187)</f>
        <v>1.1001617436193201</v>
      </c>
      <c r="D214" s="108">
        <f>IF(TrRoad_act!D102=0,"",TrRoad_emi!D72/TrRoad_tech!D187)</f>
        <v>1.1005457291276446</v>
      </c>
      <c r="E214" s="108">
        <f>IF(TrRoad_act!E102=0,"",TrRoad_emi!E72/TrRoad_tech!E187)</f>
        <v>1.101159260841182</v>
      </c>
      <c r="F214" s="108">
        <f>IF(TrRoad_act!F102=0,"",TrRoad_emi!F72/TrRoad_tech!F187)</f>
        <v>1.1020015093724842</v>
      </c>
      <c r="G214" s="108">
        <f>IF(TrRoad_act!G102=0,"",TrRoad_emi!G72/TrRoad_tech!G187)</f>
        <v>1.1030887250762014</v>
      </c>
      <c r="H214" s="108">
        <f>IF(TrRoad_act!H102=0,"",TrRoad_emi!H72/TrRoad_tech!H187)</f>
        <v>1.1026588054869704</v>
      </c>
      <c r="I214" s="108">
        <f>IF(TrRoad_act!I102=0,"",TrRoad_emi!I72/TrRoad_tech!I187)</f>
        <v>1.1021378027258564</v>
      </c>
      <c r="J214" s="108">
        <f>IF(TrRoad_act!J102=0,"",TrRoad_emi!J72/TrRoad_tech!J187)</f>
        <v>1.1045974724635879</v>
      </c>
      <c r="K214" s="108">
        <f>IF(TrRoad_act!K102=0,"",TrRoad_emi!K72/TrRoad_tech!K187)</f>
        <v>1.1081398624050294</v>
      </c>
      <c r="L214" s="108">
        <f>IF(TrRoad_act!L102=0,"",TrRoad_emi!L72/TrRoad_tech!L187)</f>
        <v>1.0977655505366193</v>
      </c>
      <c r="M214" s="108">
        <f>IF(TrRoad_act!M102=0,"",TrRoad_emi!M72/TrRoad_tech!M187)</f>
        <v>1.0909409144471223</v>
      </c>
      <c r="N214" s="108">
        <f>IF(TrRoad_act!N102=0,"",TrRoad_emi!N72/TrRoad_tech!N187)</f>
        <v>1.1315417842350159</v>
      </c>
      <c r="O214" s="108">
        <f>IF(TrRoad_act!O102=0,"",TrRoad_emi!O72/TrRoad_tech!O187)</f>
        <v>1.1399694891751684</v>
      </c>
      <c r="P214" s="108">
        <f>IF(TrRoad_act!P102=0,"",TrRoad_emi!P72/TrRoad_tech!P187)</f>
        <v>1.148800285574396</v>
      </c>
      <c r="Q214" s="108">
        <f>IF(TrRoad_act!Q102=0,"",TrRoad_emi!Q72/TrRoad_tech!Q187)</f>
        <v>1.1619526875687598</v>
      </c>
    </row>
    <row r="215" spans="1:17" ht="11.45" customHeight="1" x14ac:dyDescent="0.25">
      <c r="A215" s="62" t="s">
        <v>58</v>
      </c>
      <c r="B215" s="108">
        <f>IF(TrRoad_act!B103=0,"",TrRoad_emi!B73/TrRoad_tech!B188)</f>
        <v>1.10000000000673</v>
      </c>
      <c r="C215" s="108">
        <f>IF(TrRoad_act!C103=0,"",TrRoad_emi!C73/TrRoad_tech!C188)</f>
        <v>1.1002102524562249</v>
      </c>
      <c r="D215" s="108">
        <f>IF(TrRoad_act!D103=0,"",TrRoad_emi!D73/TrRoad_tech!D188)</f>
        <v>1.1007032721673395</v>
      </c>
      <c r="E215" s="108">
        <f>IF(TrRoad_act!E103=0,"",TrRoad_emi!E73/TrRoad_tech!E188)</f>
        <v>1.1015259121716239</v>
      </c>
      <c r="F215" s="108">
        <f>IF(TrRoad_act!F103=0,"",TrRoad_emi!F73/TrRoad_tech!F188)</f>
        <v>1.1028991289104422</v>
      </c>
      <c r="G215" s="108">
        <f>IF(TrRoad_act!G103=0,"",TrRoad_emi!G73/TrRoad_tech!G188)</f>
        <v>1.1047662481502263</v>
      </c>
      <c r="H215" s="108">
        <f>IF(TrRoad_act!H103=0,"",TrRoad_emi!H73/TrRoad_tech!H188)</f>
        <v>1.1076874291029877</v>
      </c>
      <c r="I215" s="108">
        <f>IF(TrRoad_act!I103=0,"",TrRoad_emi!I73/TrRoad_tech!I188)</f>
        <v>1.1110855926064422</v>
      </c>
      <c r="J215" s="108">
        <f>IF(TrRoad_act!J103=0,"",TrRoad_emi!J73/TrRoad_tech!J188)</f>
        <v>1.114142565321125</v>
      </c>
      <c r="K215" s="108">
        <f>IF(TrRoad_act!K103=0,"",TrRoad_emi!K73/TrRoad_tech!K188)</f>
        <v>1.1159532998485218</v>
      </c>
      <c r="L215" s="108">
        <f>IF(TrRoad_act!L103=0,"",TrRoad_emi!L73/TrRoad_tech!L188)</f>
        <v>1.1222045161414718</v>
      </c>
      <c r="M215" s="108">
        <f>IF(TrRoad_act!M103=0,"",TrRoad_emi!M73/TrRoad_tech!M188)</f>
        <v>1.0902737037824686</v>
      </c>
      <c r="N215" s="108">
        <f>IF(TrRoad_act!N103=0,"",TrRoad_emi!N73/TrRoad_tech!N188)</f>
        <v>1.0255744145165575</v>
      </c>
      <c r="O215" s="108">
        <f>IF(TrRoad_act!O103=0,"",TrRoad_emi!O73/TrRoad_tech!O188)</f>
        <v>1.0345028401976606</v>
      </c>
      <c r="P215" s="108">
        <f>IF(TrRoad_act!P103=0,"",TrRoad_emi!P73/TrRoad_tech!P188)</f>
        <v>1.0488556931657391</v>
      </c>
      <c r="Q215" s="108">
        <f>IF(TrRoad_act!Q103=0,"",TrRoad_emi!Q73/TrRoad_tech!Q188)</f>
        <v>1.066475952455554</v>
      </c>
    </row>
    <row r="216" spans="1:17" ht="11.45" customHeight="1" x14ac:dyDescent="0.25">
      <c r="A216" s="62" t="s">
        <v>57</v>
      </c>
      <c r="B216" s="108">
        <f>IF(TrRoad_act!B104=0,"",TrRoad_emi!B74/TrRoad_tech!B189)</f>
        <v>1.1000000000067305</v>
      </c>
      <c r="C216" s="108">
        <f>IF(TrRoad_act!C104=0,"",TrRoad_emi!C74/TrRoad_tech!C189)</f>
        <v>1.100533361262503</v>
      </c>
      <c r="D216" s="108">
        <f>IF(TrRoad_act!D104=0,"",TrRoad_emi!D74/TrRoad_tech!D189)</f>
        <v>1.1017001903032086</v>
      </c>
      <c r="E216" s="108">
        <f>IF(TrRoad_act!E104=0,"",TrRoad_emi!E74/TrRoad_tech!E189)</f>
        <v>1.1018751541674334</v>
      </c>
      <c r="F216" s="108">
        <f>IF(TrRoad_act!F104=0,"",TrRoad_emi!F74/TrRoad_tech!F189)</f>
        <v>1.1020468307064279</v>
      </c>
      <c r="G216" s="108">
        <f>IF(TrRoad_act!G104=0,"",TrRoad_emi!G74/TrRoad_tech!G189)</f>
        <v>1.102276869647143</v>
      </c>
      <c r="H216" s="108">
        <f>IF(TrRoad_act!H104=0,"",TrRoad_emi!H74/TrRoad_tech!H189)</f>
        <v>1.1024952547624085</v>
      </c>
      <c r="I216" s="108">
        <f>IF(TrRoad_act!I104=0,"",TrRoad_emi!I74/TrRoad_tech!I189)</f>
        <v>1.1027478549899856</v>
      </c>
      <c r="J216" s="108">
        <f>IF(TrRoad_act!J104=0,"",TrRoad_emi!J74/TrRoad_tech!J189)</f>
        <v>1.1031644660797688</v>
      </c>
      <c r="K216" s="108">
        <f>IF(TrRoad_act!K104=0,"",TrRoad_emi!K74/TrRoad_tech!K189)</f>
        <v>1.1039228061705126</v>
      </c>
      <c r="L216" s="108" t="str">
        <f>IF(TrRoad_act!L104=0,"",TrRoad_emi!L74/TrRoad_tech!L189)</f>
        <v/>
      </c>
      <c r="M216" s="108" t="str">
        <f>IF(TrRoad_act!M104=0,"",TrRoad_emi!M74/TrRoad_tech!M189)</f>
        <v/>
      </c>
      <c r="N216" s="108" t="str">
        <f>IF(TrRoad_act!N104=0,"",TrRoad_emi!N74/TrRoad_tech!N189)</f>
        <v/>
      </c>
      <c r="O216" s="108" t="str">
        <f>IF(TrRoad_act!O104=0,"",TrRoad_emi!O74/TrRoad_tech!O189)</f>
        <v/>
      </c>
      <c r="P216" s="108" t="str">
        <f>IF(TrRoad_act!P104=0,"",TrRoad_emi!P74/TrRoad_tech!P189)</f>
        <v/>
      </c>
      <c r="Q216" s="108" t="str">
        <f>IF(TrRoad_act!Q104=0,"",TrRoad_emi!Q74/TrRoad_tech!Q189)</f>
        <v/>
      </c>
    </row>
    <row r="217" spans="1:17" ht="11.45" customHeight="1" x14ac:dyDescent="0.25">
      <c r="A217" s="62" t="s">
        <v>56</v>
      </c>
      <c r="B217" s="108" t="str">
        <f>IF(TrRoad_act!B105=0,"",TrRoad_emi!B75/TrRoad_tech!B190)</f>
        <v/>
      </c>
      <c r="C217" s="108" t="str">
        <f>IF(TrRoad_act!C105=0,"",TrRoad_emi!C75/TrRoad_tech!C190)</f>
        <v/>
      </c>
      <c r="D217" s="108" t="str">
        <f>IF(TrRoad_act!D105=0,"",TrRoad_emi!D75/TrRoad_tech!D190)</f>
        <v/>
      </c>
      <c r="E217" s="108" t="str">
        <f>IF(TrRoad_act!E105=0,"",TrRoad_emi!E75/TrRoad_tech!E190)</f>
        <v/>
      </c>
      <c r="F217" s="108" t="str">
        <f>IF(TrRoad_act!F105=0,"",TrRoad_emi!F75/TrRoad_tech!F190)</f>
        <v/>
      </c>
      <c r="G217" s="108" t="str">
        <f>IF(TrRoad_act!G105=0,"",TrRoad_emi!G75/TrRoad_tech!G190)</f>
        <v/>
      </c>
      <c r="H217" s="108" t="str">
        <f>IF(TrRoad_act!H105=0,"",TrRoad_emi!H75/TrRoad_tech!H190)</f>
        <v/>
      </c>
      <c r="I217" s="108" t="str">
        <f>IF(TrRoad_act!I105=0,"",TrRoad_emi!I75/TrRoad_tech!I190)</f>
        <v/>
      </c>
      <c r="J217" s="108" t="str">
        <f>IF(TrRoad_act!J105=0,"",TrRoad_emi!J75/TrRoad_tech!J190)</f>
        <v/>
      </c>
      <c r="K217" s="108" t="str">
        <f>IF(TrRoad_act!K105=0,"",TrRoad_emi!K75/TrRoad_tech!K190)</f>
        <v/>
      </c>
      <c r="L217" s="108" t="str">
        <f>IF(TrRoad_act!L105=0,"",TrRoad_emi!L75/TrRoad_tech!L190)</f>
        <v/>
      </c>
      <c r="M217" s="108" t="str">
        <f>IF(TrRoad_act!M105=0,"",TrRoad_emi!M75/TrRoad_tech!M190)</f>
        <v/>
      </c>
      <c r="N217" s="108" t="str">
        <f>IF(TrRoad_act!N105=0,"",TrRoad_emi!N75/TrRoad_tech!N190)</f>
        <v/>
      </c>
      <c r="O217" s="108" t="str">
        <f>IF(TrRoad_act!O105=0,"",TrRoad_emi!O75/TrRoad_tech!O190)</f>
        <v/>
      </c>
      <c r="P217" s="108" t="str">
        <f>IF(TrRoad_act!P105=0,"",TrRoad_emi!P75/TrRoad_tech!P190)</f>
        <v/>
      </c>
      <c r="Q217" s="108">
        <f>IF(TrRoad_act!Q105=0,"",TrRoad_emi!Q75/TrRoad_tech!Q190)</f>
        <v>1.2831151974032093</v>
      </c>
    </row>
    <row r="218" spans="1:17" ht="11.45" customHeight="1" x14ac:dyDescent="0.25">
      <c r="A218" s="62" t="s">
        <v>55</v>
      </c>
      <c r="B218" s="108" t="str">
        <f>""</f>
        <v/>
      </c>
      <c r="C218" s="108" t="str">
        <f>""</f>
        <v/>
      </c>
      <c r="D218" s="108" t="str">
        <f>""</f>
        <v/>
      </c>
      <c r="E218" s="108" t="str">
        <f>""</f>
        <v/>
      </c>
      <c r="F218" s="108" t="str">
        <f>""</f>
        <v/>
      </c>
      <c r="G218" s="108" t="str">
        <f>""</f>
        <v/>
      </c>
      <c r="H218" s="108" t="str">
        <f>""</f>
        <v/>
      </c>
      <c r="I218" s="108" t="str">
        <f>""</f>
        <v/>
      </c>
      <c r="J218" s="108" t="str">
        <f>""</f>
        <v/>
      </c>
      <c r="K218" s="108" t="str">
        <f>""</f>
        <v/>
      </c>
      <c r="L218" s="108" t="str">
        <f>""</f>
        <v/>
      </c>
      <c r="M218" s="108" t="str">
        <f>""</f>
        <v/>
      </c>
      <c r="N218" s="108" t="str">
        <f>""</f>
        <v/>
      </c>
      <c r="O218" s="108" t="str">
        <f>""</f>
        <v/>
      </c>
      <c r="P218" s="108" t="str">
        <f>""</f>
        <v/>
      </c>
      <c r="Q218" s="108" t="str">
        <f>""</f>
        <v/>
      </c>
    </row>
    <row r="219" spans="1:17" ht="11.45" customHeight="1" x14ac:dyDescent="0.25">
      <c r="A219" s="19" t="s">
        <v>24</v>
      </c>
      <c r="B219" s="107">
        <f>IF(TrRoad_act!B107=0,"",TrRoad_emi!B77/TrRoad_tech!B192)</f>
        <v>1.1433008113134215</v>
      </c>
      <c r="C219" s="107">
        <f>IF(TrRoad_act!C107=0,"",TrRoad_emi!C77/TrRoad_tech!C192)</f>
        <v>1.1444644184777912</v>
      </c>
      <c r="D219" s="107">
        <f>IF(TrRoad_act!D107=0,"",TrRoad_emi!D77/TrRoad_tech!D192)</f>
        <v>1.1770353408707737</v>
      </c>
      <c r="E219" s="107">
        <f>IF(TrRoad_act!E107=0,"",TrRoad_emi!E77/TrRoad_tech!E192)</f>
        <v>1.2350858242219775</v>
      </c>
      <c r="F219" s="107">
        <f>IF(TrRoad_act!F107=0,"",TrRoad_emi!F77/TrRoad_tech!F192)</f>
        <v>1.3260954124597901</v>
      </c>
      <c r="G219" s="107">
        <f>IF(TrRoad_act!G107=0,"",TrRoad_emi!G77/TrRoad_tech!G192)</f>
        <v>1.3375377211171611</v>
      </c>
      <c r="H219" s="107">
        <f>IF(TrRoad_act!H107=0,"",TrRoad_emi!H77/TrRoad_tech!H192)</f>
        <v>1.3237442874760934</v>
      </c>
      <c r="I219" s="107">
        <f>IF(TrRoad_act!I107=0,"",TrRoad_emi!I77/TrRoad_tech!I192)</f>
        <v>1.3383821141351682</v>
      </c>
      <c r="J219" s="107">
        <f>IF(TrRoad_act!J107=0,"",TrRoad_emi!J77/TrRoad_tech!J192)</f>
        <v>1.2348145307889431</v>
      </c>
      <c r="K219" s="107">
        <f>IF(TrRoad_act!K107=0,"",TrRoad_emi!K77/TrRoad_tech!K192)</f>
        <v>1.22623388458505</v>
      </c>
      <c r="L219" s="107">
        <f>IF(TrRoad_act!L107=0,"",TrRoad_emi!L77/TrRoad_tech!L192)</f>
        <v>1.2623309883259155</v>
      </c>
      <c r="M219" s="107">
        <f>IF(TrRoad_act!M107=0,"",TrRoad_emi!M77/TrRoad_tech!M192)</f>
        <v>1.1892908285174226</v>
      </c>
      <c r="N219" s="107">
        <f>IF(TrRoad_act!N107=0,"",TrRoad_emi!N77/TrRoad_tech!N192)</f>
        <v>1.0186791630192542</v>
      </c>
      <c r="O219" s="107">
        <f>IF(TrRoad_act!O107=0,"",TrRoad_emi!O77/TrRoad_tech!O192)</f>
        <v>0.94367521635444207</v>
      </c>
      <c r="P219" s="107">
        <f>IF(TrRoad_act!P107=0,"",TrRoad_emi!P77/TrRoad_tech!P192)</f>
        <v>0.99155618166831616</v>
      </c>
      <c r="Q219" s="107">
        <f>IF(TrRoad_act!Q107=0,"",TrRoad_emi!Q77/TrRoad_tech!Q192)</f>
        <v>1.0632351747854532</v>
      </c>
    </row>
    <row r="220" spans="1:17" ht="11.45" customHeight="1" x14ac:dyDescent="0.25">
      <c r="A220" s="17" t="s">
        <v>23</v>
      </c>
      <c r="B220" s="106">
        <f>IF(TrRoad_act!B108=0,"",TrRoad_emi!B78/TrRoad_tech!B193)</f>
        <v>1.1054077304375403</v>
      </c>
      <c r="C220" s="106">
        <f>IF(TrRoad_act!C108=0,"",TrRoad_emi!C78/TrRoad_tech!C193)</f>
        <v>1.1064433266620992</v>
      </c>
      <c r="D220" s="106">
        <f>IF(TrRoad_act!D108=0,"",TrRoad_emi!D78/TrRoad_tech!D193)</f>
        <v>1.1134004310956158</v>
      </c>
      <c r="E220" s="106">
        <f>IF(TrRoad_act!E108=0,"",TrRoad_emi!E78/TrRoad_tech!E193)</f>
        <v>1.1257233914928748</v>
      </c>
      <c r="F220" s="106">
        <f>IF(TrRoad_act!F108=0,"",TrRoad_emi!F78/TrRoad_tech!F193)</f>
        <v>1.1442217400477603</v>
      </c>
      <c r="G220" s="106">
        <f>IF(TrRoad_act!G108=0,"",TrRoad_emi!G78/TrRoad_tech!G193)</f>
        <v>1.1477292868761235</v>
      </c>
      <c r="H220" s="106">
        <f>IF(TrRoad_act!H108=0,"",TrRoad_emi!H78/TrRoad_tech!H193)</f>
        <v>1.1457456332176084</v>
      </c>
      <c r="I220" s="106">
        <f>IF(TrRoad_act!I108=0,"",TrRoad_emi!I78/TrRoad_tech!I193)</f>
        <v>1.150816483024947</v>
      </c>
      <c r="J220" s="106">
        <f>IF(TrRoad_act!J108=0,"",TrRoad_emi!J78/TrRoad_tech!J193)</f>
        <v>1.1304973349800058</v>
      </c>
      <c r="K220" s="106">
        <f>IF(TrRoad_act!K108=0,"",TrRoad_emi!K78/TrRoad_tech!K193)</f>
        <v>1.1281474101597273</v>
      </c>
      <c r="L220" s="106">
        <f>IF(TrRoad_act!L108=0,"",TrRoad_emi!L78/TrRoad_tech!L193)</f>
        <v>1.1371541829184098</v>
      </c>
      <c r="M220" s="106">
        <f>IF(TrRoad_act!M108=0,"",TrRoad_emi!M78/TrRoad_tech!M193)</f>
        <v>1.0940595965818272</v>
      </c>
      <c r="N220" s="106">
        <f>IF(TrRoad_act!N108=0,"",TrRoad_emi!N78/TrRoad_tech!N193)</f>
        <v>1.0060668157636985</v>
      </c>
      <c r="O220" s="106">
        <f>IF(TrRoad_act!O108=0,"",TrRoad_emi!O78/TrRoad_tech!O193)</f>
        <v>0.9930270898775817</v>
      </c>
      <c r="P220" s="106">
        <f>IF(TrRoad_act!P108=0,"",TrRoad_emi!P78/TrRoad_tech!P193)</f>
        <v>1.0081944023487586</v>
      </c>
      <c r="Q220" s="106">
        <f>IF(TrRoad_act!Q108=0,"",TrRoad_emi!Q78/TrRoad_tech!Q193)</f>
        <v>1.0284339235852513</v>
      </c>
    </row>
    <row r="221" spans="1:17" ht="11.45" customHeight="1" x14ac:dyDescent="0.25">
      <c r="A221" s="15" t="s">
        <v>22</v>
      </c>
      <c r="B221" s="105">
        <f>IF(TrRoad_act!B109=0,"",TrRoad_emi!B79/TrRoad_tech!B194)</f>
        <v>1.2125359492811876</v>
      </c>
      <c r="C221" s="105">
        <f>IF(TrRoad_act!C109=0,"",TrRoad_emi!C79/TrRoad_tech!C194)</f>
        <v>1.2334017508495847</v>
      </c>
      <c r="D221" s="105">
        <f>IF(TrRoad_act!D109=0,"",TrRoad_emi!D79/TrRoad_tech!D194)</f>
        <v>1.3667122619598924</v>
      </c>
      <c r="E221" s="105">
        <f>IF(TrRoad_act!E109=0,"",TrRoad_emi!E79/TrRoad_tech!E194)</f>
        <v>1.6346511287027377</v>
      </c>
      <c r="F221" s="105">
        <f>IF(TrRoad_act!F109=0,"",TrRoad_emi!F79/TrRoad_tech!F194)</f>
        <v>1.8915869902593174</v>
      </c>
      <c r="G221" s="105">
        <f>IF(TrRoad_act!G109=0,"",TrRoad_emi!G79/TrRoad_tech!G194)</f>
        <v>1.8970256837628656</v>
      </c>
      <c r="H221" s="105">
        <f>IF(TrRoad_act!H109=0,"",TrRoad_emi!H79/TrRoad_tech!H194)</f>
        <v>1.8363394473542021</v>
      </c>
      <c r="I221" s="105">
        <f>IF(TrRoad_act!I109=0,"",TrRoad_emi!I79/TrRoad_tech!I194)</f>
        <v>1.8545520682374805</v>
      </c>
      <c r="J221" s="105">
        <f>IF(TrRoad_act!J109=0,"",TrRoad_emi!J79/TrRoad_tech!J194)</f>
        <v>1.4314334837089044</v>
      </c>
      <c r="K221" s="105">
        <f>IF(TrRoad_act!K109=0,"",TrRoad_emi!K79/TrRoad_tech!K194)</f>
        <v>1.4084970092369979</v>
      </c>
      <c r="L221" s="105">
        <f>IF(TrRoad_act!L109=0,"",TrRoad_emi!L79/TrRoad_tech!L194)</f>
        <v>1.5370778363242954</v>
      </c>
      <c r="M221" s="105">
        <f>IF(TrRoad_act!M109=0,"",TrRoad_emi!M79/TrRoad_tech!M194)</f>
        <v>1.4138163315837604</v>
      </c>
      <c r="N221" s="105">
        <f>IF(TrRoad_act!N109=0,"",TrRoad_emi!N79/TrRoad_tech!N194)</f>
        <v>1.0209681693261621</v>
      </c>
      <c r="O221" s="105">
        <f>IF(TrRoad_act!O109=0,"",TrRoad_emi!O79/TrRoad_tech!O194)</f>
        <v>0.78864625366320995</v>
      </c>
      <c r="P221" s="105">
        <f>IF(TrRoad_act!P109=0,"",TrRoad_emi!P79/TrRoad_tech!P194)</f>
        <v>0.91289376135361344</v>
      </c>
      <c r="Q221" s="105">
        <f>IF(TrRoad_act!Q109=0,"",TrRoad_emi!Q79/TrRoad_tech!Q194)</f>
        <v>1.1234595054802785</v>
      </c>
    </row>
    <row r="223" spans="1:17" ht="11.45" customHeight="1" x14ac:dyDescent="0.25">
      <c r="A223" s="27" t="s">
        <v>102</v>
      </c>
      <c r="B223" s="41"/>
      <c r="C223" s="41"/>
      <c r="D223" s="41"/>
      <c r="E223" s="41"/>
      <c r="F223" s="41"/>
      <c r="G223" s="41"/>
      <c r="H223" s="41"/>
      <c r="I223" s="41"/>
      <c r="J223" s="41"/>
      <c r="K223" s="41"/>
      <c r="L223" s="41"/>
      <c r="M223" s="41"/>
      <c r="N223" s="41"/>
      <c r="O223" s="41"/>
      <c r="P223" s="41"/>
      <c r="Q223" s="41"/>
    </row>
    <row r="224" spans="1:17" ht="11.45" customHeight="1" x14ac:dyDescent="0.25">
      <c r="A224" s="25" t="s">
        <v>39</v>
      </c>
      <c r="B224" s="40"/>
      <c r="C224" s="40"/>
      <c r="D224" s="40"/>
      <c r="E224" s="40"/>
      <c r="F224" s="40"/>
      <c r="G224" s="40"/>
      <c r="H224" s="40"/>
      <c r="I224" s="40"/>
      <c r="J224" s="40"/>
      <c r="K224" s="40"/>
      <c r="L224" s="40"/>
      <c r="M224" s="40"/>
      <c r="N224" s="40"/>
      <c r="O224" s="40"/>
      <c r="P224" s="40"/>
      <c r="Q224" s="40"/>
    </row>
    <row r="225" spans="1:17" ht="11.45" customHeight="1" x14ac:dyDescent="0.25">
      <c r="A225" s="23" t="s">
        <v>30</v>
      </c>
      <c r="B225" s="78">
        <v>99.864248030083246</v>
      </c>
      <c r="C225" s="78">
        <v>99.483143587252968</v>
      </c>
      <c r="D225" s="78">
        <v>99.061399719719972</v>
      </c>
      <c r="E225" s="78">
        <v>97.893396493767781</v>
      </c>
      <c r="F225" s="78">
        <v>95.547288392341699</v>
      </c>
      <c r="G225" s="78">
        <v>93.895668695535804</v>
      </c>
      <c r="H225" s="78">
        <v>92.895605392882686</v>
      </c>
      <c r="I225" s="78">
        <v>91.190952036087609</v>
      </c>
      <c r="J225" s="78">
        <v>84.477143222695446</v>
      </c>
      <c r="K225" s="78">
        <v>79.363183152310228</v>
      </c>
      <c r="L225" s="78">
        <v>76.269552986274704</v>
      </c>
      <c r="M225" s="78">
        <v>74.719382437317563</v>
      </c>
      <c r="N225" s="78">
        <v>68.749543069712246</v>
      </c>
      <c r="O225" s="78">
        <v>66.492454133662648</v>
      </c>
      <c r="P225" s="78">
        <v>65.789960303161692</v>
      </c>
      <c r="Q225" s="78">
        <v>64.784431111690779</v>
      </c>
    </row>
    <row r="226" spans="1:17" ht="11.45" customHeight="1" x14ac:dyDescent="0.25">
      <c r="A226" s="19" t="s">
        <v>29</v>
      </c>
      <c r="B226" s="76">
        <v>0</v>
      </c>
      <c r="C226" s="76">
        <v>160.71077911775592</v>
      </c>
      <c r="D226" s="76">
        <v>161.66897845985406</v>
      </c>
      <c r="E226" s="76">
        <v>161.99334057895467</v>
      </c>
      <c r="F226" s="76">
        <v>157.19092821664026</v>
      </c>
      <c r="G226" s="76">
        <v>153.27602870575288</v>
      </c>
      <c r="H226" s="76">
        <v>154.32248312595641</v>
      </c>
      <c r="I226" s="76">
        <v>149.837936105078</v>
      </c>
      <c r="J226" s="76">
        <v>139.827351685129</v>
      </c>
      <c r="K226" s="76">
        <v>132.89420508494885</v>
      </c>
      <c r="L226" s="76">
        <v>126.62936234753303</v>
      </c>
      <c r="M226" s="76">
        <v>121.50843614587772</v>
      </c>
      <c r="N226" s="76">
        <v>117.01489517742215</v>
      </c>
      <c r="O226" s="76">
        <v>112.70175457638909</v>
      </c>
      <c r="P226" s="76">
        <v>110.24273386739989</v>
      </c>
      <c r="Q226" s="76">
        <v>106.1909830442025</v>
      </c>
    </row>
    <row r="227" spans="1:17" ht="11.45" customHeight="1" x14ac:dyDescent="0.25">
      <c r="A227" s="62" t="s">
        <v>59</v>
      </c>
      <c r="B227" s="77">
        <v>0</v>
      </c>
      <c r="C227" s="77">
        <v>172.95291416660481</v>
      </c>
      <c r="D227" s="77">
        <v>172.16313164313482</v>
      </c>
      <c r="E227" s="77">
        <v>169.97585968442286</v>
      </c>
      <c r="F227" s="77">
        <v>165.58239882032905</v>
      </c>
      <c r="G227" s="77">
        <v>162.48947803979365</v>
      </c>
      <c r="H227" s="77">
        <v>160.61670031946952</v>
      </c>
      <c r="I227" s="77">
        <v>157.4244655689169</v>
      </c>
      <c r="J227" s="77">
        <v>144.85178988840724</v>
      </c>
      <c r="K227" s="77">
        <v>135.27508563674951</v>
      </c>
      <c r="L227" s="77">
        <v>129.479671229671</v>
      </c>
      <c r="M227" s="77">
        <v>126.577871001573</v>
      </c>
      <c r="N227" s="77">
        <v>115.399355144993</v>
      </c>
      <c r="O227" s="77">
        <v>111.172596837784</v>
      </c>
      <c r="P227" s="77">
        <v>109.914963282461</v>
      </c>
      <c r="Q227" s="77">
        <v>108.57949417326201</v>
      </c>
    </row>
    <row r="228" spans="1:17" ht="11.45" customHeight="1" x14ac:dyDescent="0.25">
      <c r="A228" s="62" t="s">
        <v>58</v>
      </c>
      <c r="B228" s="77">
        <v>0</v>
      </c>
      <c r="C228" s="77">
        <v>132.47104260037028</v>
      </c>
      <c r="D228" s="77">
        <v>130.62136813803491</v>
      </c>
      <c r="E228" s="77">
        <v>133.32982002931169</v>
      </c>
      <c r="F228" s="77">
        <v>135.24555429387334</v>
      </c>
      <c r="G228" s="77">
        <v>137.42552776734001</v>
      </c>
      <c r="H228" s="77">
        <v>143.08553162208625</v>
      </c>
      <c r="I228" s="77">
        <v>140.48806019854956</v>
      </c>
      <c r="J228" s="77">
        <v>134.18859745825307</v>
      </c>
      <c r="K228" s="77">
        <v>130.62136813803491</v>
      </c>
      <c r="L228" s="77">
        <v>123.619029102052</v>
      </c>
      <c r="M228" s="77">
        <v>123.843125094922</v>
      </c>
      <c r="N228" s="77">
        <v>120.147689745283</v>
      </c>
      <c r="O228" s="77">
        <v>116.487881825203</v>
      </c>
      <c r="P228" s="77">
        <v>112.882300527891</v>
      </c>
      <c r="Q228" s="77">
        <v>108.26536376957399</v>
      </c>
    </row>
    <row r="229" spans="1:17" ht="11.45" customHeight="1" x14ac:dyDescent="0.25">
      <c r="A229" s="62" t="s">
        <v>57</v>
      </c>
      <c r="B229" s="77">
        <v>0</v>
      </c>
      <c r="C229" s="77">
        <v>161.89619909247722</v>
      </c>
      <c r="D229" s="77">
        <v>0</v>
      </c>
      <c r="E229" s="77">
        <v>0</v>
      </c>
      <c r="F229" s="77">
        <v>0</v>
      </c>
      <c r="G229" s="77">
        <v>0</v>
      </c>
      <c r="H229" s="77">
        <v>0</v>
      </c>
      <c r="I229" s="77">
        <v>0</v>
      </c>
      <c r="J229" s="77">
        <v>0</v>
      </c>
      <c r="K229" s="77">
        <v>0</v>
      </c>
      <c r="L229" s="77">
        <v>0</v>
      </c>
      <c r="M229" s="77">
        <v>0</v>
      </c>
      <c r="N229" s="77">
        <v>0</v>
      </c>
      <c r="O229" s="77">
        <v>0</v>
      </c>
      <c r="P229" s="77">
        <v>0</v>
      </c>
      <c r="Q229" s="77">
        <v>0</v>
      </c>
    </row>
    <row r="230" spans="1:17" ht="11.45" customHeight="1" x14ac:dyDescent="0.25">
      <c r="A230" s="62" t="s">
        <v>56</v>
      </c>
      <c r="B230" s="77">
        <v>0</v>
      </c>
      <c r="C230" s="77">
        <v>0</v>
      </c>
      <c r="D230" s="77">
        <v>0</v>
      </c>
      <c r="E230" s="77">
        <v>0</v>
      </c>
      <c r="F230" s="77">
        <v>0</v>
      </c>
      <c r="G230" s="77">
        <v>0</v>
      </c>
      <c r="H230" s="77">
        <v>0</v>
      </c>
      <c r="I230" s="77">
        <v>0</v>
      </c>
      <c r="J230" s="77">
        <v>0</v>
      </c>
      <c r="K230" s="77">
        <v>0</v>
      </c>
      <c r="L230" s="77">
        <v>0</v>
      </c>
      <c r="M230" s="77">
        <v>0</v>
      </c>
      <c r="N230" s="77">
        <v>0</v>
      </c>
      <c r="O230" s="77">
        <v>0</v>
      </c>
      <c r="P230" s="77">
        <v>0</v>
      </c>
      <c r="Q230" s="77">
        <v>117.5</v>
      </c>
    </row>
    <row r="231" spans="1:17" ht="11.45" customHeight="1" x14ac:dyDescent="0.25">
      <c r="A231" s="62" t="s">
        <v>60</v>
      </c>
      <c r="B231" s="77">
        <v>0</v>
      </c>
      <c r="C231" s="77">
        <v>0</v>
      </c>
      <c r="D231" s="77">
        <v>0</v>
      </c>
      <c r="E231" s="77">
        <v>0</v>
      </c>
      <c r="F231" s="77">
        <v>0</v>
      </c>
      <c r="G231" s="77">
        <v>0</v>
      </c>
      <c r="H231" s="77">
        <v>0</v>
      </c>
      <c r="I231" s="77">
        <v>0</v>
      </c>
      <c r="J231" s="77">
        <v>0</v>
      </c>
      <c r="K231" s="77">
        <v>0</v>
      </c>
      <c r="L231" s="77">
        <v>0</v>
      </c>
      <c r="M231" s="77">
        <v>0</v>
      </c>
      <c r="N231" s="77">
        <v>0</v>
      </c>
      <c r="O231" s="77">
        <v>0</v>
      </c>
      <c r="P231" s="77">
        <v>14.324675324675299</v>
      </c>
      <c r="Q231" s="77">
        <v>97.419527180446096</v>
      </c>
    </row>
    <row r="232" spans="1:17" ht="11.45" customHeight="1" x14ac:dyDescent="0.25">
      <c r="A232" s="62" t="s">
        <v>55</v>
      </c>
      <c r="B232" s="77">
        <v>0</v>
      </c>
      <c r="C232" s="77">
        <v>0</v>
      </c>
      <c r="D232" s="77">
        <v>0</v>
      </c>
      <c r="E232" s="77">
        <v>0</v>
      </c>
      <c r="F232" s="77">
        <v>0</v>
      </c>
      <c r="G232" s="77">
        <v>0</v>
      </c>
      <c r="H232" s="77">
        <v>0</v>
      </c>
      <c r="I232" s="77">
        <v>0</v>
      </c>
      <c r="J232" s="77">
        <v>0</v>
      </c>
      <c r="K232" s="77">
        <v>0</v>
      </c>
      <c r="L232" s="77">
        <v>0</v>
      </c>
      <c r="M232" s="77">
        <v>0</v>
      </c>
      <c r="N232" s="77">
        <v>0</v>
      </c>
      <c r="O232" s="77">
        <v>0</v>
      </c>
      <c r="P232" s="77">
        <v>0</v>
      </c>
      <c r="Q232" s="77">
        <v>0</v>
      </c>
    </row>
    <row r="233" spans="1:17" ht="11.45" customHeight="1" x14ac:dyDescent="0.25">
      <c r="A233" s="19" t="s">
        <v>28</v>
      </c>
      <c r="B233" s="76">
        <v>1513.0839091482583</v>
      </c>
      <c r="C233" s="76">
        <v>1511.5238538418448</v>
      </c>
      <c r="D233" s="76">
        <v>1509.7923454794732</v>
      </c>
      <c r="E233" s="76">
        <v>1504.9508685190647</v>
      </c>
      <c r="F233" s="76">
        <v>1495.0337932322902</v>
      </c>
      <c r="G233" s="76">
        <v>1487.9531482756402</v>
      </c>
      <c r="H233" s="76">
        <v>1483.628401518178</v>
      </c>
      <c r="I233" s="76">
        <v>1476.1451273091382</v>
      </c>
      <c r="J233" s="76">
        <v>1444.7942385821902</v>
      </c>
      <c r="K233" s="76">
        <v>1419.6681375256128</v>
      </c>
      <c r="L233" s="76">
        <v>1403.9639857799282</v>
      </c>
      <c r="M233" s="76">
        <v>1395.9602964291273</v>
      </c>
      <c r="N233" s="76">
        <v>1362.9508523127654</v>
      </c>
      <c r="O233" s="76">
        <v>1350.1180525566274</v>
      </c>
      <c r="P233" s="76">
        <v>1346.0882218933211</v>
      </c>
      <c r="Q233" s="76">
        <v>1309.1936553322871</v>
      </c>
    </row>
    <row r="234" spans="1:17" ht="11.45" customHeight="1" x14ac:dyDescent="0.25">
      <c r="A234" s="62" t="s">
        <v>59</v>
      </c>
      <c r="B234" s="75">
        <v>0</v>
      </c>
      <c r="C234" s="75">
        <v>0</v>
      </c>
      <c r="D234" s="75">
        <v>0</v>
      </c>
      <c r="E234" s="75">
        <v>0</v>
      </c>
      <c r="F234" s="75">
        <v>0</v>
      </c>
      <c r="G234" s="75">
        <v>0</v>
      </c>
      <c r="H234" s="75">
        <v>0</v>
      </c>
      <c r="I234" s="75">
        <v>0</v>
      </c>
      <c r="J234" s="75">
        <v>0</v>
      </c>
      <c r="K234" s="75">
        <v>0</v>
      </c>
      <c r="L234" s="75">
        <v>0</v>
      </c>
      <c r="M234" s="75">
        <v>0</v>
      </c>
      <c r="N234" s="75">
        <v>0</v>
      </c>
      <c r="O234" s="75">
        <v>0</v>
      </c>
      <c r="P234" s="75">
        <v>0</v>
      </c>
      <c r="Q234" s="75">
        <v>0</v>
      </c>
    </row>
    <row r="235" spans="1:17" ht="11.45" customHeight="1" x14ac:dyDescent="0.25">
      <c r="A235" s="62" t="s">
        <v>58</v>
      </c>
      <c r="B235" s="75">
        <v>1513.0839091482583</v>
      </c>
      <c r="C235" s="75">
        <v>1511.5238538418448</v>
      </c>
      <c r="D235" s="75">
        <v>1509.7923454794732</v>
      </c>
      <c r="E235" s="75">
        <v>1504.9508685190647</v>
      </c>
      <c r="F235" s="75">
        <v>1495.0337932322902</v>
      </c>
      <c r="G235" s="75">
        <v>1487.9531482756402</v>
      </c>
      <c r="H235" s="75">
        <v>1483.628401518178</v>
      </c>
      <c r="I235" s="75">
        <v>1476.1451273091382</v>
      </c>
      <c r="J235" s="75">
        <v>1444.7942385821902</v>
      </c>
      <c r="K235" s="75">
        <v>1419.6681375256128</v>
      </c>
      <c r="L235" s="75">
        <v>1403.9639857799282</v>
      </c>
      <c r="M235" s="75">
        <v>1395.9602964291273</v>
      </c>
      <c r="N235" s="75">
        <v>1362.9508523127654</v>
      </c>
      <c r="O235" s="75">
        <v>1350.1180525566274</v>
      </c>
      <c r="P235" s="75">
        <v>1346.0882218933211</v>
      </c>
      <c r="Q235" s="75">
        <v>1340.2449215971562</v>
      </c>
    </row>
    <row r="236" spans="1:17" ht="11.45" customHeight="1" x14ac:dyDescent="0.25">
      <c r="A236" s="62" t="s">
        <v>57</v>
      </c>
      <c r="B236" s="75">
        <v>0</v>
      </c>
      <c r="C236" s="75">
        <v>0</v>
      </c>
      <c r="D236" s="75">
        <v>0</v>
      </c>
      <c r="E236" s="75">
        <v>0</v>
      </c>
      <c r="F236" s="75">
        <v>0</v>
      </c>
      <c r="G236" s="75">
        <v>0</v>
      </c>
      <c r="H236" s="75">
        <v>0</v>
      </c>
      <c r="I236" s="75">
        <v>0</v>
      </c>
      <c r="J236" s="75">
        <v>0</v>
      </c>
      <c r="K236" s="75">
        <v>0</v>
      </c>
      <c r="L236" s="75">
        <v>0</v>
      </c>
      <c r="M236" s="75">
        <v>0</v>
      </c>
      <c r="N236" s="75">
        <v>0</v>
      </c>
      <c r="O236" s="75">
        <v>0</v>
      </c>
      <c r="P236" s="75">
        <v>0</v>
      </c>
      <c r="Q236" s="75">
        <v>0</v>
      </c>
    </row>
    <row r="237" spans="1:17" ht="11.45" customHeight="1" x14ac:dyDescent="0.25">
      <c r="A237" s="62" t="s">
        <v>56</v>
      </c>
      <c r="B237" s="75">
        <v>0</v>
      </c>
      <c r="C237" s="75">
        <v>0</v>
      </c>
      <c r="D237" s="75">
        <v>0</v>
      </c>
      <c r="E237" s="75">
        <v>0</v>
      </c>
      <c r="F237" s="75">
        <v>0</v>
      </c>
      <c r="G237" s="75">
        <v>0</v>
      </c>
      <c r="H237" s="75">
        <v>0</v>
      </c>
      <c r="I237" s="75">
        <v>0</v>
      </c>
      <c r="J237" s="75">
        <v>0</v>
      </c>
      <c r="K237" s="75">
        <v>0</v>
      </c>
      <c r="L237" s="75">
        <v>0</v>
      </c>
      <c r="M237" s="75">
        <v>0</v>
      </c>
      <c r="N237" s="75">
        <v>0</v>
      </c>
      <c r="O237" s="75">
        <v>0</v>
      </c>
      <c r="P237" s="75">
        <v>0</v>
      </c>
      <c r="Q237" s="75">
        <v>845.56612799820584</v>
      </c>
    </row>
    <row r="238" spans="1:17" ht="11.45" customHeight="1" x14ac:dyDescent="0.25">
      <c r="A238" s="62" t="s">
        <v>55</v>
      </c>
      <c r="B238" s="75">
        <v>0</v>
      </c>
      <c r="C238" s="75">
        <v>0</v>
      </c>
      <c r="D238" s="75">
        <v>0</v>
      </c>
      <c r="E238" s="75">
        <v>0</v>
      </c>
      <c r="F238" s="75">
        <v>0</v>
      </c>
      <c r="G238" s="75">
        <v>0</v>
      </c>
      <c r="H238" s="75">
        <v>0</v>
      </c>
      <c r="I238" s="75">
        <v>0</v>
      </c>
      <c r="J238" s="75">
        <v>0</v>
      </c>
      <c r="K238" s="75">
        <v>0</v>
      </c>
      <c r="L238" s="75">
        <v>0</v>
      </c>
      <c r="M238" s="75">
        <v>0</v>
      </c>
      <c r="N238" s="75">
        <v>0</v>
      </c>
      <c r="O238" s="75">
        <v>0</v>
      </c>
      <c r="P238" s="75">
        <v>0</v>
      </c>
      <c r="Q238" s="75">
        <v>0</v>
      </c>
    </row>
    <row r="239" spans="1:17" ht="11.45" customHeight="1" x14ac:dyDescent="0.25">
      <c r="A239" s="25" t="s">
        <v>18</v>
      </c>
      <c r="B239" s="79"/>
      <c r="C239" s="79"/>
      <c r="D239" s="79"/>
      <c r="E239" s="79"/>
      <c r="F239" s="79"/>
      <c r="G239" s="79"/>
      <c r="H239" s="79"/>
      <c r="I239" s="79"/>
      <c r="J239" s="79"/>
      <c r="K239" s="79"/>
      <c r="L239" s="79"/>
      <c r="M239" s="79"/>
      <c r="N239" s="79"/>
      <c r="O239" s="79"/>
      <c r="P239" s="79"/>
      <c r="Q239" s="79"/>
    </row>
    <row r="240" spans="1:17" ht="11.45" customHeight="1" x14ac:dyDescent="0.25">
      <c r="A240" s="23" t="s">
        <v>27</v>
      </c>
      <c r="B240" s="78">
        <v>0</v>
      </c>
      <c r="C240" s="78">
        <v>208.06246838101029</v>
      </c>
      <c r="D240" s="78">
        <v>205.27557546974708</v>
      </c>
      <c r="E240" s="78">
        <v>207.62091114193822</v>
      </c>
      <c r="F240" s="78">
        <v>207.65622588764887</v>
      </c>
      <c r="G240" s="78">
        <v>209.42627992224976</v>
      </c>
      <c r="H240" s="78">
        <v>216.63478404725515</v>
      </c>
      <c r="I240" s="78">
        <v>210.59612536206117</v>
      </c>
      <c r="J240" s="78">
        <v>201.99550497025473</v>
      </c>
      <c r="K240" s="78">
        <v>195.89201761539778</v>
      </c>
      <c r="L240" s="78">
        <v>185.60246234160491</v>
      </c>
      <c r="M240" s="78">
        <v>185.37082434936707</v>
      </c>
      <c r="N240" s="78">
        <v>178.05048384151954</v>
      </c>
      <c r="O240" s="78">
        <v>164.77825086306098</v>
      </c>
      <c r="P240" s="78">
        <v>155.01736883942752</v>
      </c>
      <c r="Q240" s="78">
        <v>151.47273491288723</v>
      </c>
    </row>
    <row r="241" spans="1:17" ht="11.45" customHeight="1" x14ac:dyDescent="0.25">
      <c r="A241" s="62" t="s">
        <v>59</v>
      </c>
      <c r="B241" s="77">
        <v>0</v>
      </c>
      <c r="C241" s="77">
        <v>251.49442253384819</v>
      </c>
      <c r="D241" s="77">
        <v>250.34598337267806</v>
      </c>
      <c r="E241" s="77">
        <v>247.16542581554521</v>
      </c>
      <c r="F241" s="77">
        <v>240.77680317646116</v>
      </c>
      <c r="G241" s="77">
        <v>236.27932286864521</v>
      </c>
      <c r="H241" s="77">
        <v>233.55607791161913</v>
      </c>
      <c r="I241" s="77">
        <v>228.91418309850627</v>
      </c>
      <c r="J241" s="77">
        <v>210.63199441604655</v>
      </c>
      <c r="K241" s="77">
        <v>196.70630997670821</v>
      </c>
      <c r="L241" s="77">
        <v>188.28213050105907</v>
      </c>
      <c r="M241" s="77">
        <v>184.06090358594415</v>
      </c>
      <c r="N241" s="77">
        <v>167.80459770114899</v>
      </c>
      <c r="O241" s="77">
        <v>129.97510373444001</v>
      </c>
      <c r="P241" s="77">
        <v>124.406671398155</v>
      </c>
      <c r="Q241" s="77">
        <v>119.25012556504301</v>
      </c>
    </row>
    <row r="242" spans="1:17" ht="11.45" customHeight="1" x14ac:dyDescent="0.25">
      <c r="A242" s="62" t="s">
        <v>58</v>
      </c>
      <c r="B242" s="77">
        <v>0</v>
      </c>
      <c r="C242" s="77">
        <v>198.52240404404029</v>
      </c>
      <c r="D242" s="77">
        <v>195.75046374860949</v>
      </c>
      <c r="E242" s="77">
        <v>199.80937632406167</v>
      </c>
      <c r="F242" s="77">
        <v>202.68031448718631</v>
      </c>
      <c r="G242" s="77">
        <v>205.94724412108684</v>
      </c>
      <c r="H242" s="77">
        <v>214.42938142510482</v>
      </c>
      <c r="I242" s="77">
        <v>210.53678526737855</v>
      </c>
      <c r="J242" s="77">
        <v>201.096348604083</v>
      </c>
      <c r="K242" s="77">
        <v>195.75046374860952</v>
      </c>
      <c r="L242" s="77">
        <v>185.25668977305045</v>
      </c>
      <c r="M242" s="77">
        <v>185.59252222645384</v>
      </c>
      <c r="N242" s="77">
        <v>180.05450655753</v>
      </c>
      <c r="O242" s="77">
        <v>166.82499999999999</v>
      </c>
      <c r="P242" s="77">
        <v>157.09872060127501</v>
      </c>
      <c r="Q242" s="77">
        <v>158.301584286311</v>
      </c>
    </row>
    <row r="243" spans="1:17" ht="11.45" customHeight="1" x14ac:dyDescent="0.25">
      <c r="A243" s="62" t="s">
        <v>57</v>
      </c>
      <c r="B243" s="77">
        <v>0</v>
      </c>
      <c r="C243" s="77">
        <v>235.41662363645352</v>
      </c>
      <c r="D243" s="77">
        <v>232.12953456247996</v>
      </c>
      <c r="E243" s="77">
        <v>0</v>
      </c>
      <c r="F243" s="77">
        <v>0</v>
      </c>
      <c r="G243" s="77">
        <v>0</v>
      </c>
      <c r="H243" s="77">
        <v>0</v>
      </c>
      <c r="I243" s="77">
        <v>0</v>
      </c>
      <c r="J243" s="77">
        <v>0</v>
      </c>
      <c r="K243" s="77">
        <v>0</v>
      </c>
      <c r="L243" s="77">
        <v>0</v>
      </c>
      <c r="M243" s="77">
        <v>0</v>
      </c>
      <c r="N243" s="77">
        <v>0</v>
      </c>
      <c r="O243" s="77">
        <v>0</v>
      </c>
      <c r="P243" s="77">
        <v>0</v>
      </c>
      <c r="Q243" s="77">
        <v>0</v>
      </c>
    </row>
    <row r="244" spans="1:17" ht="11.45" customHeight="1" x14ac:dyDescent="0.25">
      <c r="A244" s="62" t="s">
        <v>56</v>
      </c>
      <c r="B244" s="77">
        <v>0</v>
      </c>
      <c r="C244" s="77">
        <v>0</v>
      </c>
      <c r="D244" s="77">
        <v>0</v>
      </c>
      <c r="E244" s="77">
        <v>0</v>
      </c>
      <c r="F244" s="77">
        <v>0</v>
      </c>
      <c r="G244" s="77">
        <v>0</v>
      </c>
      <c r="H244" s="77">
        <v>0</v>
      </c>
      <c r="I244" s="77">
        <v>0</v>
      </c>
      <c r="J244" s="77">
        <v>0</v>
      </c>
      <c r="K244" s="77">
        <v>0</v>
      </c>
      <c r="L244" s="77">
        <v>0</v>
      </c>
      <c r="M244" s="77">
        <v>0</v>
      </c>
      <c r="N244" s="77">
        <v>0</v>
      </c>
      <c r="O244" s="77">
        <v>0</v>
      </c>
      <c r="P244" s="77">
        <v>0</v>
      </c>
      <c r="Q244" s="77">
        <v>160.5</v>
      </c>
    </row>
    <row r="245" spans="1:17" ht="11.45" customHeight="1" x14ac:dyDescent="0.25">
      <c r="A245" s="62" t="s">
        <v>55</v>
      </c>
      <c r="B245" s="77">
        <v>0</v>
      </c>
      <c r="C245" s="77">
        <v>0</v>
      </c>
      <c r="D245" s="77">
        <v>0</v>
      </c>
      <c r="E245" s="77">
        <v>0</v>
      </c>
      <c r="F245" s="77">
        <v>0</v>
      </c>
      <c r="G245" s="77">
        <v>0</v>
      </c>
      <c r="H245" s="77">
        <v>0</v>
      </c>
      <c r="I245" s="77">
        <v>0</v>
      </c>
      <c r="J245" s="77">
        <v>0</v>
      </c>
      <c r="K245" s="77">
        <v>0</v>
      </c>
      <c r="L245" s="77">
        <v>0</v>
      </c>
      <c r="M245" s="77">
        <v>0</v>
      </c>
      <c r="N245" s="77">
        <v>0</v>
      </c>
      <c r="O245" s="77">
        <v>0</v>
      </c>
      <c r="P245" s="77">
        <v>0</v>
      </c>
      <c r="Q245" s="77">
        <v>0</v>
      </c>
    </row>
    <row r="246" spans="1:17" ht="11.45" customHeight="1" x14ac:dyDescent="0.25">
      <c r="A246" s="19" t="s">
        <v>24</v>
      </c>
      <c r="B246" s="76">
        <v>1223.3079445974477</v>
      </c>
      <c r="C246" s="76">
        <v>1221.4193140088864</v>
      </c>
      <c r="D246" s="76">
        <v>1206.4667166808308</v>
      </c>
      <c r="E246" s="76">
        <v>1199.5304540465104</v>
      </c>
      <c r="F246" s="76">
        <v>1196.6759112594332</v>
      </c>
      <c r="G246" s="76">
        <v>1170.1420778611098</v>
      </c>
      <c r="H246" s="76">
        <v>1190.0278950182992</v>
      </c>
      <c r="I246" s="76">
        <v>1164.3507515336239</v>
      </c>
      <c r="J246" s="76">
        <v>1220.2980540517076</v>
      </c>
      <c r="K246" s="76">
        <v>1176.4410220639325</v>
      </c>
      <c r="L246" s="76">
        <v>1211.956532022966</v>
      </c>
      <c r="M246" s="76">
        <v>1171.1433047583184</v>
      </c>
      <c r="N246" s="76">
        <v>1156.5335002104368</v>
      </c>
      <c r="O246" s="76">
        <v>1168.7058738054518</v>
      </c>
      <c r="P246" s="76">
        <v>1127.1682798672891</v>
      </c>
      <c r="Q246" s="76">
        <v>1185.6552816740568</v>
      </c>
    </row>
    <row r="247" spans="1:17" ht="11.45" customHeight="1" x14ac:dyDescent="0.25">
      <c r="A247" s="17" t="s">
        <v>23</v>
      </c>
      <c r="B247" s="75">
        <v>0</v>
      </c>
      <c r="C247" s="75">
        <v>1163.6469277399508</v>
      </c>
      <c r="D247" s="75">
        <v>1161.6509638842472</v>
      </c>
      <c r="E247" s="75">
        <v>1159.16561736366</v>
      </c>
      <c r="F247" s="75">
        <v>1156.1972034905086</v>
      </c>
      <c r="G247" s="75">
        <v>1152.7532118205138</v>
      </c>
      <c r="H247" s="75">
        <v>1148.8422594481365</v>
      </c>
      <c r="I247" s="75">
        <v>1144.4740379291038</v>
      </c>
      <c r="J247" s="75">
        <v>1139.6592544293701</v>
      </c>
      <c r="K247" s="75">
        <v>1134.4095677464054</v>
      </c>
      <c r="L247" s="75">
        <v>1128.7375199074982</v>
      </c>
      <c r="M247" s="75">
        <v>1122.6564640607128</v>
      </c>
      <c r="N247" s="75">
        <v>1116.1804894018928</v>
      </c>
      <c r="O247" s="75">
        <v>1109.3243438897712</v>
      </c>
      <c r="P247" s="75">
        <v>1102.1033554835826</v>
      </c>
      <c r="Q247" s="75">
        <v>1094.5333526376774</v>
      </c>
    </row>
    <row r="248" spans="1:17" ht="11.45" customHeight="1" x14ac:dyDescent="0.25">
      <c r="A248" s="15" t="s">
        <v>22</v>
      </c>
      <c r="B248" s="74">
        <v>1297.342739061781</v>
      </c>
      <c r="C248" s="74">
        <v>1295.3398082448432</v>
      </c>
      <c r="D248" s="74">
        <v>1293.1179560863609</v>
      </c>
      <c r="E248" s="74">
        <v>1290.3513365829238</v>
      </c>
      <c r="F248" s="74">
        <v>1287.0469797667995</v>
      </c>
      <c r="G248" s="74">
        <v>1283.2132228057665</v>
      </c>
      <c r="H248" s="74">
        <v>1278.859658012768</v>
      </c>
      <c r="I248" s="74">
        <v>1273.9970737615261</v>
      </c>
      <c r="J248" s="74">
        <v>1268.6373889751799</v>
      </c>
      <c r="K248" s="74">
        <v>1262.7935819069451</v>
      </c>
      <c r="L248" s="74">
        <v>1256.479613997215</v>
      </c>
      <c r="M248" s="74">
        <v>1249.7103496037621</v>
      </c>
      <c r="N248" s="74">
        <v>1242.5014724325335</v>
      </c>
      <c r="O248" s="74">
        <v>1234.8693995062392</v>
      </c>
      <c r="P248" s="74">
        <v>1226.8311934882181</v>
      </c>
      <c r="Q248" s="74">
        <v>1218.4044741792329</v>
      </c>
    </row>
  </sheetData>
  <mergeCells count="1">
    <mergeCell ref="B57:Q57"/>
  </mergeCells>
  <pageMargins left="0.39370078740157483" right="0.39370078740157483" top="0.39370078740157483" bottom="0.39370078740157483" header="0.31496062992125984" footer="0.31496062992125984"/>
  <pageSetup paperSize="9" scale="28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Q135"/>
  <sheetViews>
    <sheetView showGridLines="0" zoomScaleNormal="100" workbookViewId="0">
      <pane xSplit="1" ySplit="1" topLeftCell="B2" activePane="bottomRight" state="frozen"/>
      <selection activeCell="D1" sqref="D1"/>
      <selection pane="topRight" activeCell="D1" sqref="D1"/>
      <selection pane="bottomLeft" activeCell="D1" sqref="D1"/>
      <selection pane="bottomRight" activeCell="B2" sqref="B2"/>
    </sheetView>
  </sheetViews>
  <sheetFormatPr defaultColWidth="9.140625" defaultRowHeight="11.45" customHeight="1" x14ac:dyDescent="0.25"/>
  <cols>
    <col min="1" max="1" width="50.7109375" style="13" customWidth="1"/>
    <col min="2" max="17" width="10.7109375" style="10" customWidth="1"/>
    <col min="18" max="16384" width="9.140625" style="13"/>
  </cols>
  <sheetData>
    <row r="1" spans="1:17" ht="13.5" customHeight="1" x14ac:dyDescent="0.25">
      <c r="A1" s="11" t="s">
        <v>187</v>
      </c>
      <c r="B1" s="12">
        <v>2000</v>
      </c>
      <c r="C1" s="12">
        <v>2001</v>
      </c>
      <c r="D1" s="12">
        <v>2002</v>
      </c>
      <c r="E1" s="12">
        <v>2003</v>
      </c>
      <c r="F1" s="12">
        <v>2004</v>
      </c>
      <c r="G1" s="12">
        <v>2005</v>
      </c>
      <c r="H1" s="12">
        <v>2006</v>
      </c>
      <c r="I1" s="12">
        <v>2007</v>
      </c>
      <c r="J1" s="12">
        <v>2008</v>
      </c>
      <c r="K1" s="12">
        <v>2009</v>
      </c>
      <c r="L1" s="12">
        <v>2010</v>
      </c>
      <c r="M1" s="12">
        <v>2011</v>
      </c>
      <c r="N1" s="12">
        <v>2012</v>
      </c>
      <c r="O1" s="12">
        <v>2013</v>
      </c>
      <c r="P1" s="12">
        <v>2014</v>
      </c>
      <c r="Q1" s="12">
        <v>2015</v>
      </c>
    </row>
    <row r="2" spans="1:17" ht="11.45" customHeight="1" x14ac:dyDescent="0.25"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</row>
    <row r="3" spans="1:17" ht="11.45" customHeight="1" x14ac:dyDescent="0.25">
      <c r="A3" s="27" t="s">
        <v>54</v>
      </c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  <c r="Q3" s="68"/>
    </row>
    <row r="4" spans="1:17" ht="11.45" customHeight="1" x14ac:dyDescent="0.25">
      <c r="A4" s="25" t="s">
        <v>53</v>
      </c>
      <c r="B4" s="40">
        <f t="shared" ref="B4" si="0">SUM(B5,B6,B9)</f>
        <v>5537</v>
      </c>
      <c r="C4" s="40">
        <f t="shared" ref="C4:Q4" si="1">SUM(C5,C6,C9)</f>
        <v>5721</v>
      </c>
      <c r="D4" s="40">
        <f t="shared" si="1"/>
        <v>5754</v>
      </c>
      <c r="E4" s="40">
        <f t="shared" si="1"/>
        <v>5893</v>
      </c>
      <c r="F4" s="40">
        <f t="shared" si="1"/>
        <v>6074</v>
      </c>
      <c r="G4" s="40">
        <f t="shared" si="1"/>
        <v>6136</v>
      </c>
      <c r="H4" s="40">
        <f t="shared" si="1"/>
        <v>6274</v>
      </c>
      <c r="I4" s="40">
        <f t="shared" si="1"/>
        <v>6353</v>
      </c>
      <c r="J4" s="40">
        <f t="shared" si="1"/>
        <v>6475</v>
      </c>
      <c r="K4" s="40">
        <f t="shared" si="1"/>
        <v>6367</v>
      </c>
      <c r="L4" s="40">
        <f t="shared" si="1"/>
        <v>6577</v>
      </c>
      <c r="M4" s="40">
        <f t="shared" si="1"/>
        <v>6643</v>
      </c>
      <c r="N4" s="40">
        <f t="shared" si="1"/>
        <v>6791</v>
      </c>
      <c r="O4" s="40">
        <f t="shared" si="1"/>
        <v>6835</v>
      </c>
      <c r="P4" s="40">
        <f t="shared" si="1"/>
        <v>6807</v>
      </c>
      <c r="Q4" s="40">
        <f t="shared" si="1"/>
        <v>6807</v>
      </c>
    </row>
    <row r="5" spans="1:17" ht="11.45" customHeight="1" x14ac:dyDescent="0.25">
      <c r="A5" s="91" t="s">
        <v>21</v>
      </c>
      <c r="B5" s="121">
        <v>0</v>
      </c>
      <c r="C5" s="121">
        <v>0</v>
      </c>
      <c r="D5" s="121">
        <v>9</v>
      </c>
      <c r="E5" s="121">
        <v>67</v>
      </c>
      <c r="F5" s="121">
        <v>128</v>
      </c>
      <c r="G5" s="121">
        <v>162</v>
      </c>
      <c r="H5" s="121">
        <v>164</v>
      </c>
      <c r="I5" s="121">
        <v>177</v>
      </c>
      <c r="J5" s="121">
        <v>195</v>
      </c>
      <c r="K5" s="121">
        <v>215</v>
      </c>
      <c r="L5" s="121">
        <v>239</v>
      </c>
      <c r="M5" s="121">
        <v>278</v>
      </c>
      <c r="N5" s="121">
        <v>274</v>
      </c>
      <c r="O5" s="121">
        <v>284</v>
      </c>
      <c r="P5" s="121">
        <v>294</v>
      </c>
      <c r="Q5" s="121">
        <v>301</v>
      </c>
    </row>
    <row r="6" spans="1:17" ht="11.45" customHeight="1" x14ac:dyDescent="0.25">
      <c r="A6" s="19" t="s">
        <v>20</v>
      </c>
      <c r="B6" s="38">
        <f t="shared" ref="B6" si="2">SUM(B7:B8)</f>
        <v>5537</v>
      </c>
      <c r="C6" s="38">
        <f t="shared" ref="C6:Q6" si="3">SUM(C7:C8)</f>
        <v>5721</v>
      </c>
      <c r="D6" s="38">
        <f t="shared" si="3"/>
        <v>5745</v>
      </c>
      <c r="E6" s="38">
        <f t="shared" si="3"/>
        <v>5826</v>
      </c>
      <c r="F6" s="38">
        <f t="shared" si="3"/>
        <v>5946</v>
      </c>
      <c r="G6" s="38">
        <f t="shared" si="3"/>
        <v>5974</v>
      </c>
      <c r="H6" s="38">
        <f t="shared" si="3"/>
        <v>6110</v>
      </c>
      <c r="I6" s="38">
        <f t="shared" si="3"/>
        <v>6176</v>
      </c>
      <c r="J6" s="38">
        <f t="shared" si="3"/>
        <v>6280</v>
      </c>
      <c r="K6" s="38">
        <f t="shared" si="3"/>
        <v>6152</v>
      </c>
      <c r="L6" s="38">
        <f t="shared" si="3"/>
        <v>6338</v>
      </c>
      <c r="M6" s="38">
        <f t="shared" si="3"/>
        <v>6365</v>
      </c>
      <c r="N6" s="38">
        <f t="shared" si="3"/>
        <v>6517</v>
      </c>
      <c r="O6" s="38">
        <f t="shared" si="3"/>
        <v>6551</v>
      </c>
      <c r="P6" s="38">
        <f t="shared" si="3"/>
        <v>6513</v>
      </c>
      <c r="Q6" s="38">
        <f t="shared" si="3"/>
        <v>6506</v>
      </c>
    </row>
    <row r="7" spans="1:17" ht="11.45" customHeight="1" x14ac:dyDescent="0.25">
      <c r="A7" s="62" t="s">
        <v>116</v>
      </c>
      <c r="B7" s="42">
        <v>2631.0039833302317</v>
      </c>
      <c r="C7" s="42">
        <v>2659.3202766828022</v>
      </c>
      <c r="D7" s="42">
        <v>2630.2043718809491</v>
      </c>
      <c r="E7" s="42">
        <v>2718.291912025993</v>
      </c>
      <c r="F7" s="42">
        <v>2722.3254496511859</v>
      </c>
      <c r="G7" s="42">
        <v>2785.5400820606983</v>
      </c>
      <c r="H7" s="42">
        <v>2835.2741445076149</v>
      </c>
      <c r="I7" s="42">
        <v>2914.4398379798404</v>
      </c>
      <c r="J7" s="42">
        <v>2946.1417344452989</v>
      </c>
      <c r="K7" s="42">
        <v>2819.5892888871176</v>
      </c>
      <c r="L7" s="42">
        <v>2935.6142630985169</v>
      </c>
      <c r="M7" s="42">
        <v>2988.5710411487494</v>
      </c>
      <c r="N7" s="42">
        <v>3089.0413351773304</v>
      </c>
      <c r="O7" s="42">
        <v>3090.2576143819551</v>
      </c>
      <c r="P7" s="42">
        <v>3099.0884269091284</v>
      </c>
      <c r="Q7" s="42">
        <v>3054.7781194902491</v>
      </c>
    </row>
    <row r="8" spans="1:17" ht="11.45" customHeight="1" x14ac:dyDescent="0.25">
      <c r="A8" s="62" t="s">
        <v>16</v>
      </c>
      <c r="B8" s="42">
        <v>2905.9960166697683</v>
      </c>
      <c r="C8" s="42">
        <v>3061.6797233171978</v>
      </c>
      <c r="D8" s="42">
        <v>3114.7956281190509</v>
      </c>
      <c r="E8" s="42">
        <v>3107.708087974007</v>
      </c>
      <c r="F8" s="42">
        <v>3223.6745503488141</v>
      </c>
      <c r="G8" s="42">
        <v>3188.4599179393017</v>
      </c>
      <c r="H8" s="42">
        <v>3274.7258554923851</v>
      </c>
      <c r="I8" s="42">
        <v>3261.5601620201596</v>
      </c>
      <c r="J8" s="42">
        <v>3333.8582655547011</v>
      </c>
      <c r="K8" s="42">
        <v>3332.4107111128824</v>
      </c>
      <c r="L8" s="42">
        <v>3402.3857369014831</v>
      </c>
      <c r="M8" s="42">
        <v>3376.4289588512506</v>
      </c>
      <c r="N8" s="42">
        <v>3427.9586648226696</v>
      </c>
      <c r="O8" s="42">
        <v>3460.7423856180449</v>
      </c>
      <c r="P8" s="42">
        <v>3413.9115730908716</v>
      </c>
      <c r="Q8" s="42">
        <v>3451.2218805097509</v>
      </c>
    </row>
    <row r="9" spans="1:17" ht="11.45" customHeight="1" x14ac:dyDescent="0.25">
      <c r="A9" s="118" t="s">
        <v>19</v>
      </c>
      <c r="B9" s="120">
        <v>0</v>
      </c>
      <c r="C9" s="120">
        <v>0</v>
      </c>
      <c r="D9" s="120">
        <v>0</v>
      </c>
      <c r="E9" s="120">
        <v>0</v>
      </c>
      <c r="F9" s="120">
        <v>0</v>
      </c>
      <c r="G9" s="120">
        <v>0</v>
      </c>
      <c r="H9" s="120">
        <v>0</v>
      </c>
      <c r="I9" s="120">
        <v>0</v>
      </c>
      <c r="J9" s="120">
        <v>0</v>
      </c>
      <c r="K9" s="120">
        <v>0</v>
      </c>
      <c r="L9" s="120">
        <v>0</v>
      </c>
      <c r="M9" s="120">
        <v>0</v>
      </c>
      <c r="N9" s="120">
        <v>0</v>
      </c>
      <c r="O9" s="120">
        <v>0</v>
      </c>
      <c r="P9" s="120">
        <v>0</v>
      </c>
      <c r="Q9" s="120">
        <v>0</v>
      </c>
    </row>
    <row r="10" spans="1:17" ht="11.45" customHeight="1" x14ac:dyDescent="0.25">
      <c r="A10" s="25" t="s">
        <v>51</v>
      </c>
      <c r="B10" s="40">
        <f t="shared" ref="B10" si="4">SUM(B11:B12)</f>
        <v>2025</v>
      </c>
      <c r="C10" s="40">
        <f t="shared" ref="C10:Q10" si="5">SUM(C11:C12)</f>
        <v>2091</v>
      </c>
      <c r="D10" s="40">
        <f t="shared" si="5"/>
        <v>1877</v>
      </c>
      <c r="E10" s="40">
        <f t="shared" si="5"/>
        <v>1985</v>
      </c>
      <c r="F10" s="40">
        <f t="shared" si="5"/>
        <v>2321</v>
      </c>
      <c r="G10" s="40">
        <f t="shared" si="5"/>
        <v>1976</v>
      </c>
      <c r="H10" s="40">
        <f t="shared" si="5"/>
        <v>1892</v>
      </c>
      <c r="I10" s="40">
        <f t="shared" si="5"/>
        <v>1779</v>
      </c>
      <c r="J10" s="40">
        <f t="shared" si="5"/>
        <v>1866</v>
      </c>
      <c r="K10" s="40">
        <f t="shared" si="5"/>
        <v>1700</v>
      </c>
      <c r="L10" s="40">
        <f t="shared" si="5"/>
        <v>2239</v>
      </c>
      <c r="M10" s="40">
        <f t="shared" si="5"/>
        <v>2615</v>
      </c>
      <c r="N10" s="40">
        <f t="shared" si="5"/>
        <v>2278</v>
      </c>
      <c r="O10" s="40">
        <f t="shared" si="5"/>
        <v>2449</v>
      </c>
      <c r="P10" s="40">
        <f t="shared" si="5"/>
        <v>2455</v>
      </c>
      <c r="Q10" s="40">
        <f t="shared" si="5"/>
        <v>2273</v>
      </c>
    </row>
    <row r="11" spans="1:17" ht="11.45" customHeight="1" x14ac:dyDescent="0.25">
      <c r="A11" s="116" t="s">
        <v>116</v>
      </c>
      <c r="B11" s="42">
        <v>1063.7191261347095</v>
      </c>
      <c r="C11" s="42">
        <v>1076.73941547564</v>
      </c>
      <c r="D11" s="42">
        <v>953.31238489836744</v>
      </c>
      <c r="E11" s="42">
        <v>1025.631676354699</v>
      </c>
      <c r="F11" s="42">
        <v>1178.8548413998196</v>
      </c>
      <c r="G11" s="42">
        <v>1020.3821801848827</v>
      </c>
      <c r="H11" s="42">
        <v>972.75292030583194</v>
      </c>
      <c r="I11" s="42">
        <v>928.67609352233603</v>
      </c>
      <c r="J11" s="42">
        <v>968.9199285805131</v>
      </c>
      <c r="K11" s="42">
        <v>864.26418876217372</v>
      </c>
      <c r="L11" s="42">
        <v>1149.2216403382822</v>
      </c>
      <c r="M11" s="42">
        <v>1358.8892688270125</v>
      </c>
      <c r="N11" s="42">
        <v>1193.9519531156725</v>
      </c>
      <c r="O11" s="42">
        <v>1278.0022937148785</v>
      </c>
      <c r="P11" s="42">
        <v>1291.2235533574853</v>
      </c>
      <c r="Q11" s="42">
        <v>1181.1694525327109</v>
      </c>
    </row>
    <row r="12" spans="1:17" ht="11.45" customHeight="1" x14ac:dyDescent="0.25">
      <c r="A12" s="93" t="s">
        <v>16</v>
      </c>
      <c r="B12" s="36">
        <v>961.28087386529046</v>
      </c>
      <c r="C12" s="36">
        <v>1014.26058452436</v>
      </c>
      <c r="D12" s="36">
        <v>923.68761510163256</v>
      </c>
      <c r="E12" s="36">
        <v>959.36832364530096</v>
      </c>
      <c r="F12" s="36">
        <v>1142.1451586001804</v>
      </c>
      <c r="G12" s="36">
        <v>955.61781981511729</v>
      </c>
      <c r="H12" s="36">
        <v>919.24707969416806</v>
      </c>
      <c r="I12" s="36">
        <v>850.32390647766397</v>
      </c>
      <c r="J12" s="36">
        <v>897.0800714194869</v>
      </c>
      <c r="K12" s="36">
        <v>835.73581123782628</v>
      </c>
      <c r="L12" s="36">
        <v>1089.7783596617178</v>
      </c>
      <c r="M12" s="36">
        <v>1256.1107311729875</v>
      </c>
      <c r="N12" s="36">
        <v>1084.0480468843275</v>
      </c>
      <c r="O12" s="36">
        <v>1170.9977062851215</v>
      </c>
      <c r="P12" s="36">
        <v>1163.7764466425147</v>
      </c>
      <c r="Q12" s="36">
        <v>1091.8305474672891</v>
      </c>
    </row>
    <row r="14" spans="1:17" ht="11.45" customHeight="1" x14ac:dyDescent="0.25">
      <c r="A14" s="27" t="s">
        <v>115</v>
      </c>
      <c r="B14" s="68">
        <f t="shared" ref="B14" si="6">B15+B21</f>
        <v>63.295786072522851</v>
      </c>
      <c r="C14" s="68">
        <f t="shared" ref="C14:Q14" si="7">C15+C21</f>
        <v>61.106277329911009</v>
      </c>
      <c r="D14" s="68">
        <f t="shared" si="7"/>
        <v>63.106356384458039</v>
      </c>
      <c r="E14" s="68">
        <f t="shared" si="7"/>
        <v>64.4051717982273</v>
      </c>
      <c r="F14" s="68">
        <f t="shared" si="7"/>
        <v>65.543310856198659</v>
      </c>
      <c r="G14" s="68">
        <f t="shared" si="7"/>
        <v>70.224868131815967</v>
      </c>
      <c r="H14" s="68">
        <f t="shared" si="7"/>
        <v>70.633140066006504</v>
      </c>
      <c r="I14" s="68">
        <f t="shared" si="7"/>
        <v>69.864015314547217</v>
      </c>
      <c r="J14" s="68">
        <f t="shared" si="7"/>
        <v>74.002453838154594</v>
      </c>
      <c r="K14" s="68">
        <f t="shared" si="7"/>
        <v>75.21011183854614</v>
      </c>
      <c r="L14" s="68">
        <f t="shared" si="7"/>
        <v>78.715418325685292</v>
      </c>
      <c r="M14" s="68">
        <f t="shared" si="7"/>
        <v>80.294382470152556</v>
      </c>
      <c r="N14" s="68">
        <f t="shared" si="7"/>
        <v>79.598959478541744</v>
      </c>
      <c r="O14" s="68">
        <f t="shared" si="7"/>
        <v>80.859515306061212</v>
      </c>
      <c r="P14" s="68">
        <f t="shared" si="7"/>
        <v>82.239451257286987</v>
      </c>
      <c r="Q14" s="68">
        <f t="shared" si="7"/>
        <v>82.942975298819178</v>
      </c>
    </row>
    <row r="15" spans="1:17" ht="11.45" customHeight="1" x14ac:dyDescent="0.25">
      <c r="A15" s="25" t="s">
        <v>39</v>
      </c>
      <c r="B15" s="79">
        <f t="shared" ref="B15" si="8">SUM(B16,B17,B20)</f>
        <v>59.169881290101479</v>
      </c>
      <c r="C15" s="79">
        <f t="shared" ref="C15:Q15" si="9">SUM(C16,C17,C20)</f>
        <v>56.845898613840347</v>
      </c>
      <c r="D15" s="79">
        <f t="shared" si="9"/>
        <v>59.281999210825987</v>
      </c>
      <c r="E15" s="79">
        <f t="shared" si="9"/>
        <v>60.360766369532769</v>
      </c>
      <c r="F15" s="79">
        <f t="shared" si="9"/>
        <v>60.814310856198652</v>
      </c>
      <c r="G15" s="79">
        <f t="shared" si="9"/>
        <v>66.039868131815965</v>
      </c>
      <c r="H15" s="79">
        <f t="shared" si="9"/>
        <v>66.851140066006508</v>
      </c>
      <c r="I15" s="79">
        <f t="shared" si="9"/>
        <v>66.788015314547224</v>
      </c>
      <c r="J15" s="79">
        <f t="shared" si="9"/>
        <v>70.867453838154589</v>
      </c>
      <c r="K15" s="79">
        <f t="shared" si="9"/>
        <v>71.947111838546135</v>
      </c>
      <c r="L15" s="79">
        <f t="shared" si="9"/>
        <v>75.027418325685289</v>
      </c>
      <c r="M15" s="79">
        <f t="shared" si="9"/>
        <v>75.884382470152559</v>
      </c>
      <c r="N15" s="79">
        <f t="shared" si="9"/>
        <v>75.886959478541741</v>
      </c>
      <c r="O15" s="79">
        <f t="shared" si="9"/>
        <v>77.244515306061217</v>
      </c>
      <c r="P15" s="79">
        <f t="shared" si="9"/>
        <v>78.810451257286985</v>
      </c>
      <c r="Q15" s="79">
        <f t="shared" si="9"/>
        <v>79.348975298819184</v>
      </c>
    </row>
    <row r="16" spans="1:17" ht="11.45" customHeight="1" x14ac:dyDescent="0.25">
      <c r="A16" s="91" t="s">
        <v>21</v>
      </c>
      <c r="B16" s="123">
        <v>0</v>
      </c>
      <c r="C16" s="123">
        <v>0</v>
      </c>
      <c r="D16" s="123">
        <v>0.12183271233962546</v>
      </c>
      <c r="E16" s="123">
        <v>0.90697685852832288</v>
      </c>
      <c r="F16" s="123">
        <v>1.7327319088302287</v>
      </c>
      <c r="G16" s="123">
        <v>2.2182465101943483</v>
      </c>
      <c r="H16" s="123">
        <v>2.2448900660065183</v>
      </c>
      <c r="I16" s="123">
        <v>2.4061148620585509</v>
      </c>
      <c r="J16" s="123">
        <v>2.6628242085249623</v>
      </c>
      <c r="K16" s="123">
        <v>2.952719315181652</v>
      </c>
      <c r="L16" s="123">
        <v>3.2668414026083687</v>
      </c>
      <c r="M16" s="123">
        <v>3.8091443749144731</v>
      </c>
      <c r="N16" s="123">
        <v>3.7244594785417524</v>
      </c>
      <c r="O16" s="123">
        <v>3.8714383829842971</v>
      </c>
      <c r="P16" s="123">
        <v>4.0133924337575682</v>
      </c>
      <c r="Q16" s="123">
        <v>4.0959752988191891</v>
      </c>
    </row>
    <row r="17" spans="1:17" ht="11.45" customHeight="1" x14ac:dyDescent="0.25">
      <c r="A17" s="19" t="s">
        <v>20</v>
      </c>
      <c r="B17" s="76">
        <f t="shared" ref="B17" si="10">SUM(B18:B19)</f>
        <v>59.169881290101479</v>
      </c>
      <c r="C17" s="76">
        <f t="shared" ref="C17:Q17" si="11">SUM(C18:C19)</f>
        <v>56.845898613840347</v>
      </c>
      <c r="D17" s="76">
        <f t="shared" si="11"/>
        <v>59.160166498486362</v>
      </c>
      <c r="E17" s="76">
        <f t="shared" si="11"/>
        <v>59.453789511004445</v>
      </c>
      <c r="F17" s="76">
        <f t="shared" si="11"/>
        <v>59.081578947368421</v>
      </c>
      <c r="G17" s="76">
        <f t="shared" si="11"/>
        <v>63.82162162162161</v>
      </c>
      <c r="H17" s="76">
        <f t="shared" si="11"/>
        <v>64.606249999999989</v>
      </c>
      <c r="I17" s="76">
        <f t="shared" si="11"/>
        <v>64.381900452488679</v>
      </c>
      <c r="J17" s="76">
        <f t="shared" si="11"/>
        <v>68.204629629629622</v>
      </c>
      <c r="K17" s="76">
        <f t="shared" si="11"/>
        <v>68.994392523364482</v>
      </c>
      <c r="L17" s="76">
        <f t="shared" si="11"/>
        <v>71.760576923076925</v>
      </c>
      <c r="M17" s="76">
        <f t="shared" si="11"/>
        <v>72.075238095238092</v>
      </c>
      <c r="N17" s="76">
        <f t="shared" si="11"/>
        <v>72.162499999999994</v>
      </c>
      <c r="O17" s="76">
        <f t="shared" si="11"/>
        <v>73.373076923076923</v>
      </c>
      <c r="P17" s="76">
        <f t="shared" si="11"/>
        <v>74.797058823529412</v>
      </c>
      <c r="Q17" s="76">
        <f t="shared" si="11"/>
        <v>75.253</v>
      </c>
    </row>
    <row r="18" spans="1:17" ht="11.45" customHeight="1" x14ac:dyDescent="0.25">
      <c r="A18" s="62" t="s">
        <v>17</v>
      </c>
      <c r="B18" s="77">
        <v>36.787520897778485</v>
      </c>
      <c r="C18" s="77">
        <v>34.222103064375695</v>
      </c>
      <c r="D18" s="77">
        <v>34.616955582115125</v>
      </c>
      <c r="E18" s="77">
        <v>35.743218492426344</v>
      </c>
      <c r="F18" s="77">
        <v>34.685838573139762</v>
      </c>
      <c r="G18" s="77">
        <v>38.345499260351481</v>
      </c>
      <c r="H18" s="77">
        <v>38.564001050469216</v>
      </c>
      <c r="I18" s="77">
        <v>39.381692064080553</v>
      </c>
      <c r="J18" s="77">
        <v>41.470456199430586</v>
      </c>
      <c r="K18" s="77">
        <v>40.650920857603751</v>
      </c>
      <c r="L18" s="77">
        <v>42.974431232499136</v>
      </c>
      <c r="M18" s="77">
        <v>43.632851346893027</v>
      </c>
      <c r="N18" s="77">
        <v>44.700086064379427</v>
      </c>
      <c r="O18" s="77">
        <v>44.710470567973829</v>
      </c>
      <c r="P18" s="77">
        <v>46.720385310280115</v>
      </c>
      <c r="Q18" s="77">
        <v>46.641327916807775</v>
      </c>
    </row>
    <row r="19" spans="1:17" ht="11.45" customHeight="1" x14ac:dyDescent="0.25">
      <c r="A19" s="62" t="s">
        <v>16</v>
      </c>
      <c r="B19" s="77">
        <v>22.382360392322994</v>
      </c>
      <c r="C19" s="77">
        <v>22.623795549464653</v>
      </c>
      <c r="D19" s="77">
        <v>24.543210916371237</v>
      </c>
      <c r="E19" s="77">
        <v>23.710571018578101</v>
      </c>
      <c r="F19" s="77">
        <v>24.395740374228659</v>
      </c>
      <c r="G19" s="77">
        <v>25.476122361270129</v>
      </c>
      <c r="H19" s="77">
        <v>26.042248949530773</v>
      </c>
      <c r="I19" s="77">
        <v>25.000208388408122</v>
      </c>
      <c r="J19" s="77">
        <v>26.734173430199036</v>
      </c>
      <c r="K19" s="77">
        <v>28.343471665760731</v>
      </c>
      <c r="L19" s="77">
        <v>28.78614569057779</v>
      </c>
      <c r="M19" s="77">
        <v>28.442386748345065</v>
      </c>
      <c r="N19" s="77">
        <v>27.462413935620567</v>
      </c>
      <c r="O19" s="77">
        <v>28.662606355103094</v>
      </c>
      <c r="P19" s="77">
        <v>28.076673513249297</v>
      </c>
      <c r="Q19" s="77">
        <v>28.611672083192225</v>
      </c>
    </row>
    <row r="20" spans="1:17" ht="11.45" customHeight="1" x14ac:dyDescent="0.25">
      <c r="A20" s="118" t="s">
        <v>19</v>
      </c>
      <c r="B20" s="122">
        <v>0</v>
      </c>
      <c r="C20" s="122">
        <v>0</v>
      </c>
      <c r="D20" s="122">
        <v>0</v>
      </c>
      <c r="E20" s="122">
        <v>0</v>
      </c>
      <c r="F20" s="122">
        <v>0</v>
      </c>
      <c r="G20" s="122">
        <v>0</v>
      </c>
      <c r="H20" s="122">
        <v>0</v>
      </c>
      <c r="I20" s="122">
        <v>0</v>
      </c>
      <c r="J20" s="122">
        <v>0</v>
      </c>
      <c r="K20" s="122">
        <v>0</v>
      </c>
      <c r="L20" s="122">
        <v>0</v>
      </c>
      <c r="M20" s="122">
        <v>0</v>
      </c>
      <c r="N20" s="122">
        <v>0</v>
      </c>
      <c r="O20" s="122">
        <v>0</v>
      </c>
      <c r="P20" s="122">
        <v>0</v>
      </c>
      <c r="Q20" s="122">
        <v>0</v>
      </c>
    </row>
    <row r="21" spans="1:17" ht="11.45" customHeight="1" x14ac:dyDescent="0.25">
      <c r="A21" s="25" t="s">
        <v>18</v>
      </c>
      <c r="B21" s="79">
        <f t="shared" ref="B21" si="12">SUM(B22:B23)</f>
        <v>4.1259047824213697</v>
      </c>
      <c r="C21" s="79">
        <f t="shared" ref="C21:Q21" si="13">SUM(C22:C23)</f>
        <v>4.260378716070659</v>
      </c>
      <c r="D21" s="79">
        <f t="shared" si="13"/>
        <v>3.824357173632055</v>
      </c>
      <c r="E21" s="79">
        <f t="shared" si="13"/>
        <v>4.0444054286945281</v>
      </c>
      <c r="F21" s="79">
        <f t="shared" si="13"/>
        <v>4.7290000000000001</v>
      </c>
      <c r="G21" s="79">
        <f t="shared" si="13"/>
        <v>4.1850000000000005</v>
      </c>
      <c r="H21" s="79">
        <f t="shared" si="13"/>
        <v>3.782</v>
      </c>
      <c r="I21" s="79">
        <f t="shared" si="13"/>
        <v>3.0760000000000001</v>
      </c>
      <c r="J21" s="79">
        <f t="shared" si="13"/>
        <v>3.1350000000000002</v>
      </c>
      <c r="K21" s="79">
        <f t="shared" si="13"/>
        <v>3.2629999999999999</v>
      </c>
      <c r="L21" s="79">
        <f t="shared" si="13"/>
        <v>3.6880000000000002</v>
      </c>
      <c r="M21" s="79">
        <f t="shared" si="13"/>
        <v>4.41</v>
      </c>
      <c r="N21" s="79">
        <f t="shared" si="13"/>
        <v>3.7120000000000002</v>
      </c>
      <c r="O21" s="79">
        <f t="shared" si="13"/>
        <v>3.6150000000000002</v>
      </c>
      <c r="P21" s="79">
        <f t="shared" si="13"/>
        <v>3.4290000000000003</v>
      </c>
      <c r="Q21" s="79">
        <f t="shared" si="13"/>
        <v>3.5939999999999999</v>
      </c>
    </row>
    <row r="22" spans="1:17" ht="11.45" customHeight="1" x14ac:dyDescent="0.25">
      <c r="A22" s="116" t="s">
        <v>17</v>
      </c>
      <c r="B22" s="77">
        <v>2.0690894886408215</v>
      </c>
      <c r="C22" s="77">
        <v>2.0923477308442595</v>
      </c>
      <c r="D22" s="77">
        <v>1.8512566712506671</v>
      </c>
      <c r="E22" s="77">
        <v>1.993366764034177</v>
      </c>
      <c r="F22" s="77">
        <v>2.2892457763668324</v>
      </c>
      <c r="G22" s="77">
        <v>2.0613912948273567</v>
      </c>
      <c r="H22" s="77">
        <v>1.8543806273586509</v>
      </c>
      <c r="I22" s="77">
        <v>1.5324882110455234</v>
      </c>
      <c r="J22" s="77">
        <v>1.5531786774954064</v>
      </c>
      <c r="K22" s="77">
        <v>1.5811481386453963</v>
      </c>
      <c r="L22" s="77">
        <v>1.8050977077573436</v>
      </c>
      <c r="M22" s="77">
        <v>2.1866297390058875</v>
      </c>
      <c r="N22" s="77">
        <v>1.8571659096806117</v>
      </c>
      <c r="O22" s="77">
        <v>1.8003891916672123</v>
      </c>
      <c r="P22" s="77">
        <v>1.7218807099961919</v>
      </c>
      <c r="Q22" s="77">
        <v>1.7820305639164657</v>
      </c>
    </row>
    <row r="23" spans="1:17" ht="11.45" customHeight="1" x14ac:dyDescent="0.25">
      <c r="A23" s="93" t="s">
        <v>16</v>
      </c>
      <c r="B23" s="74">
        <v>2.0568152937805482</v>
      </c>
      <c r="C23" s="74">
        <v>2.1680309852263995</v>
      </c>
      <c r="D23" s="74">
        <v>1.9731005023813879</v>
      </c>
      <c r="E23" s="74">
        <v>2.0510386646603509</v>
      </c>
      <c r="F23" s="74">
        <v>2.4397542236331677</v>
      </c>
      <c r="G23" s="74">
        <v>2.1236087051726438</v>
      </c>
      <c r="H23" s="74">
        <v>1.9276193726413491</v>
      </c>
      <c r="I23" s="74">
        <v>1.5435117889544767</v>
      </c>
      <c r="J23" s="74">
        <v>1.5818213225045938</v>
      </c>
      <c r="K23" s="74">
        <v>1.6818518613546036</v>
      </c>
      <c r="L23" s="74">
        <v>1.8829022922426566</v>
      </c>
      <c r="M23" s="74">
        <v>2.2233702609941126</v>
      </c>
      <c r="N23" s="74">
        <v>1.8548340903193885</v>
      </c>
      <c r="O23" s="74">
        <v>1.8146108083327879</v>
      </c>
      <c r="P23" s="74">
        <v>1.7071192900038084</v>
      </c>
      <c r="Q23" s="74">
        <v>1.8119694360835341</v>
      </c>
    </row>
    <row r="25" spans="1:17" ht="11.45" customHeight="1" x14ac:dyDescent="0.25">
      <c r="A25" s="27" t="s">
        <v>114</v>
      </c>
      <c r="B25" s="68">
        <f t="shared" ref="B25:Q25" si="14">B26+B32</f>
        <v>253</v>
      </c>
      <c r="C25" s="68">
        <f t="shared" si="14"/>
        <v>255</v>
      </c>
      <c r="D25" s="68">
        <f t="shared" si="14"/>
        <v>264</v>
      </c>
      <c r="E25" s="68">
        <f t="shared" si="14"/>
        <v>271</v>
      </c>
      <c r="F25" s="68">
        <f t="shared" si="14"/>
        <v>281.5</v>
      </c>
      <c r="G25" s="68">
        <f t="shared" si="14"/>
        <v>294</v>
      </c>
      <c r="H25" s="68">
        <f t="shared" si="14"/>
        <v>297.5</v>
      </c>
      <c r="I25" s="68">
        <f t="shared" si="14"/>
        <v>302</v>
      </c>
      <c r="J25" s="68">
        <f t="shared" si="14"/>
        <v>314</v>
      </c>
      <c r="K25" s="68">
        <f t="shared" si="14"/>
        <v>323.5</v>
      </c>
      <c r="L25" s="68">
        <f t="shared" si="14"/>
        <v>332.5</v>
      </c>
      <c r="M25" s="68">
        <f t="shared" si="14"/>
        <v>341</v>
      </c>
      <c r="N25" s="68">
        <f t="shared" si="14"/>
        <v>340.5</v>
      </c>
      <c r="O25" s="68">
        <f t="shared" si="14"/>
        <v>342</v>
      </c>
      <c r="P25" s="68">
        <f t="shared" si="14"/>
        <v>349.5</v>
      </c>
      <c r="Q25" s="68">
        <f t="shared" si="14"/>
        <v>351.5</v>
      </c>
    </row>
    <row r="26" spans="1:17" ht="11.45" customHeight="1" x14ac:dyDescent="0.25">
      <c r="A26" s="25" t="s">
        <v>39</v>
      </c>
      <c r="B26" s="79">
        <f t="shared" ref="B26:Q26" si="15">SUM(B27,B28,B31)</f>
        <v>219</v>
      </c>
      <c r="C26" s="79">
        <f t="shared" si="15"/>
        <v>220</v>
      </c>
      <c r="D26" s="79">
        <f t="shared" si="15"/>
        <v>229</v>
      </c>
      <c r="E26" s="79">
        <f t="shared" si="15"/>
        <v>236</v>
      </c>
      <c r="F26" s="79">
        <f t="shared" si="15"/>
        <v>243.5</v>
      </c>
      <c r="G26" s="79">
        <f t="shared" si="15"/>
        <v>256</v>
      </c>
      <c r="H26" s="79">
        <f t="shared" si="15"/>
        <v>259.5</v>
      </c>
      <c r="I26" s="79">
        <f t="shared" si="15"/>
        <v>264</v>
      </c>
      <c r="J26" s="79">
        <f t="shared" si="15"/>
        <v>276</v>
      </c>
      <c r="K26" s="79">
        <f t="shared" si="15"/>
        <v>285.5</v>
      </c>
      <c r="L26" s="79">
        <f t="shared" si="15"/>
        <v>294.5</v>
      </c>
      <c r="M26" s="79">
        <f t="shared" si="15"/>
        <v>303</v>
      </c>
      <c r="N26" s="79">
        <f t="shared" si="15"/>
        <v>307</v>
      </c>
      <c r="O26" s="79">
        <f t="shared" si="15"/>
        <v>309</v>
      </c>
      <c r="P26" s="79">
        <f t="shared" si="15"/>
        <v>316.5</v>
      </c>
      <c r="Q26" s="79">
        <f t="shared" si="15"/>
        <v>318.5</v>
      </c>
    </row>
    <row r="27" spans="1:17" ht="11.45" customHeight="1" x14ac:dyDescent="0.25">
      <c r="A27" s="91" t="s">
        <v>21</v>
      </c>
      <c r="B27" s="123">
        <v>0</v>
      </c>
      <c r="C27" s="123">
        <v>0</v>
      </c>
      <c r="D27" s="123">
        <v>1.5</v>
      </c>
      <c r="E27" s="123">
        <v>8</v>
      </c>
      <c r="F27" s="123">
        <v>15.5</v>
      </c>
      <c r="G27" s="123">
        <v>19.5</v>
      </c>
      <c r="H27" s="123">
        <v>20</v>
      </c>
      <c r="I27" s="123">
        <v>21.5</v>
      </c>
      <c r="J27" s="123">
        <v>23.5</v>
      </c>
      <c r="K27" s="123">
        <v>26</v>
      </c>
      <c r="L27" s="123">
        <v>29</v>
      </c>
      <c r="M27" s="123">
        <v>33.5</v>
      </c>
      <c r="N27" s="123">
        <v>33.5</v>
      </c>
      <c r="O27" s="123">
        <v>34.5</v>
      </c>
      <c r="P27" s="123">
        <v>35.5</v>
      </c>
      <c r="Q27" s="123">
        <v>36.5</v>
      </c>
    </row>
    <row r="28" spans="1:17" ht="11.45" customHeight="1" x14ac:dyDescent="0.25">
      <c r="A28" s="19" t="s">
        <v>20</v>
      </c>
      <c r="B28" s="76">
        <f t="shared" ref="B28:Q28" si="16">SUM(B29:B30)</f>
        <v>219</v>
      </c>
      <c r="C28" s="76">
        <f t="shared" si="16"/>
        <v>220</v>
      </c>
      <c r="D28" s="76">
        <f t="shared" si="16"/>
        <v>227.5</v>
      </c>
      <c r="E28" s="76">
        <f t="shared" si="16"/>
        <v>228</v>
      </c>
      <c r="F28" s="76">
        <f t="shared" si="16"/>
        <v>228</v>
      </c>
      <c r="G28" s="76">
        <f t="shared" si="16"/>
        <v>236.5</v>
      </c>
      <c r="H28" s="76">
        <f t="shared" si="16"/>
        <v>239.5</v>
      </c>
      <c r="I28" s="76">
        <f t="shared" si="16"/>
        <v>242.5</v>
      </c>
      <c r="J28" s="76">
        <f t="shared" si="16"/>
        <v>252.5</v>
      </c>
      <c r="K28" s="76">
        <f t="shared" si="16"/>
        <v>259.5</v>
      </c>
      <c r="L28" s="76">
        <f t="shared" si="16"/>
        <v>265.5</v>
      </c>
      <c r="M28" s="76">
        <f t="shared" si="16"/>
        <v>269.5</v>
      </c>
      <c r="N28" s="76">
        <f t="shared" si="16"/>
        <v>273.5</v>
      </c>
      <c r="O28" s="76">
        <f t="shared" si="16"/>
        <v>274.5</v>
      </c>
      <c r="P28" s="76">
        <f t="shared" si="16"/>
        <v>281</v>
      </c>
      <c r="Q28" s="76">
        <f t="shared" si="16"/>
        <v>282</v>
      </c>
    </row>
    <row r="29" spans="1:17" ht="11.45" customHeight="1" x14ac:dyDescent="0.25">
      <c r="A29" s="62" t="s">
        <v>17</v>
      </c>
      <c r="B29" s="77">
        <v>135.5</v>
      </c>
      <c r="C29" s="77">
        <v>136</v>
      </c>
      <c r="D29" s="77">
        <v>136</v>
      </c>
      <c r="E29" s="77">
        <v>136</v>
      </c>
      <c r="F29" s="77">
        <v>136</v>
      </c>
      <c r="G29" s="77">
        <v>141.5</v>
      </c>
      <c r="H29" s="77">
        <v>142.5</v>
      </c>
      <c r="I29" s="77">
        <v>145.5</v>
      </c>
      <c r="J29" s="77">
        <v>153</v>
      </c>
      <c r="K29" s="77">
        <v>154</v>
      </c>
      <c r="L29" s="77">
        <v>158.5</v>
      </c>
      <c r="M29" s="77">
        <v>161</v>
      </c>
      <c r="N29" s="77">
        <v>165</v>
      </c>
      <c r="O29" s="77">
        <v>166</v>
      </c>
      <c r="P29" s="77">
        <v>172.5</v>
      </c>
      <c r="Q29" s="77">
        <v>173.5</v>
      </c>
    </row>
    <row r="30" spans="1:17" ht="11.45" customHeight="1" x14ac:dyDescent="0.25">
      <c r="A30" s="62" t="s">
        <v>16</v>
      </c>
      <c r="B30" s="77">
        <v>83.5</v>
      </c>
      <c r="C30" s="77">
        <v>84</v>
      </c>
      <c r="D30" s="77">
        <v>91.5</v>
      </c>
      <c r="E30" s="77">
        <v>92</v>
      </c>
      <c r="F30" s="77">
        <v>92</v>
      </c>
      <c r="G30" s="77">
        <v>95</v>
      </c>
      <c r="H30" s="77">
        <v>97</v>
      </c>
      <c r="I30" s="77">
        <v>97</v>
      </c>
      <c r="J30" s="77">
        <v>99.5</v>
      </c>
      <c r="K30" s="77">
        <v>105.5</v>
      </c>
      <c r="L30" s="77">
        <v>107</v>
      </c>
      <c r="M30" s="77">
        <v>108.5</v>
      </c>
      <c r="N30" s="77">
        <v>108.5</v>
      </c>
      <c r="O30" s="77">
        <v>108.5</v>
      </c>
      <c r="P30" s="77">
        <v>108.5</v>
      </c>
      <c r="Q30" s="77">
        <v>108.5</v>
      </c>
    </row>
    <row r="31" spans="1:17" ht="11.45" customHeight="1" x14ac:dyDescent="0.25">
      <c r="A31" s="118" t="s">
        <v>19</v>
      </c>
      <c r="B31" s="122">
        <v>0</v>
      </c>
      <c r="C31" s="122">
        <v>0</v>
      </c>
      <c r="D31" s="122">
        <v>0</v>
      </c>
      <c r="E31" s="122">
        <v>0</v>
      </c>
      <c r="F31" s="122">
        <v>0</v>
      </c>
      <c r="G31" s="122">
        <v>0</v>
      </c>
      <c r="H31" s="122">
        <v>0</v>
      </c>
      <c r="I31" s="122">
        <v>0</v>
      </c>
      <c r="J31" s="122">
        <v>0</v>
      </c>
      <c r="K31" s="122">
        <v>0</v>
      </c>
      <c r="L31" s="122">
        <v>0</v>
      </c>
      <c r="M31" s="122">
        <v>0</v>
      </c>
      <c r="N31" s="122">
        <v>0</v>
      </c>
      <c r="O31" s="122">
        <v>0</v>
      </c>
      <c r="P31" s="122">
        <v>0</v>
      </c>
      <c r="Q31" s="122">
        <v>0</v>
      </c>
    </row>
    <row r="32" spans="1:17" ht="11.45" customHeight="1" x14ac:dyDescent="0.25">
      <c r="A32" s="25" t="s">
        <v>18</v>
      </c>
      <c r="B32" s="79">
        <f t="shared" ref="B32:Q32" si="17">SUM(B33:B34)</f>
        <v>34</v>
      </c>
      <c r="C32" s="79">
        <f t="shared" si="17"/>
        <v>35</v>
      </c>
      <c r="D32" s="79">
        <f t="shared" si="17"/>
        <v>35</v>
      </c>
      <c r="E32" s="79">
        <f t="shared" si="17"/>
        <v>35</v>
      </c>
      <c r="F32" s="79">
        <f t="shared" si="17"/>
        <v>38</v>
      </c>
      <c r="G32" s="79">
        <f t="shared" si="17"/>
        <v>38</v>
      </c>
      <c r="H32" s="79">
        <f t="shared" si="17"/>
        <v>38</v>
      </c>
      <c r="I32" s="79">
        <f t="shared" si="17"/>
        <v>38</v>
      </c>
      <c r="J32" s="79">
        <f t="shared" si="17"/>
        <v>38</v>
      </c>
      <c r="K32" s="79">
        <f t="shared" si="17"/>
        <v>38</v>
      </c>
      <c r="L32" s="79">
        <f t="shared" si="17"/>
        <v>38</v>
      </c>
      <c r="M32" s="79">
        <f t="shared" si="17"/>
        <v>38</v>
      </c>
      <c r="N32" s="79">
        <f t="shared" si="17"/>
        <v>33.5</v>
      </c>
      <c r="O32" s="79">
        <f t="shared" si="17"/>
        <v>33</v>
      </c>
      <c r="P32" s="79">
        <f t="shared" si="17"/>
        <v>33</v>
      </c>
      <c r="Q32" s="79">
        <f t="shared" si="17"/>
        <v>33</v>
      </c>
    </row>
    <row r="33" spans="1:17" ht="11.45" customHeight="1" x14ac:dyDescent="0.25">
      <c r="A33" s="116" t="s">
        <v>17</v>
      </c>
      <c r="B33" s="77">
        <v>21.5</v>
      </c>
      <c r="C33" s="77">
        <v>22</v>
      </c>
      <c r="D33" s="77">
        <v>22</v>
      </c>
      <c r="E33" s="77">
        <v>22</v>
      </c>
      <c r="F33" s="77">
        <v>23.5</v>
      </c>
      <c r="G33" s="77">
        <v>23.5</v>
      </c>
      <c r="H33" s="77">
        <v>23.5</v>
      </c>
      <c r="I33" s="77">
        <v>23.5</v>
      </c>
      <c r="J33" s="77">
        <v>23.5</v>
      </c>
      <c r="K33" s="77">
        <v>23.5</v>
      </c>
      <c r="L33" s="77">
        <v>23.5</v>
      </c>
      <c r="M33" s="77">
        <v>23.5</v>
      </c>
      <c r="N33" s="77">
        <v>21</v>
      </c>
      <c r="O33" s="77">
        <v>20.5</v>
      </c>
      <c r="P33" s="77">
        <v>20.5</v>
      </c>
      <c r="Q33" s="77">
        <v>20.5</v>
      </c>
    </row>
    <row r="34" spans="1:17" ht="11.45" customHeight="1" x14ac:dyDescent="0.25">
      <c r="A34" s="93" t="s">
        <v>16</v>
      </c>
      <c r="B34" s="74">
        <v>12.5</v>
      </c>
      <c r="C34" s="74">
        <v>13</v>
      </c>
      <c r="D34" s="74">
        <v>13</v>
      </c>
      <c r="E34" s="74">
        <v>13</v>
      </c>
      <c r="F34" s="74">
        <v>14.5</v>
      </c>
      <c r="G34" s="74">
        <v>14.5</v>
      </c>
      <c r="H34" s="74">
        <v>14.5</v>
      </c>
      <c r="I34" s="74">
        <v>14.5</v>
      </c>
      <c r="J34" s="74">
        <v>14.5</v>
      </c>
      <c r="K34" s="74">
        <v>14.5</v>
      </c>
      <c r="L34" s="74">
        <v>14.5</v>
      </c>
      <c r="M34" s="74">
        <v>14.5</v>
      </c>
      <c r="N34" s="74">
        <v>12.5</v>
      </c>
      <c r="O34" s="74">
        <v>12.5</v>
      </c>
      <c r="P34" s="74">
        <v>12.5</v>
      </c>
      <c r="Q34" s="74">
        <v>12.5</v>
      </c>
    </row>
    <row r="36" spans="1:17" ht="11.45" customHeight="1" x14ac:dyDescent="0.25">
      <c r="A36" s="27" t="s">
        <v>113</v>
      </c>
      <c r="B36" s="68">
        <f t="shared" ref="B36:Q36" si="18">B37+B43</f>
        <v>253</v>
      </c>
      <c r="C36" s="68">
        <f t="shared" si="18"/>
        <v>255</v>
      </c>
      <c r="D36" s="68">
        <f t="shared" si="18"/>
        <v>264</v>
      </c>
      <c r="E36" s="68">
        <f t="shared" si="18"/>
        <v>271</v>
      </c>
      <c r="F36" s="68">
        <f t="shared" si="18"/>
        <v>281.5</v>
      </c>
      <c r="G36" s="68">
        <f t="shared" si="18"/>
        <v>294</v>
      </c>
      <c r="H36" s="68">
        <f t="shared" si="18"/>
        <v>297.5</v>
      </c>
      <c r="I36" s="68">
        <f t="shared" si="18"/>
        <v>302</v>
      </c>
      <c r="J36" s="68">
        <f t="shared" si="18"/>
        <v>314</v>
      </c>
      <c r="K36" s="68">
        <f t="shared" si="18"/>
        <v>323.5</v>
      </c>
      <c r="L36" s="68">
        <f t="shared" si="18"/>
        <v>332.5</v>
      </c>
      <c r="M36" s="68">
        <f t="shared" si="18"/>
        <v>341</v>
      </c>
      <c r="N36" s="68">
        <f t="shared" si="18"/>
        <v>340.5</v>
      </c>
      <c r="O36" s="68">
        <f t="shared" si="18"/>
        <v>342</v>
      </c>
      <c r="P36" s="68">
        <f t="shared" si="18"/>
        <v>349.5</v>
      </c>
      <c r="Q36" s="68">
        <f t="shared" si="18"/>
        <v>351.5</v>
      </c>
    </row>
    <row r="37" spans="1:17" ht="11.45" customHeight="1" x14ac:dyDescent="0.25">
      <c r="A37" s="25" t="s">
        <v>39</v>
      </c>
      <c r="B37" s="79">
        <f t="shared" ref="B37:Q37" si="19">SUM(B38,B39,B42)</f>
        <v>219</v>
      </c>
      <c r="C37" s="79">
        <f t="shared" si="19"/>
        <v>220</v>
      </c>
      <c r="D37" s="79">
        <f t="shared" si="19"/>
        <v>229</v>
      </c>
      <c r="E37" s="79">
        <f t="shared" si="19"/>
        <v>236</v>
      </c>
      <c r="F37" s="79">
        <f t="shared" si="19"/>
        <v>243.5</v>
      </c>
      <c r="G37" s="79">
        <f t="shared" si="19"/>
        <v>256</v>
      </c>
      <c r="H37" s="79">
        <f t="shared" si="19"/>
        <v>259.5</v>
      </c>
      <c r="I37" s="79">
        <f t="shared" si="19"/>
        <v>264</v>
      </c>
      <c r="J37" s="79">
        <f t="shared" si="19"/>
        <v>276</v>
      </c>
      <c r="K37" s="79">
        <f t="shared" si="19"/>
        <v>285.5</v>
      </c>
      <c r="L37" s="79">
        <f t="shared" si="19"/>
        <v>294.5</v>
      </c>
      <c r="M37" s="79">
        <f t="shared" si="19"/>
        <v>303</v>
      </c>
      <c r="N37" s="79">
        <f t="shared" si="19"/>
        <v>307</v>
      </c>
      <c r="O37" s="79">
        <f t="shared" si="19"/>
        <v>309</v>
      </c>
      <c r="P37" s="79">
        <f t="shared" si="19"/>
        <v>316.5</v>
      </c>
      <c r="Q37" s="79">
        <f t="shared" si="19"/>
        <v>318.5</v>
      </c>
    </row>
    <row r="38" spans="1:17" ht="11.45" customHeight="1" x14ac:dyDescent="0.25">
      <c r="A38" s="91" t="s">
        <v>21</v>
      </c>
      <c r="B38" s="123">
        <v>0</v>
      </c>
      <c r="C38" s="123">
        <v>0</v>
      </c>
      <c r="D38" s="123">
        <v>1.5</v>
      </c>
      <c r="E38" s="123">
        <v>8</v>
      </c>
      <c r="F38" s="123">
        <v>15.5</v>
      </c>
      <c r="G38" s="123">
        <v>19.5</v>
      </c>
      <c r="H38" s="123">
        <v>20</v>
      </c>
      <c r="I38" s="123">
        <v>21.5</v>
      </c>
      <c r="J38" s="123">
        <v>23.5</v>
      </c>
      <c r="K38" s="123">
        <v>26</v>
      </c>
      <c r="L38" s="123">
        <v>29</v>
      </c>
      <c r="M38" s="123">
        <v>33.5</v>
      </c>
      <c r="N38" s="123">
        <v>33.5</v>
      </c>
      <c r="O38" s="123">
        <v>34.5</v>
      </c>
      <c r="P38" s="123">
        <v>35.5</v>
      </c>
      <c r="Q38" s="123">
        <v>36.5</v>
      </c>
    </row>
    <row r="39" spans="1:17" ht="11.45" customHeight="1" x14ac:dyDescent="0.25">
      <c r="A39" s="19" t="s">
        <v>20</v>
      </c>
      <c r="B39" s="76">
        <f t="shared" ref="B39:Q39" si="20">SUM(B40:B41)</f>
        <v>219</v>
      </c>
      <c r="C39" s="76">
        <f t="shared" si="20"/>
        <v>220</v>
      </c>
      <c r="D39" s="76">
        <f t="shared" si="20"/>
        <v>227.5</v>
      </c>
      <c r="E39" s="76">
        <f t="shared" si="20"/>
        <v>228</v>
      </c>
      <c r="F39" s="76">
        <f t="shared" si="20"/>
        <v>228</v>
      </c>
      <c r="G39" s="76">
        <f t="shared" si="20"/>
        <v>236.5</v>
      </c>
      <c r="H39" s="76">
        <f t="shared" si="20"/>
        <v>239.5</v>
      </c>
      <c r="I39" s="76">
        <f t="shared" si="20"/>
        <v>242.5</v>
      </c>
      <c r="J39" s="76">
        <f t="shared" si="20"/>
        <v>252.5</v>
      </c>
      <c r="K39" s="76">
        <f t="shared" si="20"/>
        <v>259.5</v>
      </c>
      <c r="L39" s="76">
        <f t="shared" si="20"/>
        <v>265.5</v>
      </c>
      <c r="M39" s="76">
        <f t="shared" si="20"/>
        <v>269.5</v>
      </c>
      <c r="N39" s="76">
        <f t="shared" si="20"/>
        <v>273.5</v>
      </c>
      <c r="O39" s="76">
        <f t="shared" si="20"/>
        <v>274.5</v>
      </c>
      <c r="P39" s="76">
        <f t="shared" si="20"/>
        <v>281</v>
      </c>
      <c r="Q39" s="76">
        <f t="shared" si="20"/>
        <v>282</v>
      </c>
    </row>
    <row r="40" spans="1:17" ht="11.45" customHeight="1" x14ac:dyDescent="0.25">
      <c r="A40" s="62" t="s">
        <v>17</v>
      </c>
      <c r="B40" s="77">
        <v>135.5</v>
      </c>
      <c r="C40" s="77">
        <v>136</v>
      </c>
      <c r="D40" s="77">
        <v>136</v>
      </c>
      <c r="E40" s="77">
        <v>136</v>
      </c>
      <c r="F40" s="77">
        <v>136</v>
      </c>
      <c r="G40" s="77">
        <v>141.5</v>
      </c>
      <c r="H40" s="77">
        <v>142.5</v>
      </c>
      <c r="I40" s="77">
        <v>145.5</v>
      </c>
      <c r="J40" s="77">
        <v>153</v>
      </c>
      <c r="K40" s="77">
        <v>154</v>
      </c>
      <c r="L40" s="77">
        <v>158.5</v>
      </c>
      <c r="M40" s="77">
        <v>161</v>
      </c>
      <c r="N40" s="77">
        <v>165</v>
      </c>
      <c r="O40" s="77">
        <v>166</v>
      </c>
      <c r="P40" s="77">
        <v>172.5</v>
      </c>
      <c r="Q40" s="77">
        <v>173.5</v>
      </c>
    </row>
    <row r="41" spans="1:17" ht="11.45" customHeight="1" x14ac:dyDescent="0.25">
      <c r="A41" s="62" t="s">
        <v>16</v>
      </c>
      <c r="B41" s="77">
        <v>83.5</v>
      </c>
      <c r="C41" s="77">
        <v>84</v>
      </c>
      <c r="D41" s="77">
        <v>91.5</v>
      </c>
      <c r="E41" s="77">
        <v>92</v>
      </c>
      <c r="F41" s="77">
        <v>92</v>
      </c>
      <c r="G41" s="77">
        <v>95</v>
      </c>
      <c r="H41" s="77">
        <v>97</v>
      </c>
      <c r="I41" s="77">
        <v>97</v>
      </c>
      <c r="J41" s="77">
        <v>99.5</v>
      </c>
      <c r="K41" s="77">
        <v>105.5</v>
      </c>
      <c r="L41" s="77">
        <v>107</v>
      </c>
      <c r="M41" s="77">
        <v>108.5</v>
      </c>
      <c r="N41" s="77">
        <v>108.5</v>
      </c>
      <c r="O41" s="77">
        <v>108.5</v>
      </c>
      <c r="P41" s="77">
        <v>108.5</v>
      </c>
      <c r="Q41" s="77">
        <v>108.5</v>
      </c>
    </row>
    <row r="42" spans="1:17" ht="11.45" customHeight="1" x14ac:dyDescent="0.25">
      <c r="A42" s="118" t="s">
        <v>19</v>
      </c>
      <c r="B42" s="122">
        <v>0</v>
      </c>
      <c r="C42" s="122">
        <v>0</v>
      </c>
      <c r="D42" s="122">
        <v>0</v>
      </c>
      <c r="E42" s="122">
        <v>0</v>
      </c>
      <c r="F42" s="122">
        <v>0</v>
      </c>
      <c r="G42" s="122">
        <v>0</v>
      </c>
      <c r="H42" s="122">
        <v>0</v>
      </c>
      <c r="I42" s="122">
        <v>0</v>
      </c>
      <c r="J42" s="122">
        <v>0</v>
      </c>
      <c r="K42" s="122">
        <v>0</v>
      </c>
      <c r="L42" s="122">
        <v>0</v>
      </c>
      <c r="M42" s="122">
        <v>0</v>
      </c>
      <c r="N42" s="122">
        <v>0</v>
      </c>
      <c r="O42" s="122">
        <v>0</v>
      </c>
      <c r="P42" s="122">
        <v>0</v>
      </c>
      <c r="Q42" s="122">
        <v>0</v>
      </c>
    </row>
    <row r="43" spans="1:17" ht="11.45" customHeight="1" x14ac:dyDescent="0.25">
      <c r="A43" s="25" t="s">
        <v>18</v>
      </c>
      <c r="B43" s="79">
        <f t="shared" ref="B43:Q43" si="21">SUM(B44:B45)</f>
        <v>34</v>
      </c>
      <c r="C43" s="79">
        <f t="shared" si="21"/>
        <v>35</v>
      </c>
      <c r="D43" s="79">
        <f t="shared" si="21"/>
        <v>35</v>
      </c>
      <c r="E43" s="79">
        <f t="shared" si="21"/>
        <v>35</v>
      </c>
      <c r="F43" s="79">
        <f t="shared" si="21"/>
        <v>38</v>
      </c>
      <c r="G43" s="79">
        <f t="shared" si="21"/>
        <v>38</v>
      </c>
      <c r="H43" s="79">
        <f t="shared" si="21"/>
        <v>38</v>
      </c>
      <c r="I43" s="79">
        <f t="shared" si="21"/>
        <v>38</v>
      </c>
      <c r="J43" s="79">
        <f t="shared" si="21"/>
        <v>38</v>
      </c>
      <c r="K43" s="79">
        <f t="shared" si="21"/>
        <v>38</v>
      </c>
      <c r="L43" s="79">
        <f t="shared" si="21"/>
        <v>38</v>
      </c>
      <c r="M43" s="79">
        <f t="shared" si="21"/>
        <v>38</v>
      </c>
      <c r="N43" s="79">
        <f t="shared" si="21"/>
        <v>33.5</v>
      </c>
      <c r="O43" s="79">
        <f t="shared" si="21"/>
        <v>33</v>
      </c>
      <c r="P43" s="79">
        <f t="shared" si="21"/>
        <v>33</v>
      </c>
      <c r="Q43" s="79">
        <f t="shared" si="21"/>
        <v>33</v>
      </c>
    </row>
    <row r="44" spans="1:17" ht="11.45" customHeight="1" x14ac:dyDescent="0.25">
      <c r="A44" s="116" t="s">
        <v>17</v>
      </c>
      <c r="B44" s="77">
        <v>21.5</v>
      </c>
      <c r="C44" s="77">
        <v>22</v>
      </c>
      <c r="D44" s="77">
        <v>22</v>
      </c>
      <c r="E44" s="77">
        <v>22</v>
      </c>
      <c r="F44" s="77">
        <v>23.5</v>
      </c>
      <c r="G44" s="77">
        <v>23.5</v>
      </c>
      <c r="H44" s="77">
        <v>23.5</v>
      </c>
      <c r="I44" s="77">
        <v>23.5</v>
      </c>
      <c r="J44" s="77">
        <v>23.5</v>
      </c>
      <c r="K44" s="77">
        <v>23.5</v>
      </c>
      <c r="L44" s="77">
        <v>23.5</v>
      </c>
      <c r="M44" s="77">
        <v>23.5</v>
      </c>
      <c r="N44" s="77">
        <v>21</v>
      </c>
      <c r="O44" s="77">
        <v>20.5</v>
      </c>
      <c r="P44" s="77">
        <v>20.5</v>
      </c>
      <c r="Q44" s="77">
        <v>20.5</v>
      </c>
    </row>
    <row r="45" spans="1:17" ht="11.45" customHeight="1" x14ac:dyDescent="0.25">
      <c r="A45" s="93" t="s">
        <v>16</v>
      </c>
      <c r="B45" s="74">
        <v>12.5</v>
      </c>
      <c r="C45" s="74">
        <v>13</v>
      </c>
      <c r="D45" s="74">
        <v>13</v>
      </c>
      <c r="E45" s="74">
        <v>13</v>
      </c>
      <c r="F45" s="74">
        <v>14.5</v>
      </c>
      <c r="G45" s="74">
        <v>14.5</v>
      </c>
      <c r="H45" s="74">
        <v>14.5</v>
      </c>
      <c r="I45" s="74">
        <v>14.5</v>
      </c>
      <c r="J45" s="74">
        <v>14.5</v>
      </c>
      <c r="K45" s="74">
        <v>14.5</v>
      </c>
      <c r="L45" s="74">
        <v>14.5</v>
      </c>
      <c r="M45" s="74">
        <v>14.5</v>
      </c>
      <c r="N45" s="74">
        <v>12.5</v>
      </c>
      <c r="O45" s="74">
        <v>12.5</v>
      </c>
      <c r="P45" s="74">
        <v>12.5</v>
      </c>
      <c r="Q45" s="74">
        <v>12.5</v>
      </c>
    </row>
    <row r="47" spans="1:17" ht="11.45" customHeight="1" x14ac:dyDescent="0.25">
      <c r="A47" s="27" t="s">
        <v>112</v>
      </c>
      <c r="B47" s="41"/>
      <c r="C47" s="68">
        <f t="shared" ref="C47:Q47" si="22">C48+C54</f>
        <v>2</v>
      </c>
      <c r="D47" s="68">
        <f t="shared" si="22"/>
        <v>9</v>
      </c>
      <c r="E47" s="68">
        <f t="shared" si="22"/>
        <v>7</v>
      </c>
      <c r="F47" s="68">
        <f t="shared" si="22"/>
        <v>10.5</v>
      </c>
      <c r="G47" s="68">
        <f t="shared" si="22"/>
        <v>12.5</v>
      </c>
      <c r="H47" s="68">
        <f t="shared" si="22"/>
        <v>3.5</v>
      </c>
      <c r="I47" s="68">
        <f t="shared" si="22"/>
        <v>4.5</v>
      </c>
      <c r="J47" s="68">
        <f t="shared" si="22"/>
        <v>12</v>
      </c>
      <c r="K47" s="68">
        <f t="shared" si="22"/>
        <v>9.5</v>
      </c>
      <c r="L47" s="68">
        <f t="shared" si="22"/>
        <v>9</v>
      </c>
      <c r="M47" s="68">
        <f t="shared" si="22"/>
        <v>8.5</v>
      </c>
      <c r="N47" s="68">
        <f t="shared" si="22"/>
        <v>4</v>
      </c>
      <c r="O47" s="68">
        <f t="shared" si="22"/>
        <v>2</v>
      </c>
      <c r="P47" s="68">
        <f t="shared" si="22"/>
        <v>7.5</v>
      </c>
      <c r="Q47" s="68">
        <f t="shared" si="22"/>
        <v>2</v>
      </c>
    </row>
    <row r="48" spans="1:17" ht="11.45" customHeight="1" x14ac:dyDescent="0.25">
      <c r="A48" s="25" t="s">
        <v>39</v>
      </c>
      <c r="B48" s="40"/>
      <c r="C48" s="79">
        <f t="shared" ref="C48:Q48" si="23">SUM(C49,C50,C53)</f>
        <v>1</v>
      </c>
      <c r="D48" s="79">
        <f t="shared" si="23"/>
        <v>9</v>
      </c>
      <c r="E48" s="79">
        <f t="shared" si="23"/>
        <v>7</v>
      </c>
      <c r="F48" s="79">
        <f t="shared" si="23"/>
        <v>7.5</v>
      </c>
      <c r="G48" s="79">
        <f t="shared" si="23"/>
        <v>12.5</v>
      </c>
      <c r="H48" s="79">
        <f t="shared" si="23"/>
        <v>3.5</v>
      </c>
      <c r="I48" s="79">
        <f t="shared" si="23"/>
        <v>4.5</v>
      </c>
      <c r="J48" s="79">
        <f t="shared" si="23"/>
        <v>12</v>
      </c>
      <c r="K48" s="79">
        <f t="shared" si="23"/>
        <v>9.5</v>
      </c>
      <c r="L48" s="79">
        <f t="shared" si="23"/>
        <v>9</v>
      </c>
      <c r="M48" s="79">
        <f t="shared" si="23"/>
        <v>8.5</v>
      </c>
      <c r="N48" s="79">
        <f t="shared" si="23"/>
        <v>4</v>
      </c>
      <c r="O48" s="79">
        <f t="shared" si="23"/>
        <v>2</v>
      </c>
      <c r="P48" s="79">
        <f t="shared" si="23"/>
        <v>7.5</v>
      </c>
      <c r="Q48" s="79">
        <f t="shared" si="23"/>
        <v>2</v>
      </c>
    </row>
    <row r="49" spans="1:17" ht="11.45" customHeight="1" x14ac:dyDescent="0.25">
      <c r="A49" s="91" t="s">
        <v>21</v>
      </c>
      <c r="B49" s="121"/>
      <c r="C49" s="123">
        <v>0</v>
      </c>
      <c r="D49" s="123">
        <v>1.5</v>
      </c>
      <c r="E49" s="123">
        <v>6.5</v>
      </c>
      <c r="F49" s="123">
        <v>7.5</v>
      </c>
      <c r="G49" s="123">
        <v>4</v>
      </c>
      <c r="H49" s="123">
        <v>0.5</v>
      </c>
      <c r="I49" s="123">
        <v>1.5</v>
      </c>
      <c r="J49" s="123">
        <v>2</v>
      </c>
      <c r="K49" s="123">
        <v>2.5</v>
      </c>
      <c r="L49" s="123">
        <v>3</v>
      </c>
      <c r="M49" s="123">
        <v>4.5</v>
      </c>
      <c r="N49" s="123">
        <v>0</v>
      </c>
      <c r="O49" s="123">
        <v>1</v>
      </c>
      <c r="P49" s="123">
        <v>1</v>
      </c>
      <c r="Q49" s="123">
        <v>1</v>
      </c>
    </row>
    <row r="50" spans="1:17" ht="11.45" customHeight="1" x14ac:dyDescent="0.25">
      <c r="A50" s="19" t="s">
        <v>20</v>
      </c>
      <c r="B50" s="38"/>
      <c r="C50" s="76">
        <f t="shared" ref="C50:Q50" si="24">SUM(C51:C52)</f>
        <v>1</v>
      </c>
      <c r="D50" s="76">
        <f t="shared" si="24"/>
        <v>7.5</v>
      </c>
      <c r="E50" s="76">
        <f t="shared" si="24"/>
        <v>0.5</v>
      </c>
      <c r="F50" s="76">
        <f t="shared" si="24"/>
        <v>0</v>
      </c>
      <c r="G50" s="76">
        <f t="shared" si="24"/>
        <v>8.5</v>
      </c>
      <c r="H50" s="76">
        <f t="shared" si="24"/>
        <v>3</v>
      </c>
      <c r="I50" s="76">
        <f t="shared" si="24"/>
        <v>3</v>
      </c>
      <c r="J50" s="76">
        <f t="shared" si="24"/>
        <v>10</v>
      </c>
      <c r="K50" s="76">
        <f t="shared" si="24"/>
        <v>7</v>
      </c>
      <c r="L50" s="76">
        <f t="shared" si="24"/>
        <v>6</v>
      </c>
      <c r="M50" s="76">
        <f t="shared" si="24"/>
        <v>4</v>
      </c>
      <c r="N50" s="76">
        <f t="shared" si="24"/>
        <v>4</v>
      </c>
      <c r="O50" s="76">
        <f t="shared" si="24"/>
        <v>1</v>
      </c>
      <c r="P50" s="76">
        <f t="shared" si="24"/>
        <v>6.5</v>
      </c>
      <c r="Q50" s="76">
        <f t="shared" si="24"/>
        <v>1</v>
      </c>
    </row>
    <row r="51" spans="1:17" ht="11.45" customHeight="1" x14ac:dyDescent="0.25">
      <c r="A51" s="62" t="s">
        <v>17</v>
      </c>
      <c r="B51" s="42"/>
      <c r="C51" s="77">
        <v>0.5</v>
      </c>
      <c r="D51" s="77">
        <v>0</v>
      </c>
      <c r="E51" s="77">
        <v>0</v>
      </c>
      <c r="F51" s="77">
        <v>0</v>
      </c>
      <c r="G51" s="77">
        <v>5.5</v>
      </c>
      <c r="H51" s="77">
        <v>1</v>
      </c>
      <c r="I51" s="77">
        <v>3</v>
      </c>
      <c r="J51" s="77">
        <v>7.5</v>
      </c>
      <c r="K51" s="77">
        <v>1</v>
      </c>
      <c r="L51" s="77">
        <v>4.5</v>
      </c>
      <c r="M51" s="77">
        <v>2.5</v>
      </c>
      <c r="N51" s="77">
        <v>4</v>
      </c>
      <c r="O51" s="77">
        <v>1</v>
      </c>
      <c r="P51" s="77">
        <v>6.5</v>
      </c>
      <c r="Q51" s="77">
        <v>1</v>
      </c>
    </row>
    <row r="52" spans="1:17" ht="11.45" customHeight="1" x14ac:dyDescent="0.25">
      <c r="A52" s="62" t="s">
        <v>16</v>
      </c>
      <c r="B52" s="42"/>
      <c r="C52" s="77">
        <v>0.5</v>
      </c>
      <c r="D52" s="77">
        <v>7.5</v>
      </c>
      <c r="E52" s="77">
        <v>0.5</v>
      </c>
      <c r="F52" s="77">
        <v>0</v>
      </c>
      <c r="G52" s="77">
        <v>3</v>
      </c>
      <c r="H52" s="77">
        <v>2</v>
      </c>
      <c r="I52" s="77">
        <v>0</v>
      </c>
      <c r="J52" s="77">
        <v>2.5</v>
      </c>
      <c r="K52" s="77">
        <v>6</v>
      </c>
      <c r="L52" s="77">
        <v>1.5</v>
      </c>
      <c r="M52" s="77">
        <v>1.5</v>
      </c>
      <c r="N52" s="77">
        <v>0</v>
      </c>
      <c r="O52" s="77">
        <v>0</v>
      </c>
      <c r="P52" s="77">
        <v>0</v>
      </c>
      <c r="Q52" s="77">
        <v>0</v>
      </c>
    </row>
    <row r="53" spans="1:17" ht="11.45" customHeight="1" x14ac:dyDescent="0.25">
      <c r="A53" s="118" t="s">
        <v>19</v>
      </c>
      <c r="B53" s="120"/>
      <c r="C53" s="122">
        <v>0</v>
      </c>
      <c r="D53" s="122">
        <v>0</v>
      </c>
      <c r="E53" s="122">
        <v>0</v>
      </c>
      <c r="F53" s="122">
        <v>0</v>
      </c>
      <c r="G53" s="122">
        <v>0</v>
      </c>
      <c r="H53" s="122">
        <v>0</v>
      </c>
      <c r="I53" s="122">
        <v>0</v>
      </c>
      <c r="J53" s="122">
        <v>0</v>
      </c>
      <c r="K53" s="122">
        <v>0</v>
      </c>
      <c r="L53" s="122">
        <v>0</v>
      </c>
      <c r="M53" s="122">
        <v>0</v>
      </c>
      <c r="N53" s="122">
        <v>0</v>
      </c>
      <c r="O53" s="122">
        <v>0</v>
      </c>
      <c r="P53" s="122">
        <v>0</v>
      </c>
      <c r="Q53" s="122">
        <v>0</v>
      </c>
    </row>
    <row r="54" spans="1:17" ht="11.45" customHeight="1" x14ac:dyDescent="0.25">
      <c r="A54" s="25" t="s">
        <v>18</v>
      </c>
      <c r="B54" s="40"/>
      <c r="C54" s="79">
        <f t="shared" ref="C54:Q54" si="25">SUM(C55:C56)</f>
        <v>1</v>
      </c>
      <c r="D54" s="79">
        <f t="shared" si="25"/>
        <v>0</v>
      </c>
      <c r="E54" s="79">
        <f t="shared" si="25"/>
        <v>0</v>
      </c>
      <c r="F54" s="79">
        <f t="shared" si="25"/>
        <v>3</v>
      </c>
      <c r="G54" s="79">
        <f t="shared" si="25"/>
        <v>0</v>
      </c>
      <c r="H54" s="79">
        <f t="shared" si="25"/>
        <v>0</v>
      </c>
      <c r="I54" s="79">
        <f t="shared" si="25"/>
        <v>0</v>
      </c>
      <c r="J54" s="79">
        <f t="shared" si="25"/>
        <v>0</v>
      </c>
      <c r="K54" s="79">
        <f t="shared" si="25"/>
        <v>0</v>
      </c>
      <c r="L54" s="79">
        <f t="shared" si="25"/>
        <v>0</v>
      </c>
      <c r="M54" s="79">
        <f t="shared" si="25"/>
        <v>0</v>
      </c>
      <c r="N54" s="79">
        <f t="shared" si="25"/>
        <v>0</v>
      </c>
      <c r="O54" s="79">
        <f t="shared" si="25"/>
        <v>0</v>
      </c>
      <c r="P54" s="79">
        <f t="shared" si="25"/>
        <v>0</v>
      </c>
      <c r="Q54" s="79">
        <f t="shared" si="25"/>
        <v>0</v>
      </c>
    </row>
    <row r="55" spans="1:17" ht="11.45" customHeight="1" x14ac:dyDescent="0.25">
      <c r="A55" s="116" t="s">
        <v>17</v>
      </c>
      <c r="B55" s="42"/>
      <c r="C55" s="77">
        <v>0.5</v>
      </c>
      <c r="D55" s="77">
        <v>0</v>
      </c>
      <c r="E55" s="77">
        <v>0</v>
      </c>
      <c r="F55" s="77">
        <v>1.5</v>
      </c>
      <c r="G55" s="77">
        <v>0</v>
      </c>
      <c r="H55" s="77">
        <v>0</v>
      </c>
      <c r="I55" s="77">
        <v>0</v>
      </c>
      <c r="J55" s="77">
        <v>0</v>
      </c>
      <c r="K55" s="77">
        <v>0</v>
      </c>
      <c r="L55" s="77">
        <v>0</v>
      </c>
      <c r="M55" s="77">
        <v>0</v>
      </c>
      <c r="N55" s="77">
        <v>0</v>
      </c>
      <c r="O55" s="77">
        <v>0</v>
      </c>
      <c r="P55" s="77">
        <v>0</v>
      </c>
      <c r="Q55" s="77">
        <v>0</v>
      </c>
    </row>
    <row r="56" spans="1:17" ht="11.45" customHeight="1" x14ac:dyDescent="0.25">
      <c r="A56" s="93" t="s">
        <v>16</v>
      </c>
      <c r="B56" s="36"/>
      <c r="C56" s="74">
        <v>0.5</v>
      </c>
      <c r="D56" s="74">
        <v>0</v>
      </c>
      <c r="E56" s="74">
        <v>0</v>
      </c>
      <c r="F56" s="74">
        <v>1.5</v>
      </c>
      <c r="G56" s="74">
        <v>0</v>
      </c>
      <c r="H56" s="74">
        <v>0</v>
      </c>
      <c r="I56" s="74">
        <v>0</v>
      </c>
      <c r="J56" s="74">
        <v>0</v>
      </c>
      <c r="K56" s="74">
        <v>0</v>
      </c>
      <c r="L56" s="74">
        <v>0</v>
      </c>
      <c r="M56" s="74">
        <v>0</v>
      </c>
      <c r="N56" s="74">
        <v>0</v>
      </c>
      <c r="O56" s="74">
        <v>0</v>
      </c>
      <c r="P56" s="74">
        <v>0</v>
      </c>
      <c r="Q56" s="74">
        <v>0</v>
      </c>
    </row>
    <row r="58" spans="1:17" ht="11.45" customHeight="1" x14ac:dyDescent="0.25">
      <c r="A58" s="35" t="s">
        <v>45</v>
      </c>
      <c r="B58" s="34"/>
      <c r="C58" s="34"/>
      <c r="D58" s="34"/>
      <c r="E58" s="34"/>
      <c r="F58" s="34"/>
      <c r="G58" s="34"/>
      <c r="H58" s="34"/>
      <c r="I58" s="34"/>
      <c r="J58" s="34"/>
      <c r="K58" s="34"/>
      <c r="L58" s="34"/>
      <c r="M58" s="34"/>
      <c r="N58" s="34"/>
      <c r="O58" s="34"/>
      <c r="P58" s="34"/>
      <c r="Q58" s="34"/>
    </row>
    <row r="60" spans="1:17" ht="11.45" customHeight="1" x14ac:dyDescent="0.25">
      <c r="A60" s="27" t="s">
        <v>68</v>
      </c>
      <c r="B60" s="68"/>
      <c r="C60" s="68"/>
      <c r="D60" s="68"/>
      <c r="E60" s="68"/>
      <c r="F60" s="68"/>
      <c r="G60" s="68"/>
      <c r="H60" s="68"/>
      <c r="I60" s="68"/>
      <c r="J60" s="68"/>
      <c r="K60" s="68"/>
      <c r="L60" s="68"/>
      <c r="M60" s="68"/>
      <c r="N60" s="68"/>
      <c r="O60" s="68"/>
      <c r="P60" s="68"/>
      <c r="Q60" s="68"/>
    </row>
    <row r="61" spans="1:17" ht="11.45" customHeight="1" x14ac:dyDescent="0.25">
      <c r="A61" s="25" t="s">
        <v>67</v>
      </c>
      <c r="B61" s="79">
        <f t="shared" ref="B61:Q61" si="26">IF(B4=0,0,B4/B15)</f>
        <v>93.578014342345554</v>
      </c>
      <c r="C61" s="79">
        <f t="shared" si="26"/>
        <v>100.64050599082447</v>
      </c>
      <c r="D61" s="79">
        <f t="shared" si="26"/>
        <v>97.061503940461122</v>
      </c>
      <c r="E61" s="79">
        <f t="shared" si="26"/>
        <v>97.629641809427142</v>
      </c>
      <c r="F61" s="79">
        <f t="shared" si="26"/>
        <v>99.877806958341822</v>
      </c>
      <c r="G61" s="79">
        <f t="shared" si="26"/>
        <v>92.913571355904409</v>
      </c>
      <c r="H61" s="79">
        <f t="shared" si="26"/>
        <v>93.850306723344872</v>
      </c>
      <c r="I61" s="79">
        <f t="shared" si="26"/>
        <v>95.121856370183849</v>
      </c>
      <c r="J61" s="79">
        <f t="shared" si="26"/>
        <v>91.367752745674366</v>
      </c>
      <c r="K61" s="79">
        <f t="shared" si="26"/>
        <v>88.495560659723907</v>
      </c>
      <c r="L61" s="79">
        <f t="shared" si="26"/>
        <v>87.66128632402102</v>
      </c>
      <c r="M61" s="79">
        <f t="shared" si="26"/>
        <v>87.541069502843712</v>
      </c>
      <c r="N61" s="79">
        <f t="shared" si="26"/>
        <v>89.488365941453551</v>
      </c>
      <c r="O61" s="79">
        <f t="shared" si="26"/>
        <v>88.485246789601788</v>
      </c>
      <c r="P61" s="79">
        <f t="shared" si="26"/>
        <v>86.371793225465254</v>
      </c>
      <c r="Q61" s="79">
        <f t="shared" si="26"/>
        <v>85.785606863423439</v>
      </c>
    </row>
    <row r="62" spans="1:17" ht="11.45" customHeight="1" x14ac:dyDescent="0.25">
      <c r="A62" s="91" t="s">
        <v>21</v>
      </c>
      <c r="B62" s="123">
        <f t="shared" ref="B62:Q62" si="27">IF(B5=0,0,B5/B16)</f>
        <v>0</v>
      </c>
      <c r="C62" s="123">
        <f t="shared" si="27"/>
        <v>0</v>
      </c>
      <c r="D62" s="123">
        <f t="shared" si="27"/>
        <v>73.871785558801818</v>
      </c>
      <c r="E62" s="123">
        <f t="shared" si="27"/>
        <v>73.871785558801818</v>
      </c>
      <c r="F62" s="123">
        <f t="shared" si="27"/>
        <v>73.871785558801818</v>
      </c>
      <c r="G62" s="123">
        <f t="shared" si="27"/>
        <v>73.030656987625164</v>
      </c>
      <c r="H62" s="123">
        <f t="shared" si="27"/>
        <v>73.054802319003088</v>
      </c>
      <c r="I62" s="123">
        <f t="shared" si="27"/>
        <v>73.562572922461271</v>
      </c>
      <c r="J62" s="123">
        <f t="shared" si="27"/>
        <v>73.230519452133791</v>
      </c>
      <c r="K62" s="123">
        <f t="shared" si="27"/>
        <v>72.814235641891059</v>
      </c>
      <c r="L62" s="123">
        <f t="shared" si="27"/>
        <v>73.159351968899813</v>
      </c>
      <c r="M62" s="123">
        <f t="shared" si="27"/>
        <v>72.982269149680619</v>
      </c>
      <c r="N62" s="123">
        <f t="shared" si="27"/>
        <v>73.567722129515545</v>
      </c>
      <c r="O62" s="123">
        <f t="shared" si="27"/>
        <v>73.357747665114246</v>
      </c>
      <c r="P62" s="123">
        <f t="shared" si="27"/>
        <v>73.254735202841943</v>
      </c>
      <c r="Q62" s="123">
        <f t="shared" si="27"/>
        <v>73.486771291509982</v>
      </c>
    </row>
    <row r="63" spans="1:17" ht="11.45" customHeight="1" x14ac:dyDescent="0.25">
      <c r="A63" s="19" t="s">
        <v>20</v>
      </c>
      <c r="B63" s="76">
        <f t="shared" ref="B63:Q63" si="28">IF(B6=0,0,B6/B17)</f>
        <v>93.578014342345554</v>
      </c>
      <c r="C63" s="76">
        <f t="shared" si="28"/>
        <v>100.64050599082447</v>
      </c>
      <c r="D63" s="76">
        <f t="shared" si="28"/>
        <v>97.109260166585031</v>
      </c>
      <c r="E63" s="76">
        <f t="shared" si="28"/>
        <v>97.992071622644872</v>
      </c>
      <c r="F63" s="76">
        <f t="shared" si="28"/>
        <v>100.64050599082447</v>
      </c>
      <c r="G63" s="76">
        <f t="shared" si="28"/>
        <v>93.604641314474478</v>
      </c>
      <c r="H63" s="76">
        <f t="shared" si="28"/>
        <v>94.572893489407008</v>
      </c>
      <c r="I63" s="76">
        <f t="shared" si="28"/>
        <v>95.927581456804717</v>
      </c>
      <c r="J63" s="76">
        <f t="shared" si="28"/>
        <v>92.075861039084458</v>
      </c>
      <c r="K63" s="76">
        <f t="shared" si="28"/>
        <v>89.166666666666671</v>
      </c>
      <c r="L63" s="76">
        <f t="shared" si="28"/>
        <v>88.321474990285537</v>
      </c>
      <c r="M63" s="76">
        <f t="shared" si="28"/>
        <v>88.310495646084121</v>
      </c>
      <c r="N63" s="76">
        <f t="shared" si="28"/>
        <v>90.310064091460248</v>
      </c>
      <c r="O63" s="76">
        <f t="shared" si="28"/>
        <v>89.283430308748763</v>
      </c>
      <c r="P63" s="76">
        <f t="shared" si="28"/>
        <v>87.075616373717111</v>
      </c>
      <c r="Q63" s="76">
        <f t="shared" si="28"/>
        <v>86.455025048835267</v>
      </c>
    </row>
    <row r="64" spans="1:17" ht="11.45" customHeight="1" x14ac:dyDescent="0.25">
      <c r="A64" s="62" t="s">
        <v>17</v>
      </c>
      <c r="B64" s="77">
        <f t="shared" ref="B64:Q64" si="29">IF(B7=0,0,B7/B18)</f>
        <v>71.518925959729785</v>
      </c>
      <c r="C64" s="77">
        <f t="shared" si="29"/>
        <v>77.707681251509186</v>
      </c>
      <c r="D64" s="77">
        <f t="shared" si="29"/>
        <v>75.980233606673551</v>
      </c>
      <c r="E64" s="77">
        <f t="shared" si="29"/>
        <v>76.050563622354659</v>
      </c>
      <c r="F64" s="77">
        <f t="shared" si="29"/>
        <v>78.485213609894316</v>
      </c>
      <c r="G64" s="77">
        <f t="shared" si="29"/>
        <v>72.643208089375278</v>
      </c>
      <c r="H64" s="77">
        <f t="shared" si="29"/>
        <v>73.521265098946927</v>
      </c>
      <c r="I64" s="77">
        <f t="shared" si="29"/>
        <v>74.004942023251886</v>
      </c>
      <c r="J64" s="77">
        <f t="shared" si="29"/>
        <v>71.0419417687947</v>
      </c>
      <c r="K64" s="77">
        <f t="shared" si="29"/>
        <v>69.361018874919623</v>
      </c>
      <c r="L64" s="77">
        <f t="shared" si="29"/>
        <v>68.310718231879179</v>
      </c>
      <c r="M64" s="77">
        <f t="shared" si="29"/>
        <v>68.493599407217218</v>
      </c>
      <c r="N64" s="77">
        <f t="shared" si="29"/>
        <v>69.105937083170929</v>
      </c>
      <c r="O64" s="77">
        <f t="shared" si="29"/>
        <v>69.117089914851192</v>
      </c>
      <c r="P64" s="77">
        <f t="shared" si="29"/>
        <v>66.332681255246854</v>
      </c>
      <c r="Q64" s="77">
        <f t="shared" si="29"/>
        <v>65.495093213017682</v>
      </c>
    </row>
    <row r="65" spans="1:17" ht="11.45" customHeight="1" x14ac:dyDescent="0.25">
      <c r="A65" s="62" t="s">
        <v>16</v>
      </c>
      <c r="B65" s="77">
        <f t="shared" ref="B65:Q65" si="30">IF(B8=0,0,B8/B19)</f>
        <v>129.83420719409497</v>
      </c>
      <c r="C65" s="77">
        <f t="shared" si="30"/>
        <v>135.33006504691679</v>
      </c>
      <c r="D65" s="77">
        <f t="shared" si="30"/>
        <v>126.91068168433357</v>
      </c>
      <c r="E65" s="77">
        <f t="shared" si="30"/>
        <v>131.06846248194546</v>
      </c>
      <c r="F65" s="77">
        <f t="shared" si="30"/>
        <v>132.14087791138579</v>
      </c>
      <c r="G65" s="77">
        <f t="shared" si="30"/>
        <v>125.15483607452492</v>
      </c>
      <c r="H65" s="77">
        <f t="shared" si="30"/>
        <v>125.74666119806787</v>
      </c>
      <c r="I65" s="77">
        <f t="shared" si="30"/>
        <v>130.46131901574273</v>
      </c>
      <c r="J65" s="77">
        <f t="shared" si="30"/>
        <v>124.7039963385874</v>
      </c>
      <c r="K65" s="77">
        <f t="shared" si="30"/>
        <v>117.57242550983888</v>
      </c>
      <c r="L65" s="77">
        <f t="shared" si="30"/>
        <v>118.19525175317735</v>
      </c>
      <c r="M65" s="77">
        <f t="shared" si="30"/>
        <v>118.71116825481286</v>
      </c>
      <c r="N65" s="77">
        <f t="shared" si="30"/>
        <v>124.8236470711841</v>
      </c>
      <c r="O65" s="77">
        <f t="shared" si="30"/>
        <v>120.7406731524223</v>
      </c>
      <c r="P65" s="77">
        <f t="shared" si="30"/>
        <v>121.59245187931032</v>
      </c>
      <c r="Q65" s="77">
        <f t="shared" si="30"/>
        <v>120.62286574775729</v>
      </c>
    </row>
    <row r="66" spans="1:17" ht="11.45" customHeight="1" x14ac:dyDescent="0.25">
      <c r="A66" s="118" t="s">
        <v>19</v>
      </c>
      <c r="B66" s="122">
        <f t="shared" ref="B66:Q66" si="31">IF(B9=0,0,B9/B20)</f>
        <v>0</v>
      </c>
      <c r="C66" s="122">
        <f t="shared" si="31"/>
        <v>0</v>
      </c>
      <c r="D66" s="122">
        <f t="shared" si="31"/>
        <v>0</v>
      </c>
      <c r="E66" s="122">
        <f t="shared" si="31"/>
        <v>0</v>
      </c>
      <c r="F66" s="122">
        <f t="shared" si="31"/>
        <v>0</v>
      </c>
      <c r="G66" s="122">
        <f t="shared" si="31"/>
        <v>0</v>
      </c>
      <c r="H66" s="122">
        <f t="shared" si="31"/>
        <v>0</v>
      </c>
      <c r="I66" s="122">
        <f t="shared" si="31"/>
        <v>0</v>
      </c>
      <c r="J66" s="122">
        <f t="shared" si="31"/>
        <v>0</v>
      </c>
      <c r="K66" s="122">
        <f t="shared" si="31"/>
        <v>0</v>
      </c>
      <c r="L66" s="122">
        <f t="shared" si="31"/>
        <v>0</v>
      </c>
      <c r="M66" s="122">
        <f t="shared" si="31"/>
        <v>0</v>
      </c>
      <c r="N66" s="122">
        <f t="shared" si="31"/>
        <v>0</v>
      </c>
      <c r="O66" s="122">
        <f t="shared" si="31"/>
        <v>0</v>
      </c>
      <c r="P66" s="122">
        <f t="shared" si="31"/>
        <v>0</v>
      </c>
      <c r="Q66" s="122">
        <f t="shared" si="31"/>
        <v>0</v>
      </c>
    </row>
    <row r="67" spans="1:17" ht="11.45" customHeight="1" x14ac:dyDescent="0.25">
      <c r="A67" s="25" t="s">
        <v>66</v>
      </c>
      <c r="B67" s="79">
        <f t="shared" ref="B67:Q67" si="32">IF(B10=0,0,B10/B21)</f>
        <v>490.80143793613877</v>
      </c>
      <c r="C67" s="79">
        <f t="shared" si="32"/>
        <v>490.80143793613877</v>
      </c>
      <c r="D67" s="79">
        <f t="shared" si="32"/>
        <v>490.80143793613877</v>
      </c>
      <c r="E67" s="79">
        <f t="shared" si="32"/>
        <v>490.80143793613871</v>
      </c>
      <c r="F67" s="79">
        <f t="shared" si="32"/>
        <v>490.80143793613871</v>
      </c>
      <c r="G67" s="79">
        <f t="shared" si="32"/>
        <v>472.16248506571083</v>
      </c>
      <c r="H67" s="79">
        <f t="shared" si="32"/>
        <v>500.26441036488632</v>
      </c>
      <c r="I67" s="79">
        <f t="shared" si="32"/>
        <v>578.34850455136541</v>
      </c>
      <c r="J67" s="79">
        <f t="shared" si="32"/>
        <v>595.21531100478467</v>
      </c>
      <c r="K67" s="79">
        <f t="shared" si="32"/>
        <v>520.99295127183575</v>
      </c>
      <c r="L67" s="79">
        <f t="shared" si="32"/>
        <v>607.10412147505417</v>
      </c>
      <c r="M67" s="79">
        <f t="shared" si="32"/>
        <v>592.97052154195012</v>
      </c>
      <c r="N67" s="79">
        <f t="shared" si="32"/>
        <v>613.68534482758616</v>
      </c>
      <c r="O67" s="79">
        <f t="shared" si="32"/>
        <v>677.45504840940521</v>
      </c>
      <c r="P67" s="79">
        <f t="shared" si="32"/>
        <v>715.95217264508597</v>
      </c>
      <c r="Q67" s="79">
        <f t="shared" si="32"/>
        <v>632.44296048970511</v>
      </c>
    </row>
    <row r="68" spans="1:17" ht="11.45" customHeight="1" x14ac:dyDescent="0.25">
      <c r="A68" s="116" t="s">
        <v>17</v>
      </c>
      <c r="B68" s="77">
        <f t="shared" ref="B68:Q68" si="33">IF(B11=0,0,B11/B22)</f>
        <v>514.10010633878539</v>
      </c>
      <c r="C68" s="77">
        <f t="shared" si="33"/>
        <v>514.60825540751637</v>
      </c>
      <c r="D68" s="77">
        <f t="shared" si="33"/>
        <v>514.95419284800266</v>
      </c>
      <c r="E68" s="77">
        <f t="shared" si="33"/>
        <v>514.52231213037032</v>
      </c>
      <c r="F68" s="77">
        <f t="shared" si="33"/>
        <v>514.95337615986853</v>
      </c>
      <c r="G68" s="77">
        <f t="shared" si="33"/>
        <v>494.99684157264312</v>
      </c>
      <c r="H68" s="77">
        <f t="shared" si="33"/>
        <v>524.5702559411468</v>
      </c>
      <c r="I68" s="77">
        <f t="shared" si="33"/>
        <v>605.99232465792147</v>
      </c>
      <c r="J68" s="77">
        <f t="shared" si="33"/>
        <v>623.83030530843655</v>
      </c>
      <c r="K68" s="77">
        <f t="shared" si="33"/>
        <v>546.60544931773916</v>
      </c>
      <c r="L68" s="77">
        <f t="shared" si="33"/>
        <v>636.65342623811603</v>
      </c>
      <c r="M68" s="77">
        <f t="shared" si="33"/>
        <v>621.45375807648509</v>
      </c>
      <c r="N68" s="77">
        <f t="shared" si="33"/>
        <v>642.88922540097872</v>
      </c>
      <c r="O68" s="77">
        <f t="shared" si="33"/>
        <v>709.84779270498257</v>
      </c>
      <c r="P68" s="77">
        <f t="shared" si="33"/>
        <v>749.89140993416493</v>
      </c>
      <c r="Q68" s="77">
        <f t="shared" si="33"/>
        <v>662.82221890560083</v>
      </c>
    </row>
    <row r="69" spans="1:17" ht="11.45" customHeight="1" x14ac:dyDescent="0.25">
      <c r="A69" s="93" t="s">
        <v>16</v>
      </c>
      <c r="B69" s="74">
        <f t="shared" ref="B69:Q69" si="34">IF(B12=0,0,B12/B23)</f>
        <v>467.36373303525926</v>
      </c>
      <c r="C69" s="74">
        <f t="shared" si="34"/>
        <v>467.82568673410566</v>
      </c>
      <c r="D69" s="74">
        <f t="shared" si="34"/>
        <v>468.14017531636591</v>
      </c>
      <c r="E69" s="74">
        <f t="shared" si="34"/>
        <v>467.74755648215483</v>
      </c>
      <c r="F69" s="74">
        <f t="shared" si="34"/>
        <v>468.13943287260764</v>
      </c>
      <c r="G69" s="74">
        <f t="shared" si="34"/>
        <v>449.99712870240285</v>
      </c>
      <c r="H69" s="74">
        <f t="shared" si="34"/>
        <v>476.88205085558781</v>
      </c>
      <c r="I69" s="74">
        <f t="shared" si="34"/>
        <v>550.90211332538308</v>
      </c>
      <c r="J69" s="74">
        <f t="shared" si="34"/>
        <v>567.1184593713059</v>
      </c>
      <c r="K69" s="74">
        <f t="shared" si="34"/>
        <v>496.91404483430824</v>
      </c>
      <c r="L69" s="74">
        <f t="shared" si="34"/>
        <v>578.77584203465085</v>
      </c>
      <c r="M69" s="74">
        <f t="shared" si="34"/>
        <v>564.95796188771351</v>
      </c>
      <c r="N69" s="74">
        <f t="shared" si="34"/>
        <v>584.44475036452593</v>
      </c>
      <c r="O69" s="74">
        <f t="shared" si="34"/>
        <v>645.31617518634778</v>
      </c>
      <c r="P69" s="74">
        <f t="shared" si="34"/>
        <v>681.71946357651336</v>
      </c>
      <c r="Q69" s="74">
        <f t="shared" si="34"/>
        <v>602.56565355054602</v>
      </c>
    </row>
    <row r="71" spans="1:17" ht="11.45" customHeight="1" x14ac:dyDescent="0.25">
      <c r="A71" s="27" t="s">
        <v>176</v>
      </c>
      <c r="B71" s="68"/>
      <c r="C71" s="68"/>
      <c r="D71" s="68"/>
      <c r="E71" s="68"/>
      <c r="F71" s="68"/>
      <c r="G71" s="68"/>
      <c r="H71" s="68"/>
      <c r="I71" s="68"/>
      <c r="J71" s="68"/>
      <c r="K71" s="68"/>
      <c r="L71" s="68"/>
      <c r="M71" s="68"/>
      <c r="N71" s="68"/>
      <c r="O71" s="68"/>
      <c r="P71" s="68"/>
      <c r="Q71" s="68"/>
    </row>
    <row r="72" spans="1:17" ht="11.45" customHeight="1" x14ac:dyDescent="0.25">
      <c r="A72" s="25" t="s">
        <v>174</v>
      </c>
      <c r="B72" s="79">
        <f>IF(B37=0,0,(B38*B73+B39*B74+B42*B77)/B37)</f>
        <v>320</v>
      </c>
      <c r="C72" s="79">
        <f t="shared" ref="C72:Q72" si="35">IF(C37=0,0,(C38*C73+C39*C74+C42*C77)/C37)</f>
        <v>320</v>
      </c>
      <c r="D72" s="79">
        <f t="shared" si="35"/>
        <v>320.52401746724888</v>
      </c>
      <c r="E72" s="79">
        <f t="shared" si="35"/>
        <v>322.71186440677968</v>
      </c>
      <c r="F72" s="79">
        <f t="shared" si="35"/>
        <v>325.09240246406569</v>
      </c>
      <c r="G72" s="79">
        <f t="shared" si="35"/>
        <v>326.09375</v>
      </c>
      <c r="H72" s="79">
        <f t="shared" si="35"/>
        <v>326.16570327552989</v>
      </c>
      <c r="I72" s="79">
        <f t="shared" si="35"/>
        <v>326.5151515151515</v>
      </c>
      <c r="J72" s="79">
        <f t="shared" si="35"/>
        <v>326.81159420289856</v>
      </c>
      <c r="K72" s="79">
        <f t="shared" si="35"/>
        <v>327.28546409807353</v>
      </c>
      <c r="L72" s="79">
        <f t="shared" si="35"/>
        <v>327.87775891341255</v>
      </c>
      <c r="M72" s="79">
        <f t="shared" si="35"/>
        <v>328.84488448844883</v>
      </c>
      <c r="N72" s="79">
        <f t="shared" si="35"/>
        <v>328.72964169381106</v>
      </c>
      <c r="O72" s="79">
        <f t="shared" si="35"/>
        <v>328.93203883495147</v>
      </c>
      <c r="P72" s="79">
        <f t="shared" si="35"/>
        <v>328.97314375987361</v>
      </c>
      <c r="Q72" s="79">
        <f t="shared" si="35"/>
        <v>329.16797488226058</v>
      </c>
    </row>
    <row r="73" spans="1:17" ht="11.45" customHeight="1" x14ac:dyDescent="0.25">
      <c r="A73" s="91" t="s">
        <v>21</v>
      </c>
      <c r="B73" s="123">
        <v>0</v>
      </c>
      <c r="C73" s="123">
        <v>0</v>
      </c>
      <c r="D73" s="123">
        <v>400</v>
      </c>
      <c r="E73" s="123">
        <v>400</v>
      </c>
      <c r="F73" s="123">
        <v>400</v>
      </c>
      <c r="G73" s="123">
        <v>400</v>
      </c>
      <c r="H73" s="123">
        <v>400</v>
      </c>
      <c r="I73" s="123">
        <v>400</v>
      </c>
      <c r="J73" s="123">
        <v>400</v>
      </c>
      <c r="K73" s="123">
        <v>400</v>
      </c>
      <c r="L73" s="123">
        <v>400</v>
      </c>
      <c r="M73" s="123">
        <v>400</v>
      </c>
      <c r="N73" s="123">
        <v>400</v>
      </c>
      <c r="O73" s="123">
        <v>400</v>
      </c>
      <c r="P73" s="123">
        <v>400</v>
      </c>
      <c r="Q73" s="123">
        <v>400</v>
      </c>
    </row>
    <row r="74" spans="1:17" ht="11.45" customHeight="1" x14ac:dyDescent="0.25">
      <c r="A74" s="19" t="s">
        <v>20</v>
      </c>
      <c r="B74" s="76">
        <f>IF(B39=0,0,SUMPRODUCT(B75:B76,B40:B41)/B39)</f>
        <v>320</v>
      </c>
      <c r="C74" s="76">
        <f t="shared" ref="C74:Q74" si="36">IF(C39=0,0,SUMPRODUCT(C75:C76,C40:C41)/C39)</f>
        <v>320</v>
      </c>
      <c r="D74" s="76">
        <f t="shared" si="36"/>
        <v>320</v>
      </c>
      <c r="E74" s="76">
        <f t="shared" si="36"/>
        <v>320</v>
      </c>
      <c r="F74" s="76">
        <f t="shared" si="36"/>
        <v>320</v>
      </c>
      <c r="G74" s="76">
        <f t="shared" si="36"/>
        <v>320</v>
      </c>
      <c r="H74" s="76">
        <f t="shared" si="36"/>
        <v>320</v>
      </c>
      <c r="I74" s="76">
        <f t="shared" si="36"/>
        <v>320</v>
      </c>
      <c r="J74" s="76">
        <f t="shared" si="36"/>
        <v>320</v>
      </c>
      <c r="K74" s="76">
        <f t="shared" si="36"/>
        <v>320</v>
      </c>
      <c r="L74" s="76">
        <f t="shared" si="36"/>
        <v>320</v>
      </c>
      <c r="M74" s="76">
        <f t="shared" si="36"/>
        <v>320</v>
      </c>
      <c r="N74" s="76">
        <f t="shared" si="36"/>
        <v>320</v>
      </c>
      <c r="O74" s="76">
        <f t="shared" si="36"/>
        <v>320</v>
      </c>
      <c r="P74" s="76">
        <f t="shared" si="36"/>
        <v>320</v>
      </c>
      <c r="Q74" s="76">
        <f t="shared" si="36"/>
        <v>320</v>
      </c>
    </row>
    <row r="75" spans="1:17" ht="11.45" customHeight="1" x14ac:dyDescent="0.25">
      <c r="A75" s="62" t="s">
        <v>17</v>
      </c>
      <c r="B75" s="77">
        <v>320</v>
      </c>
      <c r="C75" s="77">
        <v>320</v>
      </c>
      <c r="D75" s="77">
        <v>320</v>
      </c>
      <c r="E75" s="77">
        <v>320</v>
      </c>
      <c r="F75" s="77">
        <v>320</v>
      </c>
      <c r="G75" s="77">
        <v>320</v>
      </c>
      <c r="H75" s="77">
        <v>320</v>
      </c>
      <c r="I75" s="77">
        <v>320</v>
      </c>
      <c r="J75" s="77">
        <v>320</v>
      </c>
      <c r="K75" s="77">
        <v>320</v>
      </c>
      <c r="L75" s="77">
        <v>320</v>
      </c>
      <c r="M75" s="77">
        <v>320</v>
      </c>
      <c r="N75" s="77">
        <v>320</v>
      </c>
      <c r="O75" s="77">
        <v>320</v>
      </c>
      <c r="P75" s="77">
        <v>320</v>
      </c>
      <c r="Q75" s="77">
        <v>320</v>
      </c>
    </row>
    <row r="76" spans="1:17" ht="11.45" customHeight="1" x14ac:dyDescent="0.25">
      <c r="A76" s="62" t="s">
        <v>16</v>
      </c>
      <c r="B76" s="77">
        <v>320</v>
      </c>
      <c r="C76" s="77">
        <v>320</v>
      </c>
      <c r="D76" s="77">
        <v>320</v>
      </c>
      <c r="E76" s="77">
        <v>320</v>
      </c>
      <c r="F76" s="77">
        <v>320</v>
      </c>
      <c r="G76" s="77">
        <v>320</v>
      </c>
      <c r="H76" s="77">
        <v>320</v>
      </c>
      <c r="I76" s="77">
        <v>320</v>
      </c>
      <c r="J76" s="77">
        <v>320</v>
      </c>
      <c r="K76" s="77">
        <v>320</v>
      </c>
      <c r="L76" s="77">
        <v>320</v>
      </c>
      <c r="M76" s="77">
        <v>320</v>
      </c>
      <c r="N76" s="77">
        <v>320</v>
      </c>
      <c r="O76" s="77">
        <v>320</v>
      </c>
      <c r="P76" s="77">
        <v>320</v>
      </c>
      <c r="Q76" s="77">
        <v>320</v>
      </c>
    </row>
    <row r="77" spans="1:17" ht="11.45" customHeight="1" x14ac:dyDescent="0.25">
      <c r="A77" s="118" t="s">
        <v>19</v>
      </c>
      <c r="B77" s="122">
        <v>0</v>
      </c>
      <c r="C77" s="122">
        <v>0</v>
      </c>
      <c r="D77" s="122">
        <v>0</v>
      </c>
      <c r="E77" s="122">
        <v>0</v>
      </c>
      <c r="F77" s="122">
        <v>0</v>
      </c>
      <c r="G77" s="122">
        <v>0</v>
      </c>
      <c r="H77" s="122">
        <v>0</v>
      </c>
      <c r="I77" s="122">
        <v>0</v>
      </c>
      <c r="J77" s="122">
        <v>0</v>
      </c>
      <c r="K77" s="122">
        <v>0</v>
      </c>
      <c r="L77" s="122">
        <v>0</v>
      </c>
      <c r="M77" s="122">
        <v>0</v>
      </c>
      <c r="N77" s="122">
        <v>0</v>
      </c>
      <c r="O77" s="122">
        <v>0</v>
      </c>
      <c r="P77" s="122">
        <v>0</v>
      </c>
      <c r="Q77" s="122">
        <v>0</v>
      </c>
    </row>
    <row r="78" spans="1:17" ht="11.45" customHeight="1" x14ac:dyDescent="0.25">
      <c r="A78" s="25" t="s">
        <v>137</v>
      </c>
      <c r="B78" s="79">
        <f>IF(B43=0,0,SUMPRODUCT(B79:B80,B44:B45)/B43)</f>
        <v>2100</v>
      </c>
      <c r="C78" s="79">
        <f t="shared" ref="C78:Q78" si="37">IF(C43=0,0,SUMPRODUCT(C79:C80,C44:C45)/C43)</f>
        <v>2100</v>
      </c>
      <c r="D78" s="79">
        <f t="shared" si="37"/>
        <v>2100</v>
      </c>
      <c r="E78" s="79">
        <f t="shared" si="37"/>
        <v>2100</v>
      </c>
      <c r="F78" s="79">
        <f t="shared" si="37"/>
        <v>2100</v>
      </c>
      <c r="G78" s="79">
        <f t="shared" si="37"/>
        <v>2100</v>
      </c>
      <c r="H78" s="79">
        <f t="shared" si="37"/>
        <v>2100</v>
      </c>
      <c r="I78" s="79">
        <f t="shared" si="37"/>
        <v>2100</v>
      </c>
      <c r="J78" s="79">
        <f t="shared" si="37"/>
        <v>2100</v>
      </c>
      <c r="K78" s="79">
        <f t="shared" si="37"/>
        <v>2100</v>
      </c>
      <c r="L78" s="79">
        <f t="shared" si="37"/>
        <v>2100</v>
      </c>
      <c r="M78" s="79">
        <f t="shared" si="37"/>
        <v>2100</v>
      </c>
      <c r="N78" s="79">
        <f t="shared" si="37"/>
        <v>2100</v>
      </c>
      <c r="O78" s="79">
        <f t="shared" si="37"/>
        <v>2100</v>
      </c>
      <c r="P78" s="79">
        <f t="shared" si="37"/>
        <v>2100</v>
      </c>
      <c r="Q78" s="79">
        <f t="shared" si="37"/>
        <v>2100</v>
      </c>
    </row>
    <row r="79" spans="1:17" ht="11.45" customHeight="1" x14ac:dyDescent="0.25">
      <c r="A79" s="116" t="s">
        <v>17</v>
      </c>
      <c r="B79" s="77">
        <v>2100</v>
      </c>
      <c r="C79" s="77">
        <v>2100</v>
      </c>
      <c r="D79" s="77">
        <v>2100</v>
      </c>
      <c r="E79" s="77">
        <v>2100</v>
      </c>
      <c r="F79" s="77">
        <v>2100</v>
      </c>
      <c r="G79" s="77">
        <v>2100</v>
      </c>
      <c r="H79" s="77">
        <v>2100</v>
      </c>
      <c r="I79" s="77">
        <v>2100</v>
      </c>
      <c r="J79" s="77">
        <v>2100</v>
      </c>
      <c r="K79" s="77">
        <v>2100</v>
      </c>
      <c r="L79" s="77">
        <v>2100</v>
      </c>
      <c r="M79" s="77">
        <v>2100</v>
      </c>
      <c r="N79" s="77">
        <v>2100</v>
      </c>
      <c r="O79" s="77">
        <v>2100</v>
      </c>
      <c r="P79" s="77">
        <v>2100</v>
      </c>
      <c r="Q79" s="77">
        <v>2100</v>
      </c>
    </row>
    <row r="80" spans="1:17" ht="11.45" customHeight="1" x14ac:dyDescent="0.25">
      <c r="A80" s="93" t="s">
        <v>16</v>
      </c>
      <c r="B80" s="74">
        <v>2100</v>
      </c>
      <c r="C80" s="74">
        <v>2100</v>
      </c>
      <c r="D80" s="74">
        <v>2100</v>
      </c>
      <c r="E80" s="74">
        <v>2100</v>
      </c>
      <c r="F80" s="74">
        <v>2100</v>
      </c>
      <c r="G80" s="74">
        <v>2100</v>
      </c>
      <c r="H80" s="74">
        <v>2100</v>
      </c>
      <c r="I80" s="74">
        <v>2100</v>
      </c>
      <c r="J80" s="74">
        <v>2100</v>
      </c>
      <c r="K80" s="74">
        <v>2100</v>
      </c>
      <c r="L80" s="74">
        <v>2100</v>
      </c>
      <c r="M80" s="74">
        <v>2100</v>
      </c>
      <c r="N80" s="74">
        <v>2100</v>
      </c>
      <c r="O80" s="74">
        <v>2100</v>
      </c>
      <c r="P80" s="74">
        <v>2100</v>
      </c>
      <c r="Q80" s="74">
        <v>2100</v>
      </c>
    </row>
    <row r="82" spans="1:17" ht="11.45" customHeight="1" x14ac:dyDescent="0.25">
      <c r="A82" s="27" t="s">
        <v>175</v>
      </c>
      <c r="B82" s="167"/>
      <c r="C82" s="167"/>
      <c r="D82" s="167"/>
      <c r="E82" s="167"/>
      <c r="F82" s="167"/>
      <c r="G82" s="167"/>
      <c r="H82" s="167"/>
      <c r="I82" s="167"/>
      <c r="J82" s="167"/>
      <c r="K82" s="167"/>
      <c r="L82" s="167"/>
      <c r="M82" s="167"/>
      <c r="N82" s="167"/>
      <c r="O82" s="167"/>
      <c r="P82" s="167"/>
      <c r="Q82" s="167"/>
    </row>
    <row r="83" spans="1:17" ht="11.45" customHeight="1" x14ac:dyDescent="0.25">
      <c r="A83" s="25" t="s">
        <v>39</v>
      </c>
      <c r="B83" s="168">
        <f>IF(B61=0,0,B61/B72)</f>
        <v>0.29243129481982988</v>
      </c>
      <c r="C83" s="168">
        <f t="shared" ref="C83:Q83" si="38">IF(C61=0,0,C61/C72)</f>
        <v>0.31450158122132643</v>
      </c>
      <c r="D83" s="168">
        <f t="shared" si="38"/>
        <v>0.30282131338372753</v>
      </c>
      <c r="E83" s="168">
        <f t="shared" si="38"/>
        <v>0.30252882703551476</v>
      </c>
      <c r="F83" s="168">
        <f t="shared" si="38"/>
        <v>0.30722897921117021</v>
      </c>
      <c r="G83" s="168">
        <f t="shared" si="38"/>
        <v>0.28492901613693733</v>
      </c>
      <c r="H83" s="168">
        <f t="shared" si="38"/>
        <v>0.28773812139305283</v>
      </c>
      <c r="I83" s="168">
        <f t="shared" si="38"/>
        <v>0.29132447890636354</v>
      </c>
      <c r="J83" s="168">
        <f t="shared" si="38"/>
        <v>0.27957316804663107</v>
      </c>
      <c r="K83" s="168">
        <f t="shared" si="38"/>
        <v>0.27039257885649803</v>
      </c>
      <c r="L83" s="168">
        <f t="shared" si="38"/>
        <v>0.26735966054706078</v>
      </c>
      <c r="M83" s="168">
        <f t="shared" si="38"/>
        <v>0.26620778863269418</v>
      </c>
      <c r="N83" s="168">
        <f t="shared" si="38"/>
        <v>0.27222481514096553</v>
      </c>
      <c r="O83" s="168">
        <f t="shared" si="38"/>
        <v>0.26900768652092633</v>
      </c>
      <c r="P83" s="168">
        <f t="shared" si="38"/>
        <v>0.26254967879235264</v>
      </c>
      <c r="Q83" s="168">
        <f t="shared" si="38"/>
        <v>0.26061346610072839</v>
      </c>
    </row>
    <row r="84" spans="1:17" ht="11.45" customHeight="1" x14ac:dyDescent="0.25">
      <c r="A84" s="91" t="s">
        <v>21</v>
      </c>
      <c r="B84" s="169">
        <f t="shared" ref="B84:Q84" si="39">IF(B62=0,0,B62/B73)</f>
        <v>0</v>
      </c>
      <c r="C84" s="169">
        <f t="shared" si="39"/>
        <v>0</v>
      </c>
      <c r="D84" s="169">
        <f t="shared" si="39"/>
        <v>0.18467946389700454</v>
      </c>
      <c r="E84" s="169">
        <f t="shared" si="39"/>
        <v>0.18467946389700454</v>
      </c>
      <c r="F84" s="169">
        <f t="shared" si="39"/>
        <v>0.18467946389700454</v>
      </c>
      <c r="G84" s="169">
        <f t="shared" si="39"/>
        <v>0.18257664246906291</v>
      </c>
      <c r="H84" s="169">
        <f t="shared" si="39"/>
        <v>0.18263700579750772</v>
      </c>
      <c r="I84" s="169">
        <f t="shared" si="39"/>
        <v>0.18390643230615317</v>
      </c>
      <c r="J84" s="169">
        <f t="shared" si="39"/>
        <v>0.18307629863033448</v>
      </c>
      <c r="K84" s="169">
        <f t="shared" si="39"/>
        <v>0.18203558910472764</v>
      </c>
      <c r="L84" s="169">
        <f t="shared" si="39"/>
        <v>0.18289837992224953</v>
      </c>
      <c r="M84" s="169">
        <f t="shared" si="39"/>
        <v>0.18245567287420156</v>
      </c>
      <c r="N84" s="169">
        <f t="shared" si="39"/>
        <v>0.18391930532378886</v>
      </c>
      <c r="O84" s="169">
        <f t="shared" si="39"/>
        <v>0.18339436916278562</v>
      </c>
      <c r="P84" s="169">
        <f t="shared" si="39"/>
        <v>0.18313683800710487</v>
      </c>
      <c r="Q84" s="169">
        <f t="shared" si="39"/>
        <v>0.18371692822877494</v>
      </c>
    </row>
    <row r="85" spans="1:17" ht="11.45" customHeight="1" x14ac:dyDescent="0.25">
      <c r="A85" s="19" t="s">
        <v>20</v>
      </c>
      <c r="B85" s="170">
        <f t="shared" ref="B85:Q85" si="40">IF(B63=0,0,B63/B74)</f>
        <v>0.29243129481982988</v>
      </c>
      <c r="C85" s="170">
        <f t="shared" si="40"/>
        <v>0.31450158122132643</v>
      </c>
      <c r="D85" s="170">
        <f t="shared" si="40"/>
        <v>0.30346643802057821</v>
      </c>
      <c r="E85" s="170">
        <f t="shared" si="40"/>
        <v>0.30622522382076522</v>
      </c>
      <c r="F85" s="170">
        <f t="shared" si="40"/>
        <v>0.31450158122132643</v>
      </c>
      <c r="G85" s="170">
        <f t="shared" si="40"/>
        <v>0.29251450410773272</v>
      </c>
      <c r="H85" s="170">
        <f t="shared" si="40"/>
        <v>0.29554029215439692</v>
      </c>
      <c r="I85" s="170">
        <f t="shared" si="40"/>
        <v>0.29977369205251475</v>
      </c>
      <c r="J85" s="170">
        <f t="shared" si="40"/>
        <v>0.28773706574713892</v>
      </c>
      <c r="K85" s="170">
        <f t="shared" si="40"/>
        <v>0.27864583333333337</v>
      </c>
      <c r="L85" s="170">
        <f t="shared" si="40"/>
        <v>0.27600460934464233</v>
      </c>
      <c r="M85" s="170">
        <f t="shared" si="40"/>
        <v>0.27597029889401287</v>
      </c>
      <c r="N85" s="170">
        <f t="shared" si="40"/>
        <v>0.28221895028581329</v>
      </c>
      <c r="O85" s="170">
        <f t="shared" si="40"/>
        <v>0.27901071971483987</v>
      </c>
      <c r="P85" s="170">
        <f t="shared" si="40"/>
        <v>0.27211130116786597</v>
      </c>
      <c r="Q85" s="170">
        <f t="shared" si="40"/>
        <v>0.27017195327761023</v>
      </c>
    </row>
    <row r="86" spans="1:17" ht="11.45" customHeight="1" x14ac:dyDescent="0.25">
      <c r="A86" s="62" t="s">
        <v>17</v>
      </c>
      <c r="B86" s="171">
        <f t="shared" ref="B86:Q86" si="41">IF(B64=0,0,B64/B75)</f>
        <v>0.22349664362415558</v>
      </c>
      <c r="C86" s="171">
        <f t="shared" si="41"/>
        <v>0.2428365039109662</v>
      </c>
      <c r="D86" s="171">
        <f t="shared" si="41"/>
        <v>0.23743823002085485</v>
      </c>
      <c r="E86" s="171">
        <f t="shared" si="41"/>
        <v>0.23765801131985831</v>
      </c>
      <c r="F86" s="171">
        <f t="shared" si="41"/>
        <v>0.24526629253091975</v>
      </c>
      <c r="G86" s="171">
        <f t="shared" si="41"/>
        <v>0.22701002527929776</v>
      </c>
      <c r="H86" s="171">
        <f t="shared" si="41"/>
        <v>0.22975395343420915</v>
      </c>
      <c r="I86" s="171">
        <f t="shared" si="41"/>
        <v>0.23126544382266215</v>
      </c>
      <c r="J86" s="171">
        <f t="shared" si="41"/>
        <v>0.22200606802748343</v>
      </c>
      <c r="K86" s="171">
        <f t="shared" si="41"/>
        <v>0.21675318398412383</v>
      </c>
      <c r="L86" s="171">
        <f t="shared" si="41"/>
        <v>0.21347099447462242</v>
      </c>
      <c r="M86" s="171">
        <f t="shared" si="41"/>
        <v>0.2140424981475538</v>
      </c>
      <c r="N86" s="171">
        <f t="shared" si="41"/>
        <v>0.21595605338490914</v>
      </c>
      <c r="O86" s="171">
        <f t="shared" si="41"/>
        <v>0.21599090598390996</v>
      </c>
      <c r="P86" s="171">
        <f t="shared" si="41"/>
        <v>0.20728962892264641</v>
      </c>
      <c r="Q86" s="171">
        <f t="shared" si="41"/>
        <v>0.20467216629068025</v>
      </c>
    </row>
    <row r="87" spans="1:17" ht="11.45" customHeight="1" x14ac:dyDescent="0.25">
      <c r="A87" s="62" t="s">
        <v>16</v>
      </c>
      <c r="B87" s="171">
        <f t="shared" ref="B87:Q87" si="42">IF(B65=0,0,B65/B76)</f>
        <v>0.40573189748154681</v>
      </c>
      <c r="C87" s="171">
        <f t="shared" si="42"/>
        <v>0.42290645327161497</v>
      </c>
      <c r="D87" s="171">
        <f t="shared" si="42"/>
        <v>0.39659588026354242</v>
      </c>
      <c r="E87" s="171">
        <f t="shared" si="42"/>
        <v>0.40958894525607958</v>
      </c>
      <c r="F87" s="171">
        <f t="shared" si="42"/>
        <v>0.41294024347308056</v>
      </c>
      <c r="G87" s="171">
        <f t="shared" si="42"/>
        <v>0.39110886273289036</v>
      </c>
      <c r="H87" s="171">
        <f t="shared" si="42"/>
        <v>0.3929583162439621</v>
      </c>
      <c r="I87" s="171">
        <f t="shared" si="42"/>
        <v>0.40769162192419606</v>
      </c>
      <c r="J87" s="171">
        <f t="shared" si="42"/>
        <v>0.38969998855808563</v>
      </c>
      <c r="K87" s="171">
        <f t="shared" si="42"/>
        <v>0.36741382971824649</v>
      </c>
      <c r="L87" s="171">
        <f t="shared" si="42"/>
        <v>0.36936016172867919</v>
      </c>
      <c r="M87" s="171">
        <f t="shared" si="42"/>
        <v>0.37097240079629018</v>
      </c>
      <c r="N87" s="171">
        <f t="shared" si="42"/>
        <v>0.39007389709745033</v>
      </c>
      <c r="O87" s="171">
        <f t="shared" si="42"/>
        <v>0.37731460360131969</v>
      </c>
      <c r="P87" s="171">
        <f t="shared" si="42"/>
        <v>0.37997641212284472</v>
      </c>
      <c r="Q87" s="171">
        <f t="shared" si="42"/>
        <v>0.37694645546174155</v>
      </c>
    </row>
    <row r="88" spans="1:17" ht="11.45" customHeight="1" x14ac:dyDescent="0.25">
      <c r="A88" s="118" t="s">
        <v>19</v>
      </c>
      <c r="B88" s="172">
        <f t="shared" ref="B88:Q88" si="43">IF(B66=0,0,B66/B77)</f>
        <v>0</v>
      </c>
      <c r="C88" s="172">
        <f t="shared" si="43"/>
        <v>0</v>
      </c>
      <c r="D88" s="172">
        <f t="shared" si="43"/>
        <v>0</v>
      </c>
      <c r="E88" s="172">
        <f t="shared" si="43"/>
        <v>0</v>
      </c>
      <c r="F88" s="172">
        <f t="shared" si="43"/>
        <v>0</v>
      </c>
      <c r="G88" s="172">
        <f t="shared" si="43"/>
        <v>0</v>
      </c>
      <c r="H88" s="172">
        <f t="shared" si="43"/>
        <v>0</v>
      </c>
      <c r="I88" s="172">
        <f t="shared" si="43"/>
        <v>0</v>
      </c>
      <c r="J88" s="172">
        <f t="shared" si="43"/>
        <v>0</v>
      </c>
      <c r="K88" s="172">
        <f t="shared" si="43"/>
        <v>0</v>
      </c>
      <c r="L88" s="172">
        <f t="shared" si="43"/>
        <v>0</v>
      </c>
      <c r="M88" s="172">
        <f t="shared" si="43"/>
        <v>0</v>
      </c>
      <c r="N88" s="172">
        <f t="shared" si="43"/>
        <v>0</v>
      </c>
      <c r="O88" s="172">
        <f t="shared" si="43"/>
        <v>0</v>
      </c>
      <c r="P88" s="172">
        <f t="shared" si="43"/>
        <v>0</v>
      </c>
      <c r="Q88" s="172">
        <f t="shared" si="43"/>
        <v>0</v>
      </c>
    </row>
    <row r="89" spans="1:17" ht="11.45" customHeight="1" x14ac:dyDescent="0.25">
      <c r="A89" s="25" t="s">
        <v>18</v>
      </c>
      <c r="B89" s="168">
        <f t="shared" ref="B89:Q89" si="44">IF(B67=0,0,B67/B78)</f>
        <v>0.23371497044578038</v>
      </c>
      <c r="C89" s="168">
        <f t="shared" si="44"/>
        <v>0.23371497044578038</v>
      </c>
      <c r="D89" s="168">
        <f t="shared" si="44"/>
        <v>0.23371497044578038</v>
      </c>
      <c r="E89" s="168">
        <f t="shared" si="44"/>
        <v>0.23371497044578035</v>
      </c>
      <c r="F89" s="168">
        <f t="shared" si="44"/>
        <v>0.23371497044578035</v>
      </c>
      <c r="G89" s="168">
        <f t="shared" si="44"/>
        <v>0.22483927860271943</v>
      </c>
      <c r="H89" s="168">
        <f t="shared" si="44"/>
        <v>0.23822114779280301</v>
      </c>
      <c r="I89" s="168">
        <f t="shared" si="44"/>
        <v>0.27540404978636446</v>
      </c>
      <c r="J89" s="168">
        <f t="shared" si="44"/>
        <v>0.28343586238323082</v>
      </c>
      <c r="K89" s="168">
        <f t="shared" si="44"/>
        <v>0.24809188155801704</v>
      </c>
      <c r="L89" s="168">
        <f t="shared" si="44"/>
        <v>0.28909720070240674</v>
      </c>
      <c r="M89" s="168">
        <f t="shared" si="44"/>
        <v>0.28236691501997624</v>
      </c>
      <c r="N89" s="168">
        <f t="shared" si="44"/>
        <v>0.29223111658456485</v>
      </c>
      <c r="O89" s="168">
        <f t="shared" si="44"/>
        <v>0.32259764209971675</v>
      </c>
      <c r="P89" s="168">
        <f t="shared" si="44"/>
        <v>0.34092960602146949</v>
      </c>
      <c r="Q89" s="168">
        <f t="shared" si="44"/>
        <v>0.30116331451890721</v>
      </c>
    </row>
    <row r="90" spans="1:17" ht="11.45" customHeight="1" x14ac:dyDescent="0.25">
      <c r="A90" s="116" t="s">
        <v>17</v>
      </c>
      <c r="B90" s="171">
        <f t="shared" ref="B90:Q90" si="45">IF(B68=0,0,B68/B79)</f>
        <v>0.24480957444704066</v>
      </c>
      <c r="C90" s="171">
        <f t="shared" si="45"/>
        <v>0.24505155019405542</v>
      </c>
      <c r="D90" s="171">
        <f t="shared" si="45"/>
        <v>0.2452162823085727</v>
      </c>
      <c r="E90" s="171">
        <f t="shared" si="45"/>
        <v>0.24501062482398586</v>
      </c>
      <c r="F90" s="171">
        <f t="shared" si="45"/>
        <v>0.24521589340946121</v>
      </c>
      <c r="G90" s="171">
        <f t="shared" si="45"/>
        <v>0.23571278170125862</v>
      </c>
      <c r="H90" s="171">
        <f t="shared" si="45"/>
        <v>0.24979535997197466</v>
      </c>
      <c r="I90" s="171">
        <f t="shared" si="45"/>
        <v>0.28856777364662928</v>
      </c>
      <c r="J90" s="171">
        <f t="shared" si="45"/>
        <v>0.29706205014687453</v>
      </c>
      <c r="K90" s="171">
        <f t="shared" si="45"/>
        <v>0.26028830919892343</v>
      </c>
      <c r="L90" s="171">
        <f t="shared" si="45"/>
        <v>0.30316829820862667</v>
      </c>
      <c r="M90" s="171">
        <f t="shared" si="45"/>
        <v>0.29593036098880243</v>
      </c>
      <c r="N90" s="171">
        <f t="shared" si="45"/>
        <v>0.30613772638141845</v>
      </c>
      <c r="O90" s="171">
        <f t="shared" si="45"/>
        <v>0.33802275843094409</v>
      </c>
      <c r="P90" s="171">
        <f t="shared" si="45"/>
        <v>0.35709114758769761</v>
      </c>
      <c r="Q90" s="171">
        <f t="shared" si="45"/>
        <v>0.3156296280502861</v>
      </c>
    </row>
    <row r="91" spans="1:17" ht="11.45" customHeight="1" x14ac:dyDescent="0.25">
      <c r="A91" s="93" t="s">
        <v>16</v>
      </c>
      <c r="B91" s="173">
        <f t="shared" ref="B91:Q91" si="46">IF(B69=0,0,B69/B80)</f>
        <v>0.2225541585882187</v>
      </c>
      <c r="C91" s="173">
        <f t="shared" si="46"/>
        <v>0.22277413654005032</v>
      </c>
      <c r="D91" s="173">
        <f t="shared" si="46"/>
        <v>0.22292389300779328</v>
      </c>
      <c r="E91" s="173">
        <f t="shared" si="46"/>
        <v>0.22273693165816896</v>
      </c>
      <c r="F91" s="173">
        <f t="shared" si="46"/>
        <v>0.2229235394631465</v>
      </c>
      <c r="G91" s="173">
        <f t="shared" si="46"/>
        <v>0.21428434700114421</v>
      </c>
      <c r="H91" s="173">
        <f t="shared" si="46"/>
        <v>0.22708669088361325</v>
      </c>
      <c r="I91" s="173">
        <f t="shared" si="46"/>
        <v>0.26233433967875386</v>
      </c>
      <c r="J91" s="173">
        <f t="shared" si="46"/>
        <v>0.27005640922443136</v>
      </c>
      <c r="K91" s="173">
        <f t="shared" si="46"/>
        <v>0.23662573563538489</v>
      </c>
      <c r="L91" s="173">
        <f t="shared" si="46"/>
        <v>0.2756075438260242</v>
      </c>
      <c r="M91" s="173">
        <f t="shared" si="46"/>
        <v>0.2690276008989112</v>
      </c>
      <c r="N91" s="173">
        <f t="shared" si="46"/>
        <v>0.27830702398310758</v>
      </c>
      <c r="O91" s="173">
        <f t="shared" si="46"/>
        <v>0.30729341675540373</v>
      </c>
      <c r="P91" s="173">
        <f t="shared" si="46"/>
        <v>0.32462831598881586</v>
      </c>
      <c r="Q91" s="173">
        <f t="shared" si="46"/>
        <v>0.28693602550025998</v>
      </c>
    </row>
    <row r="93" spans="1:17" ht="11.45" customHeight="1" x14ac:dyDescent="0.25">
      <c r="A93" s="27" t="s">
        <v>111</v>
      </c>
      <c r="B93" s="68"/>
      <c r="C93" s="68"/>
      <c r="D93" s="68"/>
      <c r="E93" s="68"/>
      <c r="F93" s="68"/>
      <c r="G93" s="68"/>
      <c r="H93" s="68"/>
      <c r="I93" s="68"/>
      <c r="J93" s="68"/>
      <c r="K93" s="68"/>
      <c r="L93" s="68"/>
      <c r="M93" s="68"/>
      <c r="N93" s="68"/>
      <c r="O93" s="68"/>
      <c r="P93" s="68"/>
      <c r="Q93" s="68"/>
    </row>
    <row r="94" spans="1:17" ht="11.45" customHeight="1" x14ac:dyDescent="0.25">
      <c r="A94" s="25" t="s">
        <v>39</v>
      </c>
      <c r="B94" s="40">
        <f t="shared" ref="B94:Q94" si="47">IF(B15=0,0,B15/B37*1000000)</f>
        <v>270182.10634749534</v>
      </c>
      <c r="C94" s="40">
        <f t="shared" si="47"/>
        <v>258390.44824472885</v>
      </c>
      <c r="D94" s="40">
        <f t="shared" si="47"/>
        <v>258873.35899924012</v>
      </c>
      <c r="E94" s="40">
        <f t="shared" si="47"/>
        <v>255765.95919293549</v>
      </c>
      <c r="F94" s="40">
        <f t="shared" si="47"/>
        <v>249750.76326980966</v>
      </c>
      <c r="G94" s="40">
        <f t="shared" si="47"/>
        <v>257968.2348899061</v>
      </c>
      <c r="H94" s="40">
        <f t="shared" si="47"/>
        <v>257615.18329867633</v>
      </c>
      <c r="I94" s="40">
        <f t="shared" si="47"/>
        <v>252984.90649449706</v>
      </c>
      <c r="J94" s="40">
        <f t="shared" si="47"/>
        <v>256766.13709476299</v>
      </c>
      <c r="K94" s="40">
        <f t="shared" si="47"/>
        <v>252003.8943556782</v>
      </c>
      <c r="L94" s="40">
        <f t="shared" si="47"/>
        <v>254762.03166616397</v>
      </c>
      <c r="M94" s="40">
        <f t="shared" si="47"/>
        <v>250443.50650215364</v>
      </c>
      <c r="N94" s="40">
        <f t="shared" si="47"/>
        <v>247188.7930897125</v>
      </c>
      <c r="O94" s="40">
        <f t="shared" si="47"/>
        <v>249982.25018142789</v>
      </c>
      <c r="P94" s="40">
        <f t="shared" si="47"/>
        <v>249006.1651099115</v>
      </c>
      <c r="Q94" s="40">
        <f t="shared" si="47"/>
        <v>249133.36043585301</v>
      </c>
    </row>
    <row r="95" spans="1:17" ht="11.45" customHeight="1" x14ac:dyDescent="0.25">
      <c r="A95" s="91" t="s">
        <v>21</v>
      </c>
      <c r="B95" s="121">
        <f t="shared" ref="B95:Q95" si="48">IF(B16=0,0,B16/B38*1000000)</f>
        <v>0</v>
      </c>
      <c r="C95" s="121">
        <f t="shared" si="48"/>
        <v>0</v>
      </c>
      <c r="D95" s="121">
        <f t="shared" si="48"/>
        <v>81221.808226416979</v>
      </c>
      <c r="E95" s="121">
        <f t="shared" si="48"/>
        <v>113372.10731604036</v>
      </c>
      <c r="F95" s="121">
        <f t="shared" si="48"/>
        <v>111789.15540840186</v>
      </c>
      <c r="G95" s="121">
        <f t="shared" si="48"/>
        <v>113756.23129201785</v>
      </c>
      <c r="H95" s="121">
        <f t="shared" si="48"/>
        <v>112244.50330032592</v>
      </c>
      <c r="I95" s="121">
        <f t="shared" si="48"/>
        <v>111912.31916551398</v>
      </c>
      <c r="J95" s="121">
        <f t="shared" si="48"/>
        <v>113311.66844787073</v>
      </c>
      <c r="K95" s="121">
        <f t="shared" si="48"/>
        <v>113566.12750698661</v>
      </c>
      <c r="L95" s="121">
        <f t="shared" si="48"/>
        <v>112649.7035382196</v>
      </c>
      <c r="M95" s="121">
        <f t="shared" si="48"/>
        <v>113705.80223625293</v>
      </c>
      <c r="N95" s="121">
        <f t="shared" si="48"/>
        <v>111177.89488184336</v>
      </c>
      <c r="O95" s="121">
        <f t="shared" si="48"/>
        <v>112215.60530389268</v>
      </c>
      <c r="P95" s="121">
        <f t="shared" si="48"/>
        <v>113053.30799317094</v>
      </c>
      <c r="Q95" s="121">
        <f t="shared" si="48"/>
        <v>112218.50133751203</v>
      </c>
    </row>
    <row r="96" spans="1:17" ht="11.45" customHeight="1" x14ac:dyDescent="0.25">
      <c r="A96" s="19" t="s">
        <v>20</v>
      </c>
      <c r="B96" s="38">
        <f t="shared" ref="B96:Q96" si="49">IF(B17=0,0,B17/B39*1000000)</f>
        <v>270182.10634749534</v>
      </c>
      <c r="C96" s="38">
        <f t="shared" si="49"/>
        <v>258390.44824472885</v>
      </c>
      <c r="D96" s="38">
        <f t="shared" si="49"/>
        <v>260044.68790543455</v>
      </c>
      <c r="E96" s="38">
        <f t="shared" si="49"/>
        <v>260762.2346973879</v>
      </c>
      <c r="F96" s="38">
        <f t="shared" si="49"/>
        <v>259129.7322253001</v>
      </c>
      <c r="G96" s="38">
        <f t="shared" si="49"/>
        <v>269858.86520770239</v>
      </c>
      <c r="H96" s="38">
        <f t="shared" si="49"/>
        <v>269754.69728601247</v>
      </c>
      <c r="I96" s="38">
        <f t="shared" si="49"/>
        <v>265492.37299995334</v>
      </c>
      <c r="J96" s="38">
        <f t="shared" si="49"/>
        <v>270117.34506784007</v>
      </c>
      <c r="K96" s="38">
        <f t="shared" si="49"/>
        <v>265874.34498406353</v>
      </c>
      <c r="L96" s="38">
        <f t="shared" si="49"/>
        <v>270284.65884398087</v>
      </c>
      <c r="M96" s="38">
        <f t="shared" si="49"/>
        <v>267440.58662426006</v>
      </c>
      <c r="N96" s="38">
        <f t="shared" si="49"/>
        <v>263848.26325411332</v>
      </c>
      <c r="O96" s="38">
        <f t="shared" si="49"/>
        <v>267297.18369062635</v>
      </c>
      <c r="P96" s="38">
        <f t="shared" si="49"/>
        <v>266181.70399832528</v>
      </c>
      <c r="Q96" s="38">
        <f t="shared" si="49"/>
        <v>266854.60992907803</v>
      </c>
    </row>
    <row r="97" spans="1:17" ht="11.45" customHeight="1" x14ac:dyDescent="0.25">
      <c r="A97" s="62" t="s">
        <v>17</v>
      </c>
      <c r="B97" s="42">
        <f t="shared" ref="B97:Q97" si="50">IF(B18=0,0,B18/B40*1000000)</f>
        <v>271494.61917179695</v>
      </c>
      <c r="C97" s="42">
        <f t="shared" si="50"/>
        <v>251633.11076746837</v>
      </c>
      <c r="D97" s="42">
        <f t="shared" si="50"/>
        <v>254536.43810378769</v>
      </c>
      <c r="E97" s="42">
        <f t="shared" si="50"/>
        <v>262817.78303254663</v>
      </c>
      <c r="F97" s="42">
        <f t="shared" si="50"/>
        <v>255042.93068485116</v>
      </c>
      <c r="G97" s="42">
        <f t="shared" si="50"/>
        <v>270992.92763499275</v>
      </c>
      <c r="H97" s="42">
        <f t="shared" si="50"/>
        <v>270624.56877522258</v>
      </c>
      <c r="I97" s="42">
        <f t="shared" si="50"/>
        <v>270664.55026859487</v>
      </c>
      <c r="J97" s="42">
        <f t="shared" si="50"/>
        <v>271048.73332961166</v>
      </c>
      <c r="K97" s="42">
        <f t="shared" si="50"/>
        <v>263967.01855586853</v>
      </c>
      <c r="L97" s="42">
        <f t="shared" si="50"/>
        <v>271132.05824920587</v>
      </c>
      <c r="M97" s="42">
        <f t="shared" si="50"/>
        <v>271011.49904902501</v>
      </c>
      <c r="N97" s="42">
        <f t="shared" si="50"/>
        <v>270909.61251139047</v>
      </c>
      <c r="O97" s="42">
        <f t="shared" si="50"/>
        <v>269340.18414442067</v>
      </c>
      <c r="P97" s="42">
        <f t="shared" si="50"/>
        <v>270842.81339292822</v>
      </c>
      <c r="Q97" s="42">
        <f t="shared" si="50"/>
        <v>268826.09750321484</v>
      </c>
    </row>
    <row r="98" spans="1:17" ht="11.45" customHeight="1" x14ac:dyDescent="0.25">
      <c r="A98" s="62" t="s">
        <v>16</v>
      </c>
      <c r="B98" s="42">
        <f t="shared" ref="B98:Q98" si="51">IF(B19=0,0,B19/B41*1000000)</f>
        <v>268052.22026734124</v>
      </c>
      <c r="C98" s="42">
        <f t="shared" si="51"/>
        <v>269330.89939838875</v>
      </c>
      <c r="D98" s="42">
        <f t="shared" si="51"/>
        <v>268231.81329367473</v>
      </c>
      <c r="E98" s="42">
        <f t="shared" si="51"/>
        <v>257723.59802802285</v>
      </c>
      <c r="F98" s="42">
        <f t="shared" si="51"/>
        <v>265171.09102422453</v>
      </c>
      <c r="G98" s="42">
        <f t="shared" si="51"/>
        <v>268169.70906600135</v>
      </c>
      <c r="H98" s="42">
        <f t="shared" si="51"/>
        <v>268476.79329413164</v>
      </c>
      <c r="I98" s="42">
        <f t="shared" si="51"/>
        <v>257734.10709699095</v>
      </c>
      <c r="J98" s="42">
        <f t="shared" si="51"/>
        <v>268685.16010250285</v>
      </c>
      <c r="K98" s="42">
        <f t="shared" si="51"/>
        <v>268658.49920152349</v>
      </c>
      <c r="L98" s="42">
        <f t="shared" si="51"/>
        <v>269029.39897736249</v>
      </c>
      <c r="M98" s="42">
        <f t="shared" si="51"/>
        <v>262141.81334880245</v>
      </c>
      <c r="N98" s="42">
        <f t="shared" si="51"/>
        <v>253109.80585825411</v>
      </c>
      <c r="O98" s="42">
        <f t="shared" si="51"/>
        <v>264171.48714380735</v>
      </c>
      <c r="P98" s="42">
        <f t="shared" si="51"/>
        <v>258771.18445391057</v>
      </c>
      <c r="Q98" s="42">
        <f t="shared" si="51"/>
        <v>263702.04684969794</v>
      </c>
    </row>
    <row r="99" spans="1:17" ht="11.45" customHeight="1" x14ac:dyDescent="0.25">
      <c r="A99" s="118" t="s">
        <v>19</v>
      </c>
      <c r="B99" s="120">
        <f t="shared" ref="B99:Q99" si="52">IF(B20=0,0,B20/B42*1000000)</f>
        <v>0</v>
      </c>
      <c r="C99" s="120">
        <f t="shared" si="52"/>
        <v>0</v>
      </c>
      <c r="D99" s="120">
        <f t="shared" si="52"/>
        <v>0</v>
      </c>
      <c r="E99" s="120">
        <f t="shared" si="52"/>
        <v>0</v>
      </c>
      <c r="F99" s="120">
        <f t="shared" si="52"/>
        <v>0</v>
      </c>
      <c r="G99" s="120">
        <f t="shared" si="52"/>
        <v>0</v>
      </c>
      <c r="H99" s="120">
        <f t="shared" si="52"/>
        <v>0</v>
      </c>
      <c r="I99" s="120">
        <f t="shared" si="52"/>
        <v>0</v>
      </c>
      <c r="J99" s="120">
        <f t="shared" si="52"/>
        <v>0</v>
      </c>
      <c r="K99" s="120">
        <f t="shared" si="52"/>
        <v>0</v>
      </c>
      <c r="L99" s="120">
        <f t="shared" si="52"/>
        <v>0</v>
      </c>
      <c r="M99" s="120">
        <f t="shared" si="52"/>
        <v>0</v>
      </c>
      <c r="N99" s="120">
        <f t="shared" si="52"/>
        <v>0</v>
      </c>
      <c r="O99" s="120">
        <f t="shared" si="52"/>
        <v>0</v>
      </c>
      <c r="P99" s="120">
        <f t="shared" si="52"/>
        <v>0</v>
      </c>
      <c r="Q99" s="120">
        <f t="shared" si="52"/>
        <v>0</v>
      </c>
    </row>
    <row r="100" spans="1:17" ht="11.45" customHeight="1" x14ac:dyDescent="0.25">
      <c r="A100" s="25" t="s">
        <v>18</v>
      </c>
      <c r="B100" s="40">
        <f t="shared" ref="B100:Q100" si="53">IF(B21=0,0,B21/B43*1000000)</f>
        <v>121350.14065945204</v>
      </c>
      <c r="C100" s="40">
        <f t="shared" si="53"/>
        <v>121725.10617344739</v>
      </c>
      <c r="D100" s="40">
        <f t="shared" si="53"/>
        <v>109267.34781805871</v>
      </c>
      <c r="E100" s="40">
        <f t="shared" si="53"/>
        <v>115554.44081984366</v>
      </c>
      <c r="F100" s="40">
        <f t="shared" si="53"/>
        <v>124447.36842105264</v>
      </c>
      <c r="G100" s="40">
        <f t="shared" si="53"/>
        <v>110131.57894736843</v>
      </c>
      <c r="H100" s="40">
        <f t="shared" si="53"/>
        <v>99526.31578947368</v>
      </c>
      <c r="I100" s="40">
        <f t="shared" si="53"/>
        <v>80947.368421052626</v>
      </c>
      <c r="J100" s="40">
        <f t="shared" si="53"/>
        <v>82500</v>
      </c>
      <c r="K100" s="40">
        <f t="shared" si="53"/>
        <v>85868.421052631573</v>
      </c>
      <c r="L100" s="40">
        <f t="shared" si="53"/>
        <v>97052.631578947374</v>
      </c>
      <c r="M100" s="40">
        <f t="shared" si="53"/>
        <v>116052.63157894736</v>
      </c>
      <c r="N100" s="40">
        <f t="shared" si="53"/>
        <v>110805.97014925374</v>
      </c>
      <c r="O100" s="40">
        <f t="shared" si="53"/>
        <v>109545.45454545456</v>
      </c>
      <c r="P100" s="40">
        <f t="shared" si="53"/>
        <v>103909.09090909093</v>
      </c>
      <c r="Q100" s="40">
        <f t="shared" si="53"/>
        <v>108909.0909090909</v>
      </c>
    </row>
    <row r="101" spans="1:17" ht="11.45" customHeight="1" x14ac:dyDescent="0.25">
      <c r="A101" s="116" t="s">
        <v>17</v>
      </c>
      <c r="B101" s="42">
        <f t="shared" ref="B101:Q101" si="54">IF(B22=0,0,B22/B44*1000000)</f>
        <v>96236.720401898681</v>
      </c>
      <c r="C101" s="42">
        <f t="shared" si="54"/>
        <v>95106.715038375434</v>
      </c>
      <c r="D101" s="42">
        <f t="shared" si="54"/>
        <v>84148.030511393954</v>
      </c>
      <c r="E101" s="42">
        <f t="shared" si="54"/>
        <v>90607.580183371683</v>
      </c>
      <c r="F101" s="42">
        <f t="shared" si="54"/>
        <v>97414.713887950304</v>
      </c>
      <c r="G101" s="42">
        <f t="shared" si="54"/>
        <v>87718.778503291775</v>
      </c>
      <c r="H101" s="42">
        <f t="shared" si="54"/>
        <v>78909.81393015536</v>
      </c>
      <c r="I101" s="42">
        <f t="shared" si="54"/>
        <v>65212.264299809503</v>
      </c>
      <c r="J101" s="42">
        <f t="shared" si="54"/>
        <v>66092.709680655593</v>
      </c>
      <c r="K101" s="42">
        <f t="shared" si="54"/>
        <v>67282.89951682536</v>
      </c>
      <c r="L101" s="42">
        <f t="shared" si="54"/>
        <v>76812.668415206106</v>
      </c>
      <c r="M101" s="42">
        <f t="shared" si="54"/>
        <v>93048.074000250534</v>
      </c>
      <c r="N101" s="42">
        <f t="shared" si="54"/>
        <v>88436.471889552937</v>
      </c>
      <c r="O101" s="42">
        <f t="shared" si="54"/>
        <v>87823.863008156695</v>
      </c>
      <c r="P101" s="42">
        <f t="shared" si="54"/>
        <v>83994.180975423995</v>
      </c>
      <c r="Q101" s="42">
        <f t="shared" si="54"/>
        <v>86928.320191047111</v>
      </c>
    </row>
    <row r="102" spans="1:17" ht="11.45" customHeight="1" x14ac:dyDescent="0.25">
      <c r="A102" s="93" t="s">
        <v>16</v>
      </c>
      <c r="B102" s="36">
        <f t="shared" ref="B102:Q102" si="55">IF(B23=0,0,B23/B45*1000000)</f>
        <v>164545.22350244384</v>
      </c>
      <c r="C102" s="36">
        <f t="shared" si="55"/>
        <v>166771.61424818457</v>
      </c>
      <c r="D102" s="36">
        <f t="shared" si="55"/>
        <v>151776.96172164523</v>
      </c>
      <c r="E102" s="36">
        <f t="shared" si="55"/>
        <v>157772.20497387316</v>
      </c>
      <c r="F102" s="36">
        <f t="shared" si="55"/>
        <v>168258.91197470122</v>
      </c>
      <c r="G102" s="36">
        <f t="shared" si="55"/>
        <v>146455.77277052717</v>
      </c>
      <c r="H102" s="36">
        <f t="shared" si="55"/>
        <v>132939.26707871372</v>
      </c>
      <c r="I102" s="36">
        <f t="shared" si="55"/>
        <v>106449.08889341219</v>
      </c>
      <c r="J102" s="36">
        <f t="shared" si="55"/>
        <v>109091.12568997199</v>
      </c>
      <c r="K102" s="36">
        <f t="shared" si="55"/>
        <v>115989.7835416968</v>
      </c>
      <c r="L102" s="36">
        <f t="shared" si="55"/>
        <v>129855.33049949355</v>
      </c>
      <c r="M102" s="36">
        <f t="shared" si="55"/>
        <v>153335.88006855949</v>
      </c>
      <c r="N102" s="36">
        <f t="shared" si="55"/>
        <v>148386.72722555106</v>
      </c>
      <c r="O102" s="36">
        <f t="shared" si="55"/>
        <v>145168.86466662303</v>
      </c>
      <c r="P102" s="36">
        <f t="shared" si="55"/>
        <v>136569.54320030467</v>
      </c>
      <c r="Q102" s="36">
        <f t="shared" si="55"/>
        <v>144957.55488668272</v>
      </c>
    </row>
    <row r="104" spans="1:17" ht="11.45" customHeight="1" x14ac:dyDescent="0.25">
      <c r="A104" s="27" t="s">
        <v>110</v>
      </c>
      <c r="B104" s="41"/>
      <c r="C104" s="41"/>
      <c r="D104" s="41"/>
      <c r="E104" s="41"/>
      <c r="F104" s="41"/>
      <c r="G104" s="41"/>
      <c r="H104" s="41"/>
      <c r="I104" s="41"/>
      <c r="J104" s="41"/>
      <c r="K104" s="41"/>
      <c r="L104" s="41"/>
      <c r="M104" s="41"/>
      <c r="N104" s="41"/>
      <c r="O104" s="41"/>
      <c r="P104" s="41"/>
      <c r="Q104" s="41"/>
    </row>
    <row r="105" spans="1:17" ht="11.45" customHeight="1" x14ac:dyDescent="0.25">
      <c r="A105" s="25" t="s">
        <v>63</v>
      </c>
      <c r="B105" s="40">
        <f t="shared" ref="B105:Q105" si="56">IF(B4=0,0,B4/B37*1000000)</f>
        <v>25283105.022831053</v>
      </c>
      <c r="C105" s="40">
        <f t="shared" si="56"/>
        <v>26004545.454545453</v>
      </c>
      <c r="D105" s="40">
        <f t="shared" si="56"/>
        <v>25126637.554585151</v>
      </c>
      <c r="E105" s="40">
        <f t="shared" si="56"/>
        <v>24970338.983050849</v>
      </c>
      <c r="F105" s="40">
        <f t="shared" si="56"/>
        <v>24944558.521560572</v>
      </c>
      <c r="G105" s="40">
        <f t="shared" si="56"/>
        <v>23968750</v>
      </c>
      <c r="H105" s="40">
        <f t="shared" si="56"/>
        <v>24177263.969171483</v>
      </c>
      <c r="I105" s="40">
        <f t="shared" si="56"/>
        <v>24064393.939393938</v>
      </c>
      <c r="J105" s="40">
        <f t="shared" si="56"/>
        <v>23460144.927536231</v>
      </c>
      <c r="K105" s="40">
        <f t="shared" si="56"/>
        <v>22301225.91943958</v>
      </c>
      <c r="L105" s="40">
        <f t="shared" si="56"/>
        <v>22332767.402376909</v>
      </c>
      <c r="M105" s="40">
        <f t="shared" si="56"/>
        <v>21924092.409240924</v>
      </c>
      <c r="N105" s="40">
        <f t="shared" si="56"/>
        <v>22120521.172638439</v>
      </c>
      <c r="O105" s="40">
        <f t="shared" si="56"/>
        <v>22119741.100323625</v>
      </c>
      <c r="P105" s="40">
        <f t="shared" si="56"/>
        <v>21507109.004739337</v>
      </c>
      <c r="Q105" s="40">
        <f t="shared" si="56"/>
        <v>21372056.51491366</v>
      </c>
    </row>
    <row r="106" spans="1:17" ht="11.45" customHeight="1" x14ac:dyDescent="0.25">
      <c r="A106" s="91" t="s">
        <v>21</v>
      </c>
      <c r="B106" s="121">
        <f t="shared" ref="B106:Q106" si="57">IF(B5=0,0,B5/B38*1000000)</f>
        <v>0</v>
      </c>
      <c r="C106" s="121">
        <f t="shared" si="57"/>
        <v>0</v>
      </c>
      <c r="D106" s="121">
        <f t="shared" si="57"/>
        <v>6000000</v>
      </c>
      <c r="E106" s="121">
        <f t="shared" si="57"/>
        <v>8375000</v>
      </c>
      <c r="F106" s="121">
        <f t="shared" si="57"/>
        <v>8258064.5161290318</v>
      </c>
      <c r="G106" s="121">
        <f t="shared" si="57"/>
        <v>8307692.307692308</v>
      </c>
      <c r="H106" s="121">
        <f t="shared" si="57"/>
        <v>8199999.9999999991</v>
      </c>
      <c r="I106" s="121">
        <f t="shared" si="57"/>
        <v>8232558.1395348841</v>
      </c>
      <c r="J106" s="121">
        <f t="shared" si="57"/>
        <v>8297872.3404255314</v>
      </c>
      <c r="K106" s="121">
        <f t="shared" si="57"/>
        <v>8269230.7692307699</v>
      </c>
      <c r="L106" s="121">
        <f t="shared" si="57"/>
        <v>8241379.3103448274</v>
      </c>
      <c r="M106" s="121">
        <f t="shared" si="57"/>
        <v>8298507.4626865676</v>
      </c>
      <c r="N106" s="121">
        <f t="shared" si="57"/>
        <v>8179104.4776119404</v>
      </c>
      <c r="O106" s="121">
        <f t="shared" si="57"/>
        <v>8231884.0579710137</v>
      </c>
      <c r="P106" s="121">
        <f t="shared" si="57"/>
        <v>8281690.1408450697</v>
      </c>
      <c r="Q106" s="121">
        <f t="shared" si="57"/>
        <v>8246575.3424657537</v>
      </c>
    </row>
    <row r="107" spans="1:17" ht="11.45" customHeight="1" x14ac:dyDescent="0.25">
      <c r="A107" s="19" t="s">
        <v>20</v>
      </c>
      <c r="B107" s="38">
        <f t="shared" ref="B107:Q107" si="58">IF(B6=0,0,B6/B39*1000000)</f>
        <v>25283105.022831053</v>
      </c>
      <c r="C107" s="38">
        <f t="shared" si="58"/>
        <v>26004545.454545453</v>
      </c>
      <c r="D107" s="38">
        <f t="shared" si="58"/>
        <v>25252747.252747253</v>
      </c>
      <c r="E107" s="38">
        <f t="shared" si="58"/>
        <v>25552631.578947369</v>
      </c>
      <c r="F107" s="38">
        <f t="shared" si="58"/>
        <v>26078947.368421052</v>
      </c>
      <c r="G107" s="38">
        <f t="shared" si="58"/>
        <v>25260042.283298098</v>
      </c>
      <c r="H107" s="38">
        <f t="shared" si="58"/>
        <v>25511482.254697286</v>
      </c>
      <c r="I107" s="38">
        <f t="shared" si="58"/>
        <v>25468041.237113401</v>
      </c>
      <c r="J107" s="38">
        <f t="shared" si="58"/>
        <v>24871287.128712874</v>
      </c>
      <c r="K107" s="38">
        <f t="shared" si="58"/>
        <v>23707129.094412331</v>
      </c>
      <c r="L107" s="38">
        <f t="shared" si="58"/>
        <v>23871939.736346517</v>
      </c>
      <c r="M107" s="38">
        <f t="shared" si="58"/>
        <v>23617810.760667905</v>
      </c>
      <c r="N107" s="38">
        <f t="shared" si="58"/>
        <v>23828153.564899452</v>
      </c>
      <c r="O107" s="38">
        <f t="shared" si="58"/>
        <v>23865209.471766848</v>
      </c>
      <c r="P107" s="38">
        <f t="shared" si="58"/>
        <v>23177935.943060499</v>
      </c>
      <c r="Q107" s="38">
        <f t="shared" si="58"/>
        <v>23070921.985815603</v>
      </c>
    </row>
    <row r="108" spans="1:17" ht="11.45" customHeight="1" x14ac:dyDescent="0.25">
      <c r="A108" s="62" t="s">
        <v>17</v>
      </c>
      <c r="B108" s="42">
        <f t="shared" ref="B108:Q108" si="59">IF(B7=0,0,B7/B40*1000000)</f>
        <v>19417003.567012779</v>
      </c>
      <c r="C108" s="42">
        <f t="shared" si="59"/>
        <v>19553825.563844133</v>
      </c>
      <c r="D108" s="42">
        <f t="shared" si="59"/>
        <v>19339738.028536391</v>
      </c>
      <c r="E108" s="42">
        <f t="shared" si="59"/>
        <v>19987440.529602889</v>
      </c>
      <c r="F108" s="42">
        <f t="shared" si="59"/>
        <v>20017098.894494012</v>
      </c>
      <c r="G108" s="42">
        <f t="shared" si="59"/>
        <v>19685795.632937796</v>
      </c>
      <c r="H108" s="42">
        <f t="shared" si="59"/>
        <v>19896660.663211331</v>
      </c>
      <c r="I108" s="42">
        <f t="shared" si="59"/>
        <v>20030514.350376908</v>
      </c>
      <c r="J108" s="42">
        <f t="shared" si="59"/>
        <v>19255828.329707835</v>
      </c>
      <c r="K108" s="42">
        <f t="shared" si="59"/>
        <v>18309021.356409855</v>
      </c>
      <c r="L108" s="42">
        <f t="shared" si="59"/>
        <v>18521225.634690955</v>
      </c>
      <c r="M108" s="42">
        <f t="shared" si="59"/>
        <v>18562553.050613351</v>
      </c>
      <c r="N108" s="42">
        <f t="shared" si="59"/>
        <v>18721462.637438368</v>
      </c>
      <c r="O108" s="42">
        <f t="shared" si="59"/>
        <v>18616009.725192502</v>
      </c>
      <c r="P108" s="42">
        <f t="shared" si="59"/>
        <v>17965730.011067409</v>
      </c>
      <c r="Q108" s="42">
        <f t="shared" si="59"/>
        <v>17606790.314064834</v>
      </c>
    </row>
    <row r="109" spans="1:17" ht="11.45" customHeight="1" x14ac:dyDescent="0.25">
      <c r="A109" s="62" t="s">
        <v>16</v>
      </c>
      <c r="B109" s="42">
        <f t="shared" ref="B109:Q109" si="60">IF(B8=0,0,B8/B41*1000000)</f>
        <v>34802347.505027167</v>
      </c>
      <c r="C109" s="42">
        <f t="shared" si="60"/>
        <v>36448568.134728543</v>
      </c>
      <c r="D109" s="42">
        <f t="shared" si="60"/>
        <v>34041482.274525143</v>
      </c>
      <c r="E109" s="42">
        <f t="shared" si="60"/>
        <v>33779435.738847904</v>
      </c>
      <c r="F109" s="42">
        <f t="shared" si="60"/>
        <v>35039940.764661029</v>
      </c>
      <c r="G109" s="42">
        <f t="shared" si="60"/>
        <v>33562735.978308439</v>
      </c>
      <c r="H109" s="42">
        <f t="shared" si="60"/>
        <v>33760060.365900874</v>
      </c>
      <c r="I109" s="42">
        <f t="shared" si="60"/>
        <v>33624331.56721814</v>
      </c>
      <c r="J109" s="42">
        <f t="shared" si="60"/>
        <v>33506113.221655291</v>
      </c>
      <c r="K109" s="42">
        <f t="shared" si="60"/>
        <v>31586831.384956229</v>
      </c>
      <c r="L109" s="42">
        <f t="shared" si="60"/>
        <v>31797997.541135356</v>
      </c>
      <c r="M109" s="42">
        <f t="shared" si="60"/>
        <v>31119160.911071435</v>
      </c>
      <c r="N109" s="42">
        <f t="shared" si="60"/>
        <v>31594089.076706629</v>
      </c>
      <c r="O109" s="42">
        <f t="shared" si="60"/>
        <v>31896243.185419768</v>
      </c>
      <c r="P109" s="42">
        <f t="shared" si="60"/>
        <v>31464622.793464255</v>
      </c>
      <c r="Q109" s="42">
        <f t="shared" si="60"/>
        <v>31808496.594559915</v>
      </c>
    </row>
    <row r="110" spans="1:17" ht="11.45" customHeight="1" x14ac:dyDescent="0.25">
      <c r="A110" s="118" t="s">
        <v>19</v>
      </c>
      <c r="B110" s="120">
        <f t="shared" ref="B110:Q110" si="61">IF(B9=0,0,B9/B42*1000000)</f>
        <v>0</v>
      </c>
      <c r="C110" s="120">
        <f t="shared" si="61"/>
        <v>0</v>
      </c>
      <c r="D110" s="120">
        <f t="shared" si="61"/>
        <v>0</v>
      </c>
      <c r="E110" s="120">
        <f t="shared" si="61"/>
        <v>0</v>
      </c>
      <c r="F110" s="120">
        <f t="shared" si="61"/>
        <v>0</v>
      </c>
      <c r="G110" s="120">
        <f t="shared" si="61"/>
        <v>0</v>
      </c>
      <c r="H110" s="120">
        <f t="shared" si="61"/>
        <v>0</v>
      </c>
      <c r="I110" s="120">
        <f t="shared" si="61"/>
        <v>0</v>
      </c>
      <c r="J110" s="120">
        <f t="shared" si="61"/>
        <v>0</v>
      </c>
      <c r="K110" s="120">
        <f t="shared" si="61"/>
        <v>0</v>
      </c>
      <c r="L110" s="120">
        <f t="shared" si="61"/>
        <v>0</v>
      </c>
      <c r="M110" s="120">
        <f t="shared" si="61"/>
        <v>0</v>
      </c>
      <c r="N110" s="120">
        <f t="shared" si="61"/>
        <v>0</v>
      </c>
      <c r="O110" s="120">
        <f t="shared" si="61"/>
        <v>0</v>
      </c>
      <c r="P110" s="120">
        <f t="shared" si="61"/>
        <v>0</v>
      </c>
      <c r="Q110" s="120">
        <f t="shared" si="61"/>
        <v>0</v>
      </c>
    </row>
    <row r="111" spans="1:17" ht="11.45" customHeight="1" x14ac:dyDescent="0.25">
      <c r="A111" s="25" t="s">
        <v>62</v>
      </c>
      <c r="B111" s="40">
        <f t="shared" ref="B111:Q111" si="62">IF(B10=0,0,B10/B43*1000000)</f>
        <v>59558823.52941177</v>
      </c>
      <c r="C111" s="40">
        <f t="shared" si="62"/>
        <v>59742857.142857142</v>
      </c>
      <c r="D111" s="40">
        <f t="shared" si="62"/>
        <v>53628571.428571425</v>
      </c>
      <c r="E111" s="40">
        <f t="shared" si="62"/>
        <v>56714285.714285716</v>
      </c>
      <c r="F111" s="40">
        <f t="shared" si="62"/>
        <v>61078947.368421055</v>
      </c>
      <c r="G111" s="40">
        <f t="shared" si="62"/>
        <v>52000000</v>
      </c>
      <c r="H111" s="40">
        <f t="shared" si="62"/>
        <v>49789473.684210524</v>
      </c>
      <c r="I111" s="40">
        <f t="shared" si="62"/>
        <v>46815789.473684214</v>
      </c>
      <c r="J111" s="40">
        <f t="shared" si="62"/>
        <v>49105263.157894738</v>
      </c>
      <c r="K111" s="40">
        <f t="shared" si="62"/>
        <v>44736842.105263159</v>
      </c>
      <c r="L111" s="40">
        <f t="shared" si="62"/>
        <v>58921052.631578945</v>
      </c>
      <c r="M111" s="40">
        <f t="shared" si="62"/>
        <v>68815789.473684207</v>
      </c>
      <c r="N111" s="40">
        <f t="shared" si="62"/>
        <v>68000000</v>
      </c>
      <c r="O111" s="40">
        <f t="shared" si="62"/>
        <v>74212121.212121218</v>
      </c>
      <c r="P111" s="40">
        <f t="shared" si="62"/>
        <v>74393939.393939391</v>
      </c>
      <c r="Q111" s="40">
        <f t="shared" si="62"/>
        <v>68878787.878787875</v>
      </c>
    </row>
    <row r="112" spans="1:17" ht="11.45" customHeight="1" x14ac:dyDescent="0.25">
      <c r="A112" s="116" t="s">
        <v>17</v>
      </c>
      <c r="B112" s="42">
        <f t="shared" ref="B112:Q112" si="63">IF(B11=0,0,B11/B44*1000000)</f>
        <v>49475308.192312069</v>
      </c>
      <c r="C112" s="42">
        <f t="shared" si="63"/>
        <v>48942700.703438185</v>
      </c>
      <c r="D112" s="42">
        <f t="shared" si="63"/>
        <v>43332381.131743975</v>
      </c>
      <c r="E112" s="42">
        <f t="shared" si="63"/>
        <v>46619621.652486324</v>
      </c>
      <c r="F112" s="42">
        <f t="shared" si="63"/>
        <v>50164035.804247648</v>
      </c>
      <c r="G112" s="42">
        <f t="shared" si="63"/>
        <v>43420518.305739693</v>
      </c>
      <c r="H112" s="42">
        <f t="shared" si="63"/>
        <v>41393741.289609872</v>
      </c>
      <c r="I112" s="42">
        <f t="shared" si="63"/>
        <v>39518131.639248349</v>
      </c>
      <c r="J112" s="42">
        <f t="shared" si="63"/>
        <v>41230635.258745238</v>
      </c>
      <c r="K112" s="42">
        <f t="shared" si="63"/>
        <v>36777199.521794632</v>
      </c>
      <c r="L112" s="42">
        <f t="shared" si="63"/>
        <v>48903048.525033288</v>
      </c>
      <c r="M112" s="42">
        <f t="shared" si="63"/>
        <v>57825075.269234575</v>
      </c>
      <c r="N112" s="42">
        <f t="shared" si="63"/>
        <v>56854854.910270117</v>
      </c>
      <c r="O112" s="42">
        <f t="shared" si="63"/>
        <v>62341575.30316481</v>
      </c>
      <c r="P112" s="42">
        <f t="shared" si="63"/>
        <v>62986514.797926113</v>
      </c>
      <c r="Q112" s="42">
        <f t="shared" si="63"/>
        <v>57618022.07476639</v>
      </c>
    </row>
    <row r="113" spans="1:17" ht="11.45" customHeight="1" x14ac:dyDescent="0.25">
      <c r="A113" s="93" t="s">
        <v>16</v>
      </c>
      <c r="B113" s="36">
        <f t="shared" ref="B113:Q113" si="64">IF(B12=0,0,B12/B45*1000000)</f>
        <v>76902469.909223244</v>
      </c>
      <c r="C113" s="36">
        <f t="shared" si="64"/>
        <v>78020044.9634123</v>
      </c>
      <c r="D113" s="36">
        <f t="shared" si="64"/>
        <v>71052893.469356343</v>
      </c>
      <c r="E113" s="36">
        <f t="shared" si="64"/>
        <v>73797563.357330844</v>
      </c>
      <c r="F113" s="36">
        <f t="shared" si="64"/>
        <v>78768631.627598658</v>
      </c>
      <c r="G113" s="36">
        <f t="shared" si="64"/>
        <v>65904677.228628784</v>
      </c>
      <c r="H113" s="36">
        <f t="shared" si="64"/>
        <v>63396350.323735729</v>
      </c>
      <c r="I113" s="36">
        <f t="shared" si="64"/>
        <v>58643028.03294234</v>
      </c>
      <c r="J113" s="36">
        <f t="shared" si="64"/>
        <v>61867591.132378407</v>
      </c>
      <c r="K113" s="36">
        <f t="shared" si="64"/>
        <v>57636952.499160439</v>
      </c>
      <c r="L113" s="36">
        <f t="shared" si="64"/>
        <v>75157128.252532259</v>
      </c>
      <c r="M113" s="36">
        <f t="shared" si="64"/>
        <v>86628326.287792236</v>
      </c>
      <c r="N113" s="36">
        <f t="shared" si="64"/>
        <v>86723843.750746205</v>
      </c>
      <c r="O113" s="36">
        <f t="shared" si="64"/>
        <v>93679816.502809718</v>
      </c>
      <c r="P113" s="36">
        <f t="shared" si="64"/>
        <v>93102115.731401175</v>
      </c>
      <c r="Q113" s="36">
        <f t="shared" si="64"/>
        <v>87346443.79738313</v>
      </c>
    </row>
    <row r="115" spans="1:17" ht="11.45" customHeight="1" x14ac:dyDescent="0.25">
      <c r="A115" s="27" t="s">
        <v>44</v>
      </c>
      <c r="B115" s="33"/>
      <c r="C115" s="33"/>
      <c r="D115" s="33"/>
      <c r="E115" s="33"/>
      <c r="F115" s="33"/>
      <c r="G115" s="33"/>
      <c r="H115" s="33"/>
      <c r="I115" s="33"/>
      <c r="J115" s="33"/>
      <c r="K115" s="33"/>
      <c r="L115" s="33"/>
      <c r="M115" s="33"/>
      <c r="N115" s="33"/>
      <c r="O115" s="33"/>
      <c r="P115" s="33"/>
      <c r="Q115" s="33"/>
    </row>
    <row r="116" spans="1:17" ht="11.45" customHeight="1" x14ac:dyDescent="0.25">
      <c r="A116" s="25" t="s">
        <v>43</v>
      </c>
      <c r="B116" s="32">
        <f t="shared" ref="B116:Q116" si="65">IF(B4=0,0,B4/B$4)</f>
        <v>1</v>
      </c>
      <c r="C116" s="32">
        <f t="shared" si="65"/>
        <v>1</v>
      </c>
      <c r="D116" s="32">
        <f t="shared" si="65"/>
        <v>1</v>
      </c>
      <c r="E116" s="32">
        <f t="shared" si="65"/>
        <v>1</v>
      </c>
      <c r="F116" s="32">
        <f t="shared" si="65"/>
        <v>1</v>
      </c>
      <c r="G116" s="32">
        <f t="shared" si="65"/>
        <v>1</v>
      </c>
      <c r="H116" s="32">
        <f t="shared" si="65"/>
        <v>1</v>
      </c>
      <c r="I116" s="32">
        <f t="shared" si="65"/>
        <v>1</v>
      </c>
      <c r="J116" s="32">
        <f t="shared" si="65"/>
        <v>1</v>
      </c>
      <c r="K116" s="32">
        <f t="shared" si="65"/>
        <v>1</v>
      </c>
      <c r="L116" s="32">
        <f t="shared" si="65"/>
        <v>1</v>
      </c>
      <c r="M116" s="32">
        <f t="shared" si="65"/>
        <v>1</v>
      </c>
      <c r="N116" s="32">
        <f t="shared" si="65"/>
        <v>1</v>
      </c>
      <c r="O116" s="32">
        <f t="shared" si="65"/>
        <v>1</v>
      </c>
      <c r="P116" s="32">
        <f t="shared" si="65"/>
        <v>1</v>
      </c>
      <c r="Q116" s="32">
        <f t="shared" si="65"/>
        <v>1</v>
      </c>
    </row>
    <row r="117" spans="1:17" ht="11.45" customHeight="1" x14ac:dyDescent="0.25">
      <c r="A117" s="91" t="s">
        <v>21</v>
      </c>
      <c r="B117" s="119">
        <f t="shared" ref="B117:Q117" si="66">IF(B5=0,0,B5/B$4)</f>
        <v>0</v>
      </c>
      <c r="C117" s="119">
        <f t="shared" si="66"/>
        <v>0</v>
      </c>
      <c r="D117" s="119">
        <f t="shared" si="66"/>
        <v>1.5641293013555788E-3</v>
      </c>
      <c r="E117" s="119">
        <f t="shared" si="66"/>
        <v>1.1369421347361276E-2</v>
      </c>
      <c r="F117" s="119">
        <f t="shared" si="66"/>
        <v>2.1073427724728349E-2</v>
      </c>
      <c r="G117" s="119">
        <f t="shared" si="66"/>
        <v>2.6401564537157758E-2</v>
      </c>
      <c r="H117" s="119">
        <f t="shared" si="66"/>
        <v>2.6139623844437361E-2</v>
      </c>
      <c r="I117" s="119">
        <f t="shared" si="66"/>
        <v>2.7860853140248703E-2</v>
      </c>
      <c r="J117" s="119">
        <f t="shared" si="66"/>
        <v>3.0115830115830116E-2</v>
      </c>
      <c r="K117" s="119">
        <f t="shared" si="66"/>
        <v>3.3767865556777132E-2</v>
      </c>
      <c r="L117" s="119">
        <f t="shared" si="66"/>
        <v>3.6338756271856468E-2</v>
      </c>
      <c r="M117" s="119">
        <f t="shared" si="66"/>
        <v>4.1848562396507603E-2</v>
      </c>
      <c r="N117" s="119">
        <f t="shared" si="66"/>
        <v>4.0347518774849066E-2</v>
      </c>
      <c r="O117" s="119">
        <f t="shared" si="66"/>
        <v>4.15508412582297E-2</v>
      </c>
      <c r="P117" s="119">
        <f t="shared" si="66"/>
        <v>4.3190832966064345E-2</v>
      </c>
      <c r="Q117" s="119">
        <f t="shared" si="66"/>
        <v>4.4219186131923022E-2</v>
      </c>
    </row>
    <row r="118" spans="1:17" ht="11.45" customHeight="1" x14ac:dyDescent="0.25">
      <c r="A118" s="19" t="s">
        <v>20</v>
      </c>
      <c r="B118" s="30">
        <f t="shared" ref="B118:Q118" si="67">IF(B6=0,0,B6/B$4)</f>
        <v>1</v>
      </c>
      <c r="C118" s="30">
        <f t="shared" si="67"/>
        <v>1</v>
      </c>
      <c r="D118" s="30">
        <f t="shared" si="67"/>
        <v>0.99843587069864437</v>
      </c>
      <c r="E118" s="30">
        <f t="shared" si="67"/>
        <v>0.9886305786526387</v>
      </c>
      <c r="F118" s="30">
        <f t="shared" si="67"/>
        <v>0.97892657227527169</v>
      </c>
      <c r="G118" s="30">
        <f t="shared" si="67"/>
        <v>0.97359843546284219</v>
      </c>
      <c r="H118" s="30">
        <f t="shared" si="67"/>
        <v>0.97386037615556265</v>
      </c>
      <c r="I118" s="30">
        <f t="shared" si="67"/>
        <v>0.97213914685975134</v>
      </c>
      <c r="J118" s="30">
        <f t="shared" si="67"/>
        <v>0.96988416988416992</v>
      </c>
      <c r="K118" s="30">
        <f t="shared" si="67"/>
        <v>0.96623213444322287</v>
      </c>
      <c r="L118" s="30">
        <f t="shared" si="67"/>
        <v>0.96366124372814355</v>
      </c>
      <c r="M118" s="30">
        <f t="shared" si="67"/>
        <v>0.95815143760349242</v>
      </c>
      <c r="N118" s="30">
        <f t="shared" si="67"/>
        <v>0.9596524812251509</v>
      </c>
      <c r="O118" s="30">
        <f t="shared" si="67"/>
        <v>0.95844915874177028</v>
      </c>
      <c r="P118" s="30">
        <f t="shared" si="67"/>
        <v>0.9568091670339357</v>
      </c>
      <c r="Q118" s="30">
        <f t="shared" si="67"/>
        <v>0.95578081386807701</v>
      </c>
    </row>
    <row r="119" spans="1:17" ht="11.45" customHeight="1" x14ac:dyDescent="0.25">
      <c r="A119" s="62" t="s">
        <v>17</v>
      </c>
      <c r="B119" s="115">
        <f t="shared" ref="B119:Q119" si="68">IF(B7=0,0,B7/B$4)</f>
        <v>0.47516777737587712</v>
      </c>
      <c r="C119" s="115">
        <f t="shared" si="68"/>
        <v>0.46483486745023633</v>
      </c>
      <c r="D119" s="115">
        <f t="shared" si="68"/>
        <v>0.45710885851250421</v>
      </c>
      <c r="E119" s="115">
        <f t="shared" si="68"/>
        <v>0.46127471780519141</v>
      </c>
      <c r="F119" s="115">
        <f t="shared" si="68"/>
        <v>0.44819319223760057</v>
      </c>
      <c r="G119" s="115">
        <f t="shared" si="68"/>
        <v>0.4539667669590447</v>
      </c>
      <c r="H119" s="115">
        <f t="shared" si="68"/>
        <v>0.45190853434931699</v>
      </c>
      <c r="I119" s="115">
        <f t="shared" si="68"/>
        <v>0.45875017125450029</v>
      </c>
      <c r="J119" s="115">
        <f t="shared" si="68"/>
        <v>0.45500258447031644</v>
      </c>
      <c r="K119" s="115">
        <f t="shared" si="68"/>
        <v>0.44284424201148387</v>
      </c>
      <c r="L119" s="115">
        <f t="shared" si="68"/>
        <v>0.446345486254906</v>
      </c>
      <c r="M119" s="115">
        <f t="shared" si="68"/>
        <v>0.44988273989895367</v>
      </c>
      <c r="N119" s="115">
        <f t="shared" si="68"/>
        <v>0.45487282214362101</v>
      </c>
      <c r="O119" s="115">
        <f t="shared" si="68"/>
        <v>0.45212254782471911</v>
      </c>
      <c r="P119" s="115">
        <f t="shared" si="68"/>
        <v>0.45527962786971182</v>
      </c>
      <c r="Q119" s="115">
        <f t="shared" si="68"/>
        <v>0.44877010716765814</v>
      </c>
    </row>
    <row r="120" spans="1:17" ht="11.45" customHeight="1" x14ac:dyDescent="0.25">
      <c r="A120" s="62" t="s">
        <v>16</v>
      </c>
      <c r="B120" s="115">
        <f t="shared" ref="B120:Q120" si="69">IF(B8=0,0,B8/B$4)</f>
        <v>0.52483222262412288</v>
      </c>
      <c r="C120" s="115">
        <f t="shared" si="69"/>
        <v>0.53516513254976361</v>
      </c>
      <c r="D120" s="115">
        <f t="shared" si="69"/>
        <v>0.54132701218614021</v>
      </c>
      <c r="E120" s="115">
        <f t="shared" si="69"/>
        <v>0.52735586084744734</v>
      </c>
      <c r="F120" s="115">
        <f t="shared" si="69"/>
        <v>0.53073338003767112</v>
      </c>
      <c r="G120" s="115">
        <f t="shared" si="69"/>
        <v>0.51963166850379749</v>
      </c>
      <c r="H120" s="115">
        <f t="shared" si="69"/>
        <v>0.52195184180624565</v>
      </c>
      <c r="I120" s="115">
        <f t="shared" si="69"/>
        <v>0.51338897560525099</v>
      </c>
      <c r="J120" s="115">
        <f t="shared" si="69"/>
        <v>0.51488158541385343</v>
      </c>
      <c r="K120" s="115">
        <f t="shared" si="69"/>
        <v>0.523387892431739</v>
      </c>
      <c r="L120" s="115">
        <f t="shared" si="69"/>
        <v>0.51731575747323755</v>
      </c>
      <c r="M120" s="115">
        <f t="shared" si="69"/>
        <v>0.50826869770453875</v>
      </c>
      <c r="N120" s="115">
        <f t="shared" si="69"/>
        <v>0.50477965908152989</v>
      </c>
      <c r="O120" s="115">
        <f t="shared" si="69"/>
        <v>0.50632661091705122</v>
      </c>
      <c r="P120" s="115">
        <f t="shared" si="69"/>
        <v>0.50152953916422383</v>
      </c>
      <c r="Q120" s="115">
        <f t="shared" si="69"/>
        <v>0.50701070670041881</v>
      </c>
    </row>
    <row r="121" spans="1:17" ht="11.45" customHeight="1" x14ac:dyDescent="0.25">
      <c r="A121" s="118" t="s">
        <v>19</v>
      </c>
      <c r="B121" s="117">
        <f t="shared" ref="B121:Q121" si="70">IF(B9=0,0,B9/B$4)</f>
        <v>0</v>
      </c>
      <c r="C121" s="117">
        <f t="shared" si="70"/>
        <v>0</v>
      </c>
      <c r="D121" s="117">
        <f t="shared" si="70"/>
        <v>0</v>
      </c>
      <c r="E121" s="117">
        <f t="shared" si="70"/>
        <v>0</v>
      </c>
      <c r="F121" s="117">
        <f t="shared" si="70"/>
        <v>0</v>
      </c>
      <c r="G121" s="117">
        <f t="shared" si="70"/>
        <v>0</v>
      </c>
      <c r="H121" s="117">
        <f t="shared" si="70"/>
        <v>0</v>
      </c>
      <c r="I121" s="117">
        <f t="shared" si="70"/>
        <v>0</v>
      </c>
      <c r="J121" s="117">
        <f t="shared" si="70"/>
        <v>0</v>
      </c>
      <c r="K121" s="117">
        <f t="shared" si="70"/>
        <v>0</v>
      </c>
      <c r="L121" s="117">
        <f t="shared" si="70"/>
        <v>0</v>
      </c>
      <c r="M121" s="117">
        <f t="shared" si="70"/>
        <v>0</v>
      </c>
      <c r="N121" s="117">
        <f t="shared" si="70"/>
        <v>0</v>
      </c>
      <c r="O121" s="117">
        <f t="shared" si="70"/>
        <v>0</v>
      </c>
      <c r="P121" s="117">
        <f t="shared" si="70"/>
        <v>0</v>
      </c>
      <c r="Q121" s="117">
        <f t="shared" si="70"/>
        <v>0</v>
      </c>
    </row>
    <row r="122" spans="1:17" ht="11.45" customHeight="1" x14ac:dyDescent="0.25">
      <c r="A122" s="25" t="s">
        <v>42</v>
      </c>
      <c r="B122" s="32">
        <f t="shared" ref="B122:Q122" si="71">IF(B10=0,0,B10/B$10)</f>
        <v>1</v>
      </c>
      <c r="C122" s="32">
        <f t="shared" si="71"/>
        <v>1</v>
      </c>
      <c r="D122" s="32">
        <f t="shared" si="71"/>
        <v>1</v>
      </c>
      <c r="E122" s="32">
        <f t="shared" si="71"/>
        <v>1</v>
      </c>
      <c r="F122" s="32">
        <f t="shared" si="71"/>
        <v>1</v>
      </c>
      <c r="G122" s="32">
        <f t="shared" si="71"/>
        <v>1</v>
      </c>
      <c r="H122" s="32">
        <f t="shared" si="71"/>
        <v>1</v>
      </c>
      <c r="I122" s="32">
        <f t="shared" si="71"/>
        <v>1</v>
      </c>
      <c r="J122" s="32">
        <f t="shared" si="71"/>
        <v>1</v>
      </c>
      <c r="K122" s="32">
        <f t="shared" si="71"/>
        <v>1</v>
      </c>
      <c r="L122" s="32">
        <f t="shared" si="71"/>
        <v>1</v>
      </c>
      <c r="M122" s="32">
        <f t="shared" si="71"/>
        <v>1</v>
      </c>
      <c r="N122" s="32">
        <f t="shared" si="71"/>
        <v>1</v>
      </c>
      <c r="O122" s="32">
        <f t="shared" si="71"/>
        <v>1</v>
      </c>
      <c r="P122" s="32">
        <f t="shared" si="71"/>
        <v>1</v>
      </c>
      <c r="Q122" s="32">
        <f t="shared" si="71"/>
        <v>1</v>
      </c>
    </row>
    <row r="123" spans="1:17" ht="11.45" customHeight="1" x14ac:dyDescent="0.25">
      <c r="A123" s="116" t="s">
        <v>17</v>
      </c>
      <c r="B123" s="115">
        <f t="shared" ref="B123:Q123" si="72">IF(B11=0,0,B11/B$10)</f>
        <v>0.52529339562207877</v>
      </c>
      <c r="C123" s="115">
        <f t="shared" si="72"/>
        <v>0.51493994044746061</v>
      </c>
      <c r="D123" s="115">
        <f t="shared" si="72"/>
        <v>0.50789152099007318</v>
      </c>
      <c r="E123" s="115">
        <f t="shared" si="72"/>
        <v>0.51669102083360152</v>
      </c>
      <c r="F123" s="115">
        <f t="shared" si="72"/>
        <v>0.50790816087885382</v>
      </c>
      <c r="G123" s="115">
        <f t="shared" si="72"/>
        <v>0.51638774300854384</v>
      </c>
      <c r="H123" s="115">
        <f t="shared" si="72"/>
        <v>0.51414002130329384</v>
      </c>
      <c r="I123" s="115">
        <f t="shared" si="72"/>
        <v>0.52202141288495563</v>
      </c>
      <c r="J123" s="115">
        <f t="shared" si="72"/>
        <v>0.51924969377305097</v>
      </c>
      <c r="K123" s="115">
        <f t="shared" si="72"/>
        <v>0.50839069927186686</v>
      </c>
      <c r="L123" s="115">
        <f t="shared" si="72"/>
        <v>0.5132745155597509</v>
      </c>
      <c r="M123" s="115">
        <f t="shared" si="72"/>
        <v>0.51965172804092252</v>
      </c>
      <c r="N123" s="115">
        <f t="shared" si="72"/>
        <v>0.52412289425622149</v>
      </c>
      <c r="O123" s="115">
        <f t="shared" si="72"/>
        <v>0.52184658787867644</v>
      </c>
      <c r="P123" s="115">
        <f t="shared" si="72"/>
        <v>0.52595664087881278</v>
      </c>
      <c r="Q123" s="115">
        <f t="shared" si="72"/>
        <v>0.51965220085029074</v>
      </c>
    </row>
    <row r="124" spans="1:17" ht="11.45" customHeight="1" x14ac:dyDescent="0.25">
      <c r="A124" s="93" t="s">
        <v>16</v>
      </c>
      <c r="B124" s="28">
        <f t="shared" ref="B124:Q124" si="73">IF(B12=0,0,B12/B$10)</f>
        <v>0.47470660437792123</v>
      </c>
      <c r="C124" s="28">
        <f t="shared" si="73"/>
        <v>0.48506005955253945</v>
      </c>
      <c r="D124" s="28">
        <f t="shared" si="73"/>
        <v>0.49210847900992677</v>
      </c>
      <c r="E124" s="28">
        <f t="shared" si="73"/>
        <v>0.48330897916639848</v>
      </c>
      <c r="F124" s="28">
        <f t="shared" si="73"/>
        <v>0.49209183912114624</v>
      </c>
      <c r="G124" s="28">
        <f t="shared" si="73"/>
        <v>0.4836122569914561</v>
      </c>
      <c r="H124" s="28">
        <f t="shared" si="73"/>
        <v>0.48585997869670616</v>
      </c>
      <c r="I124" s="28">
        <f t="shared" si="73"/>
        <v>0.47797858711504437</v>
      </c>
      <c r="J124" s="28">
        <f t="shared" si="73"/>
        <v>0.48075030622694903</v>
      </c>
      <c r="K124" s="28">
        <f t="shared" si="73"/>
        <v>0.49160930072813308</v>
      </c>
      <c r="L124" s="28">
        <f t="shared" si="73"/>
        <v>0.4867254844402491</v>
      </c>
      <c r="M124" s="28">
        <f t="shared" si="73"/>
        <v>0.48034827195907742</v>
      </c>
      <c r="N124" s="28">
        <f t="shared" si="73"/>
        <v>0.47587710574377856</v>
      </c>
      <c r="O124" s="28">
        <f t="shared" si="73"/>
        <v>0.47815341212132356</v>
      </c>
      <c r="P124" s="28">
        <f t="shared" si="73"/>
        <v>0.47404335912118722</v>
      </c>
      <c r="Q124" s="28">
        <f t="shared" si="73"/>
        <v>0.48034779914970921</v>
      </c>
    </row>
    <row r="125" spans="1:17" ht="11.45" customHeight="1" x14ac:dyDescent="0.25">
      <c r="B125" s="13"/>
      <c r="C125" s="13"/>
      <c r="D125" s="13"/>
      <c r="E125" s="13"/>
      <c r="F125" s="13"/>
      <c r="G125" s="13"/>
      <c r="H125" s="13"/>
      <c r="I125" s="13"/>
      <c r="J125" s="13"/>
      <c r="K125" s="13"/>
      <c r="L125" s="13"/>
      <c r="M125" s="13"/>
      <c r="N125" s="13"/>
      <c r="O125" s="13"/>
      <c r="P125" s="13"/>
      <c r="Q125" s="13"/>
    </row>
    <row r="126" spans="1:17" ht="11.45" customHeight="1" x14ac:dyDescent="0.25">
      <c r="A126" s="27" t="s">
        <v>61</v>
      </c>
      <c r="B126" s="33"/>
      <c r="C126" s="33"/>
      <c r="D126" s="33"/>
      <c r="E126" s="33"/>
      <c r="F126" s="33"/>
      <c r="G126" s="33"/>
      <c r="H126" s="33"/>
      <c r="I126" s="33"/>
      <c r="J126" s="33"/>
      <c r="K126" s="33"/>
      <c r="L126" s="33"/>
      <c r="M126" s="33"/>
      <c r="N126" s="33"/>
      <c r="O126" s="33"/>
      <c r="P126" s="33"/>
      <c r="Q126" s="33"/>
    </row>
    <row r="127" spans="1:17" ht="11.45" customHeight="1" x14ac:dyDescent="0.25">
      <c r="A127" s="25" t="s">
        <v>39</v>
      </c>
      <c r="B127" s="32">
        <f t="shared" ref="B127:Q127" si="74">IF(B15=0,0,B15/B$15)</f>
        <v>1</v>
      </c>
      <c r="C127" s="32">
        <f t="shared" si="74"/>
        <v>1</v>
      </c>
      <c r="D127" s="32">
        <f t="shared" si="74"/>
        <v>1</v>
      </c>
      <c r="E127" s="32">
        <f t="shared" si="74"/>
        <v>1</v>
      </c>
      <c r="F127" s="32">
        <f t="shared" si="74"/>
        <v>1</v>
      </c>
      <c r="G127" s="32">
        <f t="shared" si="74"/>
        <v>1</v>
      </c>
      <c r="H127" s="32">
        <f t="shared" si="74"/>
        <v>1</v>
      </c>
      <c r="I127" s="32">
        <f t="shared" si="74"/>
        <v>1</v>
      </c>
      <c r="J127" s="32">
        <f t="shared" si="74"/>
        <v>1</v>
      </c>
      <c r="K127" s="32">
        <f t="shared" si="74"/>
        <v>1</v>
      </c>
      <c r="L127" s="32">
        <f t="shared" si="74"/>
        <v>1</v>
      </c>
      <c r="M127" s="32">
        <f t="shared" si="74"/>
        <v>1</v>
      </c>
      <c r="N127" s="32">
        <f t="shared" si="74"/>
        <v>1</v>
      </c>
      <c r="O127" s="32">
        <f t="shared" si="74"/>
        <v>1</v>
      </c>
      <c r="P127" s="32">
        <f t="shared" si="74"/>
        <v>1</v>
      </c>
      <c r="Q127" s="32">
        <f t="shared" si="74"/>
        <v>1</v>
      </c>
    </row>
    <row r="128" spans="1:17" ht="11.45" customHeight="1" x14ac:dyDescent="0.25">
      <c r="A128" s="91" t="s">
        <v>21</v>
      </c>
      <c r="B128" s="119">
        <f t="shared" ref="B128:Q128" si="75">IF(B16=0,0,B16/B$15)</f>
        <v>0</v>
      </c>
      <c r="C128" s="119">
        <f t="shared" si="75"/>
        <v>0</v>
      </c>
      <c r="D128" s="119">
        <f t="shared" si="75"/>
        <v>2.0551383887434174E-3</v>
      </c>
      <c r="E128" s="119">
        <f t="shared" si="75"/>
        <v>1.5025933451138578E-2</v>
      </c>
      <c r="F128" s="119">
        <f t="shared" si="75"/>
        <v>2.849217370772221E-2</v>
      </c>
      <c r="G128" s="119">
        <f t="shared" si="75"/>
        <v>3.3589505444903606E-2</v>
      </c>
      <c r="H128" s="119">
        <f t="shared" si="75"/>
        <v>3.3580430547481936E-2</v>
      </c>
      <c r="I128" s="119">
        <f t="shared" si="75"/>
        <v>3.6026147067353721E-2</v>
      </c>
      <c r="J128" s="119">
        <f t="shared" si="75"/>
        <v>3.7574712569838575E-2</v>
      </c>
      <c r="K128" s="119">
        <f t="shared" si="75"/>
        <v>4.1040136841180512E-2</v>
      </c>
      <c r="L128" s="119">
        <f t="shared" si="75"/>
        <v>4.3541967396870711E-2</v>
      </c>
      <c r="M128" s="119">
        <f t="shared" si="75"/>
        <v>5.0196684099165147E-2</v>
      </c>
      <c r="N128" s="119">
        <f t="shared" si="75"/>
        <v>4.9079044728296217E-2</v>
      </c>
      <c r="O128" s="119">
        <f t="shared" si="75"/>
        <v>5.011926565458704E-2</v>
      </c>
      <c r="P128" s="119">
        <f t="shared" si="75"/>
        <v>5.0924621921721092E-2</v>
      </c>
      <c r="Q128" s="119">
        <f t="shared" si="75"/>
        <v>5.161976299497522E-2</v>
      </c>
    </row>
    <row r="129" spans="1:17" ht="11.45" customHeight="1" x14ac:dyDescent="0.25">
      <c r="A129" s="19" t="s">
        <v>20</v>
      </c>
      <c r="B129" s="30">
        <f t="shared" ref="B129:Q129" si="76">IF(B17=0,0,B17/B$15)</f>
        <v>1</v>
      </c>
      <c r="C129" s="30">
        <f t="shared" si="76"/>
        <v>1</v>
      </c>
      <c r="D129" s="30">
        <f t="shared" si="76"/>
        <v>0.99794486161125662</v>
      </c>
      <c r="E129" s="30">
        <f t="shared" si="76"/>
        <v>0.98497406654886144</v>
      </c>
      <c r="F129" s="30">
        <f t="shared" si="76"/>
        <v>0.97150782629227772</v>
      </c>
      <c r="G129" s="30">
        <f t="shared" si="76"/>
        <v>0.96641049455509631</v>
      </c>
      <c r="H129" s="30">
        <f t="shared" si="76"/>
        <v>0.96641956945251806</v>
      </c>
      <c r="I129" s="30">
        <f t="shared" si="76"/>
        <v>0.96397385293264637</v>
      </c>
      <c r="J129" s="30">
        <f t="shared" si="76"/>
        <v>0.96242528743016131</v>
      </c>
      <c r="K129" s="30">
        <f t="shared" si="76"/>
        <v>0.95895986315881943</v>
      </c>
      <c r="L129" s="30">
        <f t="shared" si="76"/>
        <v>0.95645803260312934</v>
      </c>
      <c r="M129" s="30">
        <f t="shared" si="76"/>
        <v>0.94980331590083489</v>
      </c>
      <c r="N129" s="30">
        <f t="shared" si="76"/>
        <v>0.95092095527170384</v>
      </c>
      <c r="O129" s="30">
        <f t="shared" si="76"/>
        <v>0.94988073434541298</v>
      </c>
      <c r="P129" s="30">
        <f t="shared" si="76"/>
        <v>0.9490753780782788</v>
      </c>
      <c r="Q129" s="30">
        <f t="shared" si="76"/>
        <v>0.94838023700502483</v>
      </c>
    </row>
    <row r="130" spans="1:17" ht="11.45" customHeight="1" x14ac:dyDescent="0.25">
      <c r="A130" s="62" t="s">
        <v>17</v>
      </c>
      <c r="B130" s="115">
        <f t="shared" ref="B130:Q130" si="77">IF(B18=0,0,B18/B$15)</f>
        <v>0.62172713711245298</v>
      </c>
      <c r="C130" s="115">
        <f t="shared" si="77"/>
        <v>0.60201534145584945</v>
      </c>
      <c r="D130" s="115">
        <f t="shared" si="77"/>
        <v>0.58393704738273111</v>
      </c>
      <c r="E130" s="115">
        <f t="shared" si="77"/>
        <v>0.59215978593783747</v>
      </c>
      <c r="F130" s="115">
        <f t="shared" si="77"/>
        <v>0.570356517813016</v>
      </c>
      <c r="G130" s="115">
        <f t="shared" si="77"/>
        <v>0.58064166911741311</v>
      </c>
      <c r="H130" s="115">
        <f t="shared" si="77"/>
        <v>0.57686377543288647</v>
      </c>
      <c r="I130" s="115">
        <f t="shared" si="77"/>
        <v>0.58965207872411129</v>
      </c>
      <c r="J130" s="115">
        <f t="shared" si="77"/>
        <v>0.58518338042932705</v>
      </c>
      <c r="K130" s="115">
        <f t="shared" si="77"/>
        <v>0.56501115637312849</v>
      </c>
      <c r="L130" s="115">
        <f t="shared" si="77"/>
        <v>0.57278301974822232</v>
      </c>
      <c r="M130" s="115">
        <f t="shared" si="77"/>
        <v>0.5749911895778429</v>
      </c>
      <c r="N130" s="115">
        <f t="shared" si="77"/>
        <v>0.58903514347572583</v>
      </c>
      <c r="O130" s="115">
        <f t="shared" si="77"/>
        <v>0.57881741364833827</v>
      </c>
      <c r="P130" s="115">
        <f t="shared" si="77"/>
        <v>0.59281966496747152</v>
      </c>
      <c r="Q130" s="115">
        <f t="shared" si="77"/>
        <v>0.58780000297624335</v>
      </c>
    </row>
    <row r="131" spans="1:17" ht="11.45" customHeight="1" x14ac:dyDescent="0.25">
      <c r="A131" s="62" t="s">
        <v>16</v>
      </c>
      <c r="B131" s="115">
        <f t="shared" ref="B131:Q131" si="78">IF(B19=0,0,B19/B$15)</f>
        <v>0.37827286288754708</v>
      </c>
      <c r="C131" s="115">
        <f t="shared" si="78"/>
        <v>0.39798465854415055</v>
      </c>
      <c r="D131" s="115">
        <f t="shared" si="78"/>
        <v>0.41400781422852545</v>
      </c>
      <c r="E131" s="115">
        <f t="shared" si="78"/>
        <v>0.39281428061102391</v>
      </c>
      <c r="F131" s="115">
        <f t="shared" si="78"/>
        <v>0.40115130847926167</v>
      </c>
      <c r="G131" s="115">
        <f t="shared" si="78"/>
        <v>0.38576882543768315</v>
      </c>
      <c r="H131" s="115">
        <f t="shared" si="78"/>
        <v>0.38955579401963158</v>
      </c>
      <c r="I131" s="115">
        <f t="shared" si="78"/>
        <v>0.37432177420853496</v>
      </c>
      <c r="J131" s="115">
        <f t="shared" si="78"/>
        <v>0.37724190700083438</v>
      </c>
      <c r="K131" s="115">
        <f t="shared" si="78"/>
        <v>0.39394870678569105</v>
      </c>
      <c r="L131" s="115">
        <f t="shared" si="78"/>
        <v>0.38367501285490702</v>
      </c>
      <c r="M131" s="115">
        <f t="shared" si="78"/>
        <v>0.37481212632299205</v>
      </c>
      <c r="N131" s="115">
        <f t="shared" si="78"/>
        <v>0.36188581179597801</v>
      </c>
      <c r="O131" s="115">
        <f t="shared" si="78"/>
        <v>0.37106332069707476</v>
      </c>
      <c r="P131" s="115">
        <f t="shared" si="78"/>
        <v>0.35625571311080734</v>
      </c>
      <c r="Q131" s="115">
        <f t="shared" si="78"/>
        <v>0.36058023402878153</v>
      </c>
    </row>
    <row r="132" spans="1:17" ht="11.45" customHeight="1" x14ac:dyDescent="0.25">
      <c r="A132" s="118" t="s">
        <v>19</v>
      </c>
      <c r="B132" s="117">
        <f t="shared" ref="B132:Q132" si="79">IF(B20=0,0,B20/B$15)</f>
        <v>0</v>
      </c>
      <c r="C132" s="117">
        <f t="shared" si="79"/>
        <v>0</v>
      </c>
      <c r="D132" s="117">
        <f t="shared" si="79"/>
        <v>0</v>
      </c>
      <c r="E132" s="117">
        <f t="shared" si="79"/>
        <v>0</v>
      </c>
      <c r="F132" s="117">
        <f t="shared" si="79"/>
        <v>0</v>
      </c>
      <c r="G132" s="117">
        <f t="shared" si="79"/>
        <v>0</v>
      </c>
      <c r="H132" s="117">
        <f t="shared" si="79"/>
        <v>0</v>
      </c>
      <c r="I132" s="117">
        <f t="shared" si="79"/>
        <v>0</v>
      </c>
      <c r="J132" s="117">
        <f t="shared" si="79"/>
        <v>0</v>
      </c>
      <c r="K132" s="117">
        <f t="shared" si="79"/>
        <v>0</v>
      </c>
      <c r="L132" s="117">
        <f t="shared" si="79"/>
        <v>0</v>
      </c>
      <c r="M132" s="117">
        <f t="shared" si="79"/>
        <v>0</v>
      </c>
      <c r="N132" s="117">
        <f t="shared" si="79"/>
        <v>0</v>
      </c>
      <c r="O132" s="117">
        <f t="shared" si="79"/>
        <v>0</v>
      </c>
      <c r="P132" s="117">
        <f t="shared" si="79"/>
        <v>0</v>
      </c>
      <c r="Q132" s="117">
        <f t="shared" si="79"/>
        <v>0</v>
      </c>
    </row>
    <row r="133" spans="1:17" ht="11.45" customHeight="1" x14ac:dyDescent="0.25">
      <c r="A133" s="25" t="s">
        <v>18</v>
      </c>
      <c r="B133" s="32">
        <f t="shared" ref="B133:Q133" si="80">IF(B21=0,0,B21/B$21)</f>
        <v>1</v>
      </c>
      <c r="C133" s="32">
        <f t="shared" si="80"/>
        <v>1</v>
      </c>
      <c r="D133" s="32">
        <f t="shared" si="80"/>
        <v>1</v>
      </c>
      <c r="E133" s="32">
        <f t="shared" si="80"/>
        <v>1</v>
      </c>
      <c r="F133" s="32">
        <f t="shared" si="80"/>
        <v>1</v>
      </c>
      <c r="G133" s="32">
        <f t="shared" si="80"/>
        <v>1</v>
      </c>
      <c r="H133" s="32">
        <f t="shared" si="80"/>
        <v>1</v>
      </c>
      <c r="I133" s="32">
        <f t="shared" si="80"/>
        <v>1</v>
      </c>
      <c r="J133" s="32">
        <f t="shared" si="80"/>
        <v>1</v>
      </c>
      <c r="K133" s="32">
        <f t="shared" si="80"/>
        <v>1</v>
      </c>
      <c r="L133" s="32">
        <f t="shared" si="80"/>
        <v>1</v>
      </c>
      <c r="M133" s="32">
        <f t="shared" si="80"/>
        <v>1</v>
      </c>
      <c r="N133" s="32">
        <f t="shared" si="80"/>
        <v>1</v>
      </c>
      <c r="O133" s="32">
        <f t="shared" si="80"/>
        <v>1</v>
      </c>
      <c r="P133" s="32">
        <f t="shared" si="80"/>
        <v>1</v>
      </c>
      <c r="Q133" s="32">
        <f t="shared" si="80"/>
        <v>1</v>
      </c>
    </row>
    <row r="134" spans="1:17" ht="11.45" customHeight="1" x14ac:dyDescent="0.25">
      <c r="A134" s="116" t="s">
        <v>17</v>
      </c>
      <c r="B134" s="115">
        <f t="shared" ref="B134:Q134" si="81">IF(B22=0,0,B22/B$21)</f>
        <v>0.50148745493504454</v>
      </c>
      <c r="C134" s="115">
        <f t="shared" si="81"/>
        <v>0.49111777855608779</v>
      </c>
      <c r="D134" s="115">
        <f t="shared" si="81"/>
        <v>0.48407002463436177</v>
      </c>
      <c r="E134" s="115">
        <f t="shared" si="81"/>
        <v>0.49287016328568356</v>
      </c>
      <c r="F134" s="115">
        <f t="shared" si="81"/>
        <v>0.48408665180097954</v>
      </c>
      <c r="G134" s="115">
        <f t="shared" si="81"/>
        <v>0.49256661764094539</v>
      </c>
      <c r="H134" s="115">
        <f t="shared" si="81"/>
        <v>0.49031745831799339</v>
      </c>
      <c r="I134" s="115">
        <f t="shared" si="81"/>
        <v>0.49820813102910383</v>
      </c>
      <c r="J134" s="115">
        <f t="shared" si="81"/>
        <v>0.49543179505435608</v>
      </c>
      <c r="K134" s="115">
        <f t="shared" si="81"/>
        <v>0.48456884420637336</v>
      </c>
      <c r="L134" s="115">
        <f t="shared" si="81"/>
        <v>0.48945165611641633</v>
      </c>
      <c r="M134" s="115">
        <f t="shared" si="81"/>
        <v>0.49583440793784295</v>
      </c>
      <c r="N134" s="115">
        <f t="shared" si="81"/>
        <v>0.5003140920475786</v>
      </c>
      <c r="O134" s="115">
        <f t="shared" si="81"/>
        <v>0.4980329714155497</v>
      </c>
      <c r="P134" s="115">
        <f t="shared" si="81"/>
        <v>0.50215243802746912</v>
      </c>
      <c r="Q134" s="115">
        <f t="shared" si="81"/>
        <v>0.49583488144587251</v>
      </c>
    </row>
    <row r="135" spans="1:17" ht="11.45" customHeight="1" x14ac:dyDescent="0.25">
      <c r="A135" s="93" t="s">
        <v>16</v>
      </c>
      <c r="B135" s="28">
        <f t="shared" ref="B135:Q135" si="82">IF(B23=0,0,B23/B$21)</f>
        <v>0.4985125450649554</v>
      </c>
      <c r="C135" s="28">
        <f t="shared" si="82"/>
        <v>0.50888222144391226</v>
      </c>
      <c r="D135" s="28">
        <f t="shared" si="82"/>
        <v>0.51592997536563823</v>
      </c>
      <c r="E135" s="28">
        <f t="shared" si="82"/>
        <v>0.50712983671431644</v>
      </c>
      <c r="F135" s="28">
        <f t="shared" si="82"/>
        <v>0.51591334819902046</v>
      </c>
      <c r="G135" s="28">
        <f t="shared" si="82"/>
        <v>0.50743338235905455</v>
      </c>
      <c r="H135" s="28">
        <f t="shared" si="82"/>
        <v>0.50968254168200666</v>
      </c>
      <c r="I135" s="28">
        <f t="shared" si="82"/>
        <v>0.50179186897089623</v>
      </c>
      <c r="J135" s="28">
        <f t="shared" si="82"/>
        <v>0.50456820494564392</v>
      </c>
      <c r="K135" s="28">
        <f t="shared" si="82"/>
        <v>0.51543115579362664</v>
      </c>
      <c r="L135" s="28">
        <f t="shared" si="82"/>
        <v>0.51054834388358361</v>
      </c>
      <c r="M135" s="28">
        <f t="shared" si="82"/>
        <v>0.50416559206215705</v>
      </c>
      <c r="N135" s="28">
        <f t="shared" si="82"/>
        <v>0.49968590795242146</v>
      </c>
      <c r="O135" s="28">
        <f t="shared" si="82"/>
        <v>0.5019670285844503</v>
      </c>
      <c r="P135" s="28">
        <f t="shared" si="82"/>
        <v>0.49784756197253083</v>
      </c>
      <c r="Q135" s="28">
        <f t="shared" si="82"/>
        <v>0.50416511855412749</v>
      </c>
    </row>
  </sheetData>
  <pageMargins left="0.39370078740157483" right="0.39370078740157483" top="0.39370078740157483" bottom="0.39370078740157483" header="0.31496062992125984" footer="0.31496062992125984"/>
  <pageSetup paperSize="9" scale="43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fitToPage="1"/>
  </sheetPr>
  <dimension ref="A1:Q71"/>
  <sheetViews>
    <sheetView showGridLines="0" zoomScaleNormal="100" workbookViewId="0">
      <pane xSplit="1" ySplit="1" topLeftCell="B2" activePane="bottomRight" state="frozen"/>
      <selection activeCell="D1" sqref="D1"/>
      <selection pane="topRight" activeCell="D1" sqref="D1"/>
      <selection pane="bottomLeft" activeCell="D1" sqref="D1"/>
      <selection pane="bottomRight" activeCell="B2" sqref="B2"/>
    </sheetView>
  </sheetViews>
  <sheetFormatPr defaultColWidth="9.140625" defaultRowHeight="11.45" customHeight="1" x14ac:dyDescent="0.25"/>
  <cols>
    <col min="1" max="1" width="50.7109375" style="13" customWidth="1"/>
    <col min="2" max="17" width="10.7109375" style="10" customWidth="1"/>
    <col min="18" max="16384" width="9.140625" style="13"/>
  </cols>
  <sheetData>
    <row r="1" spans="1:17" ht="13.5" customHeight="1" x14ac:dyDescent="0.25">
      <c r="A1" s="11" t="s">
        <v>188</v>
      </c>
      <c r="B1" s="12">
        <v>2000</v>
      </c>
      <c r="C1" s="12">
        <v>2001</v>
      </c>
      <c r="D1" s="12">
        <v>2002</v>
      </c>
      <c r="E1" s="12">
        <v>2003</v>
      </c>
      <c r="F1" s="12">
        <v>2004</v>
      </c>
      <c r="G1" s="12">
        <v>2005</v>
      </c>
      <c r="H1" s="12">
        <v>2006</v>
      </c>
      <c r="I1" s="12">
        <v>2007</v>
      </c>
      <c r="J1" s="12">
        <v>2008</v>
      </c>
      <c r="K1" s="12">
        <v>2009</v>
      </c>
      <c r="L1" s="12">
        <v>2010</v>
      </c>
      <c r="M1" s="12">
        <v>2011</v>
      </c>
      <c r="N1" s="12">
        <v>2012</v>
      </c>
      <c r="O1" s="12">
        <v>2013</v>
      </c>
      <c r="P1" s="12">
        <v>2014</v>
      </c>
      <c r="Q1" s="12">
        <v>2015</v>
      </c>
    </row>
    <row r="2" spans="1:17" ht="11.45" customHeight="1" x14ac:dyDescent="0.25"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</row>
    <row r="3" spans="1:17" ht="11.45" customHeight="1" x14ac:dyDescent="0.25">
      <c r="A3" s="27" t="s">
        <v>47</v>
      </c>
      <c r="B3" s="98"/>
      <c r="C3" s="98"/>
      <c r="D3" s="98"/>
      <c r="E3" s="98"/>
      <c r="F3" s="98"/>
      <c r="G3" s="98"/>
      <c r="H3" s="98"/>
      <c r="I3" s="98"/>
      <c r="J3" s="98"/>
      <c r="K3" s="98"/>
      <c r="L3" s="98"/>
      <c r="M3" s="98"/>
      <c r="N3" s="98"/>
      <c r="O3" s="98"/>
      <c r="P3" s="98"/>
      <c r="Q3" s="98"/>
    </row>
    <row r="4" spans="1:17" ht="11.45" customHeight="1" x14ac:dyDescent="0.25">
      <c r="A4" s="97" t="s">
        <v>92</v>
      </c>
      <c r="B4" s="166">
        <v>103.34858631087505</v>
      </c>
      <c r="C4" s="166">
        <v>98.266079999999988</v>
      </c>
      <c r="D4" s="166">
        <v>99.603049999999996</v>
      </c>
      <c r="E4" s="166">
        <v>100.73317</v>
      </c>
      <c r="F4" s="166">
        <v>101.20173</v>
      </c>
      <c r="G4" s="166">
        <v>106.69329082673421</v>
      </c>
      <c r="H4" s="166">
        <v>105.76827</v>
      </c>
      <c r="I4" s="166">
        <v>104.00602000000001</v>
      </c>
      <c r="J4" s="166">
        <v>109.0026</v>
      </c>
      <c r="K4" s="166">
        <v>108.43216999999999</v>
      </c>
      <c r="L4" s="166">
        <v>113.26112968905173</v>
      </c>
      <c r="M4" s="166">
        <v>114.6939411308407</v>
      </c>
      <c r="N4" s="166">
        <v>113.66670340839468</v>
      </c>
      <c r="O4" s="166">
        <v>112.7434462261198</v>
      </c>
      <c r="P4" s="166">
        <v>114.69223407867284</v>
      </c>
      <c r="Q4" s="166">
        <v>114.69401536639711</v>
      </c>
    </row>
    <row r="5" spans="1:17" ht="11.45" customHeight="1" x14ac:dyDescent="0.25">
      <c r="A5" s="91" t="s">
        <v>121</v>
      </c>
      <c r="B5" s="123">
        <v>0</v>
      </c>
      <c r="C5" s="123">
        <v>0</v>
      </c>
      <c r="D5" s="123">
        <v>0</v>
      </c>
      <c r="E5" s="123">
        <v>0</v>
      </c>
      <c r="F5" s="123">
        <v>0</v>
      </c>
      <c r="G5" s="123">
        <v>0</v>
      </c>
      <c r="H5" s="123">
        <v>0</v>
      </c>
      <c r="I5" s="123">
        <v>0</v>
      </c>
      <c r="J5" s="123">
        <v>0</v>
      </c>
      <c r="K5" s="123">
        <v>0</v>
      </c>
      <c r="L5" s="123">
        <v>0</v>
      </c>
      <c r="M5" s="123">
        <v>0</v>
      </c>
      <c r="N5" s="123">
        <v>0</v>
      </c>
      <c r="O5" s="123">
        <v>0</v>
      </c>
      <c r="P5" s="123">
        <v>0</v>
      </c>
      <c r="Q5" s="123">
        <v>0</v>
      </c>
    </row>
    <row r="6" spans="1:17" ht="11.45" customHeight="1" x14ac:dyDescent="0.25">
      <c r="A6" s="95" t="s">
        <v>120</v>
      </c>
      <c r="B6" s="75">
        <v>73.421423778281209</v>
      </c>
      <c r="C6" s="75">
        <v>68.367149999999995</v>
      </c>
      <c r="D6" s="75">
        <v>68.302880000000002</v>
      </c>
      <c r="E6" s="75">
        <v>70.333659999999995</v>
      </c>
      <c r="F6" s="75">
        <v>69.401560000000003</v>
      </c>
      <c r="G6" s="75">
        <v>74.44924097121951</v>
      </c>
      <c r="H6" s="75">
        <v>73.466769999999997</v>
      </c>
      <c r="I6" s="75">
        <v>73.40531</v>
      </c>
      <c r="J6" s="75">
        <v>76.503079999999997</v>
      </c>
      <c r="K6" s="75">
        <v>74.434079999999994</v>
      </c>
      <c r="L6" s="75">
        <v>78.532401768035029</v>
      </c>
      <c r="M6" s="75">
        <v>80.562943512174485</v>
      </c>
      <c r="N6" s="75">
        <v>80.56273259940275</v>
      </c>
      <c r="O6" s="75">
        <v>79.544029880811777</v>
      </c>
      <c r="P6" s="75">
        <v>81.588279755825781</v>
      </c>
      <c r="Q6" s="75">
        <v>80.563072591885273</v>
      </c>
    </row>
    <row r="7" spans="1:17" ht="11.45" customHeight="1" x14ac:dyDescent="0.25">
      <c r="A7" s="95" t="s">
        <v>25</v>
      </c>
      <c r="B7" s="75">
        <v>0</v>
      </c>
      <c r="C7" s="75">
        <v>0</v>
      </c>
      <c r="D7" s="75">
        <v>0</v>
      </c>
      <c r="E7" s="75">
        <v>0</v>
      </c>
      <c r="F7" s="75">
        <v>0</v>
      </c>
      <c r="G7" s="75">
        <v>0</v>
      </c>
      <c r="H7" s="75">
        <v>0</v>
      </c>
      <c r="I7" s="75">
        <v>0</v>
      </c>
      <c r="J7" s="75">
        <v>0</v>
      </c>
      <c r="K7" s="75">
        <v>0</v>
      </c>
      <c r="L7" s="75">
        <v>0</v>
      </c>
      <c r="M7" s="75">
        <v>0</v>
      </c>
      <c r="N7" s="75">
        <v>0</v>
      </c>
      <c r="O7" s="75">
        <v>0</v>
      </c>
      <c r="P7" s="75">
        <v>0</v>
      </c>
      <c r="Q7" s="75">
        <v>0</v>
      </c>
    </row>
    <row r="8" spans="1:17" ht="11.45" customHeight="1" x14ac:dyDescent="0.25">
      <c r="A8" s="95" t="s">
        <v>87</v>
      </c>
      <c r="B8" s="75">
        <v>0</v>
      </c>
      <c r="C8" s="75">
        <v>0</v>
      </c>
      <c r="D8" s="75">
        <v>0</v>
      </c>
      <c r="E8" s="75">
        <v>0</v>
      </c>
      <c r="F8" s="75">
        <v>0</v>
      </c>
      <c r="G8" s="75">
        <v>0</v>
      </c>
      <c r="H8" s="75">
        <v>0</v>
      </c>
      <c r="I8" s="75">
        <v>0</v>
      </c>
      <c r="J8" s="75">
        <v>0</v>
      </c>
      <c r="K8" s="75">
        <v>0</v>
      </c>
      <c r="L8" s="75">
        <v>0</v>
      </c>
      <c r="M8" s="75">
        <v>0</v>
      </c>
      <c r="N8" s="75">
        <v>0</v>
      </c>
      <c r="O8" s="75">
        <v>0</v>
      </c>
      <c r="P8" s="75">
        <v>0</v>
      </c>
      <c r="Q8" s="75">
        <v>0</v>
      </c>
    </row>
    <row r="9" spans="1:17" ht="11.45" customHeight="1" x14ac:dyDescent="0.25">
      <c r="A9" s="17" t="s">
        <v>119</v>
      </c>
      <c r="B9" s="75">
        <v>0</v>
      </c>
      <c r="C9" s="75">
        <v>0</v>
      </c>
      <c r="D9" s="75">
        <v>0</v>
      </c>
      <c r="E9" s="75">
        <v>0</v>
      </c>
      <c r="F9" s="75">
        <v>0</v>
      </c>
      <c r="G9" s="75">
        <v>0</v>
      </c>
      <c r="H9" s="75">
        <v>0</v>
      </c>
      <c r="I9" s="75">
        <v>0</v>
      </c>
      <c r="J9" s="75">
        <v>0</v>
      </c>
      <c r="K9" s="75">
        <v>0</v>
      </c>
      <c r="L9" s="75">
        <v>0</v>
      </c>
      <c r="M9" s="75">
        <v>0</v>
      </c>
      <c r="N9" s="75">
        <v>0</v>
      </c>
      <c r="O9" s="75">
        <v>0</v>
      </c>
      <c r="P9" s="75">
        <v>0</v>
      </c>
      <c r="Q9" s="75">
        <v>0</v>
      </c>
    </row>
    <row r="10" spans="1:17" ht="11.45" customHeight="1" x14ac:dyDescent="0.25">
      <c r="A10" s="17" t="s">
        <v>86</v>
      </c>
      <c r="B10" s="75">
        <v>0</v>
      </c>
      <c r="C10" s="75">
        <v>0</v>
      </c>
      <c r="D10" s="75">
        <v>0</v>
      </c>
      <c r="E10" s="75">
        <v>0</v>
      </c>
      <c r="F10" s="75">
        <v>0</v>
      </c>
      <c r="G10" s="75">
        <v>0</v>
      </c>
      <c r="H10" s="75">
        <v>0</v>
      </c>
      <c r="I10" s="75">
        <v>0</v>
      </c>
      <c r="J10" s="75">
        <v>0</v>
      </c>
      <c r="K10" s="75">
        <v>0</v>
      </c>
      <c r="L10" s="75">
        <v>0</v>
      </c>
      <c r="M10" s="75">
        <v>0</v>
      </c>
      <c r="N10" s="75">
        <v>0</v>
      </c>
      <c r="O10" s="75">
        <v>0</v>
      </c>
      <c r="P10" s="75">
        <v>0</v>
      </c>
      <c r="Q10" s="75">
        <v>0</v>
      </c>
    </row>
    <row r="11" spans="1:17" ht="11.45" customHeight="1" x14ac:dyDescent="0.25">
      <c r="A11" s="17" t="s">
        <v>85</v>
      </c>
      <c r="B11" s="75">
        <v>0</v>
      </c>
      <c r="C11" s="75">
        <v>0</v>
      </c>
      <c r="D11" s="75">
        <v>0</v>
      </c>
      <c r="E11" s="75">
        <v>0</v>
      </c>
      <c r="F11" s="75">
        <v>0</v>
      </c>
      <c r="G11" s="75">
        <v>0</v>
      </c>
      <c r="H11" s="75">
        <v>0</v>
      </c>
      <c r="I11" s="75">
        <v>0</v>
      </c>
      <c r="J11" s="75">
        <v>0</v>
      </c>
      <c r="K11" s="75">
        <v>0</v>
      </c>
      <c r="L11" s="75">
        <v>0</v>
      </c>
      <c r="M11" s="75">
        <v>0</v>
      </c>
      <c r="N11" s="75">
        <v>0</v>
      </c>
      <c r="O11" s="75">
        <v>0</v>
      </c>
      <c r="P11" s="75">
        <v>0</v>
      </c>
      <c r="Q11" s="75">
        <v>0</v>
      </c>
    </row>
    <row r="12" spans="1:17" ht="11.45" customHeight="1" x14ac:dyDescent="0.25">
      <c r="A12" s="17" t="s">
        <v>84</v>
      </c>
      <c r="B12" s="75">
        <v>0</v>
      </c>
      <c r="C12" s="75">
        <v>0</v>
      </c>
      <c r="D12" s="75">
        <v>0</v>
      </c>
      <c r="E12" s="75">
        <v>0</v>
      </c>
      <c r="F12" s="75">
        <v>0</v>
      </c>
      <c r="G12" s="75">
        <v>0</v>
      </c>
      <c r="H12" s="75">
        <v>0</v>
      </c>
      <c r="I12" s="75">
        <v>0</v>
      </c>
      <c r="J12" s="75">
        <v>0</v>
      </c>
      <c r="K12" s="75">
        <v>0</v>
      </c>
      <c r="L12" s="75">
        <v>0</v>
      </c>
      <c r="M12" s="75">
        <v>0</v>
      </c>
      <c r="N12" s="75">
        <v>0</v>
      </c>
      <c r="O12" s="75">
        <v>0</v>
      </c>
      <c r="P12" s="75">
        <v>0</v>
      </c>
      <c r="Q12" s="75">
        <v>0</v>
      </c>
    </row>
    <row r="13" spans="1:17" ht="11.45" customHeight="1" x14ac:dyDescent="0.25">
      <c r="A13" s="17" t="s">
        <v>83</v>
      </c>
      <c r="B13" s="75">
        <v>0</v>
      </c>
      <c r="C13" s="75">
        <v>0</v>
      </c>
      <c r="D13" s="75">
        <v>0</v>
      </c>
      <c r="E13" s="75">
        <v>0</v>
      </c>
      <c r="F13" s="75">
        <v>0</v>
      </c>
      <c r="G13" s="75">
        <v>0</v>
      </c>
      <c r="H13" s="75">
        <v>0</v>
      </c>
      <c r="I13" s="75">
        <v>0</v>
      </c>
      <c r="J13" s="75">
        <v>0</v>
      </c>
      <c r="K13" s="75">
        <v>0</v>
      </c>
      <c r="L13" s="75">
        <v>0</v>
      </c>
      <c r="M13" s="75">
        <v>0</v>
      </c>
      <c r="N13" s="75">
        <v>0</v>
      </c>
      <c r="O13" s="75">
        <v>0</v>
      </c>
      <c r="P13" s="75">
        <v>0</v>
      </c>
      <c r="Q13" s="75">
        <v>0</v>
      </c>
    </row>
    <row r="14" spans="1:17" ht="11.45" customHeight="1" x14ac:dyDescent="0.25">
      <c r="A14" s="93" t="s">
        <v>82</v>
      </c>
      <c r="B14" s="74">
        <v>29.927162532593844</v>
      </c>
      <c r="C14" s="74">
        <v>29.89893</v>
      </c>
      <c r="D14" s="74">
        <v>31.300170000000001</v>
      </c>
      <c r="E14" s="74">
        <v>30.399509999999999</v>
      </c>
      <c r="F14" s="74">
        <v>31.800170000000001</v>
      </c>
      <c r="G14" s="74">
        <v>32.244049855514703</v>
      </c>
      <c r="H14" s="74">
        <v>32.301499999999997</v>
      </c>
      <c r="I14" s="74">
        <v>30.600709999999999</v>
      </c>
      <c r="J14" s="74">
        <v>32.499519999999997</v>
      </c>
      <c r="K14" s="74">
        <v>33.998089999999998</v>
      </c>
      <c r="L14" s="74">
        <v>34.728727921016699</v>
      </c>
      <c r="M14" s="74">
        <v>34.130997618666214</v>
      </c>
      <c r="N14" s="74">
        <v>33.103970808991932</v>
      </c>
      <c r="O14" s="74">
        <v>33.199416345308016</v>
      </c>
      <c r="P14" s="74">
        <v>33.103954322847066</v>
      </c>
      <c r="Q14" s="74">
        <v>34.130942774511837</v>
      </c>
    </row>
    <row r="16" spans="1:17" ht="11.45" customHeight="1" x14ac:dyDescent="0.25">
      <c r="A16" s="27" t="s">
        <v>81</v>
      </c>
      <c r="B16" s="68">
        <f t="shared" ref="B16" si="0">SUM(B17,B23)</f>
        <v>103.34858631087505</v>
      </c>
      <c r="C16" s="68">
        <f t="shared" ref="C16:Q16" si="1">SUM(C17,C23)</f>
        <v>98.266079999999988</v>
      </c>
      <c r="D16" s="68">
        <f t="shared" si="1"/>
        <v>99.603049999999982</v>
      </c>
      <c r="E16" s="68">
        <f t="shared" si="1"/>
        <v>100.73317</v>
      </c>
      <c r="F16" s="68">
        <f t="shared" si="1"/>
        <v>101.20172999999998</v>
      </c>
      <c r="G16" s="68">
        <f t="shared" si="1"/>
        <v>106.6932908267342</v>
      </c>
      <c r="H16" s="68">
        <f t="shared" si="1"/>
        <v>105.76827</v>
      </c>
      <c r="I16" s="68">
        <f t="shared" si="1"/>
        <v>104.00602000000003</v>
      </c>
      <c r="J16" s="68">
        <f t="shared" si="1"/>
        <v>109.0026</v>
      </c>
      <c r="K16" s="68">
        <f t="shared" si="1"/>
        <v>108.43216999999999</v>
      </c>
      <c r="L16" s="68">
        <f t="shared" si="1"/>
        <v>113.26112968905173</v>
      </c>
      <c r="M16" s="68">
        <f t="shared" si="1"/>
        <v>114.6939411308407</v>
      </c>
      <c r="N16" s="68">
        <f t="shared" si="1"/>
        <v>113.66670340839468</v>
      </c>
      <c r="O16" s="68">
        <f t="shared" si="1"/>
        <v>112.7434462261198</v>
      </c>
      <c r="P16" s="68">
        <f t="shared" si="1"/>
        <v>114.69223407867284</v>
      </c>
      <c r="Q16" s="68">
        <f t="shared" si="1"/>
        <v>114.69401536639711</v>
      </c>
    </row>
    <row r="17" spans="1:17" ht="11.45" customHeight="1" x14ac:dyDescent="0.25">
      <c r="A17" s="25" t="s">
        <v>39</v>
      </c>
      <c r="B17" s="79">
        <f t="shared" ref="B17" si="2">SUM(B18,B19,B22)</f>
        <v>91.118949226757337</v>
      </c>
      <c r="C17" s="79">
        <f t="shared" ref="C17:Q17" si="3">SUM(C18,C19,C22)</f>
        <v>86.069865346268699</v>
      </c>
      <c r="D17" s="79">
        <f t="shared" si="3"/>
        <v>88.768484458741696</v>
      </c>
      <c r="E17" s="79">
        <f t="shared" si="3"/>
        <v>89.366521424379911</v>
      </c>
      <c r="F17" s="79">
        <f t="shared" si="3"/>
        <v>88.128774212620684</v>
      </c>
      <c r="G17" s="79">
        <f t="shared" si="3"/>
        <v>95.163254376111425</v>
      </c>
      <c r="H17" s="79">
        <f t="shared" si="3"/>
        <v>95.421026239047663</v>
      </c>
      <c r="I17" s="79">
        <f t="shared" si="3"/>
        <v>95.562596708043671</v>
      </c>
      <c r="J17" s="79">
        <f t="shared" si="3"/>
        <v>100.45949073944392</v>
      </c>
      <c r="K17" s="79">
        <f t="shared" si="3"/>
        <v>99.782377692897441</v>
      </c>
      <c r="L17" s="79">
        <f t="shared" si="3"/>
        <v>103.53608324881992</v>
      </c>
      <c r="M17" s="79">
        <f t="shared" si="3"/>
        <v>103.05782471586588</v>
      </c>
      <c r="N17" s="79">
        <f t="shared" si="3"/>
        <v>103.88091888774579</v>
      </c>
      <c r="O17" s="79">
        <f t="shared" si="3"/>
        <v>103.29513687841158</v>
      </c>
      <c r="P17" s="79">
        <f t="shared" si="3"/>
        <v>105.79140527913168</v>
      </c>
      <c r="Q17" s="79">
        <f t="shared" si="3"/>
        <v>105.52921691885402</v>
      </c>
    </row>
    <row r="18" spans="1:17" ht="11.45" customHeight="1" x14ac:dyDescent="0.25">
      <c r="A18" s="91" t="s">
        <v>21</v>
      </c>
      <c r="B18" s="123">
        <v>0</v>
      </c>
      <c r="C18" s="123">
        <v>0</v>
      </c>
      <c r="D18" s="123">
        <v>4.5749020745381591E-2</v>
      </c>
      <c r="E18" s="123">
        <v>0.33827743163865065</v>
      </c>
      <c r="F18" s="123">
        <v>0.6427318782367778</v>
      </c>
      <c r="G18" s="123">
        <v>0.81833744279484699</v>
      </c>
      <c r="H18" s="123">
        <v>0.82342164294999143</v>
      </c>
      <c r="I18" s="123">
        <v>0.8776379733287818</v>
      </c>
      <c r="J18" s="123">
        <v>0.96549723324331393</v>
      </c>
      <c r="K18" s="123">
        <v>1.0643321366562501</v>
      </c>
      <c r="L18" s="123">
        <v>1.1710487539593599</v>
      </c>
      <c r="M18" s="123">
        <v>1.3563780002022983</v>
      </c>
      <c r="N18" s="123">
        <v>1.3194728083390299</v>
      </c>
      <c r="O18" s="123">
        <v>1.3636135725483509</v>
      </c>
      <c r="P18" s="123">
        <v>1.40606758543391</v>
      </c>
      <c r="Q18" s="123">
        <v>1.4258950912237141</v>
      </c>
    </row>
    <row r="19" spans="1:17" ht="11.45" customHeight="1" x14ac:dyDescent="0.25">
      <c r="A19" s="19" t="s">
        <v>20</v>
      </c>
      <c r="B19" s="76">
        <f t="shared" ref="B19" si="4">SUM(B20:B21)</f>
        <v>91.118949226757337</v>
      </c>
      <c r="C19" s="76">
        <f t="shared" ref="C19:Q19" si="5">SUM(C20:C21)</f>
        <v>86.069865346268699</v>
      </c>
      <c r="D19" s="76">
        <f t="shared" si="5"/>
        <v>88.72273543799632</v>
      </c>
      <c r="E19" s="76">
        <f t="shared" si="5"/>
        <v>89.028243992741267</v>
      </c>
      <c r="F19" s="76">
        <f t="shared" si="5"/>
        <v>87.48604233438391</v>
      </c>
      <c r="G19" s="76">
        <f t="shared" si="5"/>
        <v>94.344916933316583</v>
      </c>
      <c r="H19" s="76">
        <f t="shared" si="5"/>
        <v>94.597604596097668</v>
      </c>
      <c r="I19" s="76">
        <f t="shared" si="5"/>
        <v>94.684958734714883</v>
      </c>
      <c r="J19" s="76">
        <f t="shared" si="5"/>
        <v>99.49399350620061</v>
      </c>
      <c r="K19" s="76">
        <f t="shared" si="5"/>
        <v>98.718045556241194</v>
      </c>
      <c r="L19" s="76">
        <f t="shared" si="5"/>
        <v>102.36503449486057</v>
      </c>
      <c r="M19" s="76">
        <f t="shared" si="5"/>
        <v>101.70144671566358</v>
      </c>
      <c r="N19" s="76">
        <f t="shared" si="5"/>
        <v>102.56144607940676</v>
      </c>
      <c r="O19" s="76">
        <f t="shared" si="5"/>
        <v>101.93152330586324</v>
      </c>
      <c r="P19" s="76">
        <f t="shared" si="5"/>
        <v>104.38533769369776</v>
      </c>
      <c r="Q19" s="76">
        <f t="shared" si="5"/>
        <v>104.10332182763031</v>
      </c>
    </row>
    <row r="20" spans="1:17" ht="11.45" customHeight="1" x14ac:dyDescent="0.25">
      <c r="A20" s="62" t="s">
        <v>118</v>
      </c>
      <c r="B20" s="77">
        <v>65.167746382354366</v>
      </c>
      <c r="C20" s="77">
        <v>60.224987301524017</v>
      </c>
      <c r="D20" s="77">
        <v>61.151947096277873</v>
      </c>
      <c r="E20" s="77">
        <v>62.687984249930551</v>
      </c>
      <c r="F20" s="77">
        <v>60.641145839075712</v>
      </c>
      <c r="G20" s="77">
        <v>66.618170432658218</v>
      </c>
      <c r="H20" s="77">
        <v>66.447423601196334</v>
      </c>
      <c r="I20" s="77">
        <v>67.623194894702422</v>
      </c>
      <c r="J20" s="77">
        <v>70.651155192904781</v>
      </c>
      <c r="K20" s="77">
        <v>68.479865116552034</v>
      </c>
      <c r="L20" s="77">
        <v>71.743880325721946</v>
      </c>
      <c r="M20" s="77">
        <v>72.379237227788892</v>
      </c>
      <c r="N20" s="77">
        <v>73.627995441738491</v>
      </c>
      <c r="O20" s="77">
        <v>72.862039168082674</v>
      </c>
      <c r="P20" s="77">
        <v>75.22038877575639</v>
      </c>
      <c r="Q20" s="77">
        <v>73.982540460216796</v>
      </c>
    </row>
    <row r="21" spans="1:17" ht="11.45" customHeight="1" x14ac:dyDescent="0.25">
      <c r="A21" s="62" t="s">
        <v>16</v>
      </c>
      <c r="B21" s="77">
        <v>25.951202844402971</v>
      </c>
      <c r="C21" s="77">
        <v>25.844878044744679</v>
      </c>
      <c r="D21" s="77">
        <v>27.570788341718451</v>
      </c>
      <c r="E21" s="77">
        <v>26.340259742810712</v>
      </c>
      <c r="F21" s="77">
        <v>26.844896495308205</v>
      </c>
      <c r="G21" s="77">
        <v>27.726746500658365</v>
      </c>
      <c r="H21" s="77">
        <v>28.150180994901334</v>
      </c>
      <c r="I21" s="77">
        <v>27.061763840012453</v>
      </c>
      <c r="J21" s="77">
        <v>28.842838313295825</v>
      </c>
      <c r="K21" s="77">
        <v>30.238180439689163</v>
      </c>
      <c r="L21" s="77">
        <v>30.62115416913862</v>
      </c>
      <c r="M21" s="77">
        <v>29.322209487874687</v>
      </c>
      <c r="N21" s="77">
        <v>28.933450637668273</v>
      </c>
      <c r="O21" s="77">
        <v>29.069484137780567</v>
      </c>
      <c r="P21" s="77">
        <v>29.164948917941373</v>
      </c>
      <c r="Q21" s="77">
        <v>30.12078136741351</v>
      </c>
    </row>
    <row r="22" spans="1:17" ht="11.45" customHeight="1" x14ac:dyDescent="0.25">
      <c r="A22" s="118" t="s">
        <v>19</v>
      </c>
      <c r="B22" s="122">
        <v>0</v>
      </c>
      <c r="C22" s="122">
        <v>0</v>
      </c>
      <c r="D22" s="122">
        <v>0</v>
      </c>
      <c r="E22" s="122">
        <v>0</v>
      </c>
      <c r="F22" s="122">
        <v>0</v>
      </c>
      <c r="G22" s="122">
        <v>0</v>
      </c>
      <c r="H22" s="122">
        <v>0</v>
      </c>
      <c r="I22" s="122">
        <v>0</v>
      </c>
      <c r="J22" s="122">
        <v>0</v>
      </c>
      <c r="K22" s="122">
        <v>0</v>
      </c>
      <c r="L22" s="122">
        <v>0</v>
      </c>
      <c r="M22" s="122">
        <v>0</v>
      </c>
      <c r="N22" s="122">
        <v>0</v>
      </c>
      <c r="O22" s="122">
        <v>0</v>
      </c>
      <c r="P22" s="122">
        <v>0</v>
      </c>
      <c r="Q22" s="122">
        <v>0</v>
      </c>
    </row>
    <row r="23" spans="1:17" ht="11.45" customHeight="1" x14ac:dyDescent="0.25">
      <c r="A23" s="25" t="s">
        <v>18</v>
      </c>
      <c r="B23" s="79">
        <f t="shared" ref="B23" si="6">SUM(B24:B25)</f>
        <v>12.229637084117716</v>
      </c>
      <c r="C23" s="79">
        <f t="shared" ref="C23:Q23" si="7">SUM(C24:C25)</f>
        <v>12.196214653731285</v>
      </c>
      <c r="D23" s="79">
        <f t="shared" si="7"/>
        <v>10.834565541258282</v>
      </c>
      <c r="E23" s="79">
        <f t="shared" si="7"/>
        <v>11.366648575620093</v>
      </c>
      <c r="F23" s="79">
        <f t="shared" si="7"/>
        <v>13.072955787379298</v>
      </c>
      <c r="G23" s="79">
        <f t="shared" si="7"/>
        <v>11.530036450622777</v>
      </c>
      <c r="H23" s="79">
        <f t="shared" si="7"/>
        <v>10.347243760952336</v>
      </c>
      <c r="I23" s="79">
        <f t="shared" si="7"/>
        <v>8.443423291956357</v>
      </c>
      <c r="J23" s="79">
        <f t="shared" si="7"/>
        <v>8.5431092605560828</v>
      </c>
      <c r="K23" s="79">
        <f t="shared" si="7"/>
        <v>8.649792307102544</v>
      </c>
      <c r="L23" s="79">
        <f t="shared" si="7"/>
        <v>9.7250464402318038</v>
      </c>
      <c r="M23" s="79">
        <f t="shared" si="7"/>
        <v>11.636116414974822</v>
      </c>
      <c r="N23" s="79">
        <f t="shared" si="7"/>
        <v>9.7857845206488943</v>
      </c>
      <c r="O23" s="79">
        <f t="shared" si="7"/>
        <v>9.4483093477082107</v>
      </c>
      <c r="P23" s="79">
        <f t="shared" si="7"/>
        <v>8.9008287995411663</v>
      </c>
      <c r="Q23" s="79">
        <f t="shared" si="7"/>
        <v>9.1647984475430846</v>
      </c>
    </row>
    <row r="24" spans="1:17" ht="11.45" customHeight="1" x14ac:dyDescent="0.25">
      <c r="A24" s="116" t="s">
        <v>118</v>
      </c>
      <c r="B24" s="77">
        <v>8.2536773959268412</v>
      </c>
      <c r="C24" s="77">
        <v>8.1421626984759641</v>
      </c>
      <c r="D24" s="77">
        <v>7.1509329037221123</v>
      </c>
      <c r="E24" s="77">
        <v>7.6456757500694597</v>
      </c>
      <c r="F24" s="77">
        <v>8.7604141609242774</v>
      </c>
      <c r="G24" s="77">
        <v>7.8310705385612893</v>
      </c>
      <c r="H24" s="77">
        <v>7.0193463988036653</v>
      </c>
      <c r="I24" s="77">
        <v>5.7821151052975939</v>
      </c>
      <c r="J24" s="77">
        <v>5.8519248070952257</v>
      </c>
      <c r="K24" s="77">
        <v>5.954214883447956</v>
      </c>
      <c r="L24" s="77">
        <v>6.7885214423130877</v>
      </c>
      <c r="M24" s="77">
        <v>8.1837062843855932</v>
      </c>
      <c r="N24" s="77">
        <v>6.9347371576642596</v>
      </c>
      <c r="O24" s="77">
        <v>6.68199071272912</v>
      </c>
      <c r="P24" s="77">
        <v>6.3678909800693821</v>
      </c>
      <c r="Q24" s="77">
        <v>6.5805321316684777</v>
      </c>
    </row>
    <row r="25" spans="1:17" ht="11.45" customHeight="1" x14ac:dyDescent="0.25">
      <c r="A25" s="93" t="s">
        <v>16</v>
      </c>
      <c r="B25" s="74">
        <v>3.975959688190875</v>
      </c>
      <c r="C25" s="74">
        <v>4.0540519552553222</v>
      </c>
      <c r="D25" s="74">
        <v>3.6836326375361694</v>
      </c>
      <c r="E25" s="74">
        <v>3.7209728255506347</v>
      </c>
      <c r="F25" s="74">
        <v>4.3125416264550207</v>
      </c>
      <c r="G25" s="74">
        <v>3.6989659120614879</v>
      </c>
      <c r="H25" s="74">
        <v>3.3278973621486716</v>
      </c>
      <c r="I25" s="74">
        <v>2.6613081866587622</v>
      </c>
      <c r="J25" s="74">
        <v>2.6911844534608567</v>
      </c>
      <c r="K25" s="74">
        <v>2.6955774236545871</v>
      </c>
      <c r="L25" s="74">
        <v>2.9365249979187151</v>
      </c>
      <c r="M25" s="74">
        <v>3.4524101305892287</v>
      </c>
      <c r="N25" s="74">
        <v>2.8510473629846351</v>
      </c>
      <c r="O25" s="74">
        <v>2.7663186349790916</v>
      </c>
      <c r="P25" s="74">
        <v>2.5329378194717846</v>
      </c>
      <c r="Q25" s="74">
        <v>2.5842663158746073</v>
      </c>
    </row>
    <row r="27" spans="1:17" ht="11.45" customHeight="1" x14ac:dyDescent="0.25">
      <c r="A27" s="35" t="s">
        <v>45</v>
      </c>
      <c r="B27" s="34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</row>
    <row r="29" spans="1:17" ht="11.45" customHeight="1" x14ac:dyDescent="0.25">
      <c r="A29" s="27" t="s">
        <v>117</v>
      </c>
      <c r="B29" s="68"/>
      <c r="C29" s="68"/>
      <c r="D29" s="68"/>
      <c r="E29" s="68"/>
      <c r="F29" s="68"/>
      <c r="G29" s="68"/>
      <c r="H29" s="68"/>
      <c r="I29" s="68"/>
      <c r="J29" s="68"/>
      <c r="K29" s="68"/>
      <c r="L29" s="68"/>
      <c r="M29" s="68"/>
      <c r="N29" s="68"/>
      <c r="O29" s="68"/>
      <c r="P29" s="68"/>
      <c r="Q29" s="68"/>
    </row>
    <row r="30" spans="1:17" ht="11.45" customHeight="1" x14ac:dyDescent="0.25">
      <c r="A30" s="25" t="s">
        <v>39</v>
      </c>
      <c r="B30" s="79">
        <f>IF(B17=0,"",B17/TrRail_act!B15*100)</f>
        <v>153.99549101681333</v>
      </c>
      <c r="C30" s="79">
        <f>IF(C17=0,"",C17/TrRail_act!C15*100)</f>
        <v>151.40910328632427</v>
      </c>
      <c r="D30" s="79">
        <f>IF(D17=0,"",D17/TrRail_act!D15*100)</f>
        <v>149.73935703998816</v>
      </c>
      <c r="E30" s="79">
        <f>IF(E17=0,"",E17/TrRail_act!E15*100)</f>
        <v>148.05398738192275</v>
      </c>
      <c r="F30" s="79">
        <f>IF(F17=0,"",F17/TrRail_act!F15*100)</f>
        <v>144.91453240506127</v>
      </c>
      <c r="G30" s="79">
        <f>IF(G17=0,"",G17/TrRail_act!G15*100)</f>
        <v>144.09970381249855</v>
      </c>
      <c r="H30" s="79">
        <f>IF(H17=0,"",H17/TrRail_act!H15*100)</f>
        <v>142.73657284652475</v>
      </c>
      <c r="I30" s="79">
        <f>IF(I17=0,"",I17/TrRail_act!I15*100)</f>
        <v>143.08345031362086</v>
      </c>
      <c r="J30" s="79">
        <f>IF(J17=0,"",J17/TrRail_act!J15*100)</f>
        <v>141.75687893185909</v>
      </c>
      <c r="K30" s="79">
        <f>IF(K17=0,"",K17/TrRail_act!K15*100)</f>
        <v>138.68851041139138</v>
      </c>
      <c r="L30" s="79">
        <f>IF(L17=0,"",L17/TrRail_act!L15*100)</f>
        <v>137.99766213383731</v>
      </c>
      <c r="M30" s="79">
        <f>IF(M17=0,"",M17/TrRail_act!M15*100)</f>
        <v>135.80900491138792</v>
      </c>
      <c r="N30" s="79">
        <f>IF(N17=0,"",N17/TrRail_act!N15*100)</f>
        <v>136.8890249412612</v>
      </c>
      <c r="O30" s="79">
        <f>IF(O17=0,"",O17/TrRail_act!O15*100)</f>
        <v>133.72488191443958</v>
      </c>
      <c r="P30" s="79">
        <f>IF(P17=0,"",P17/TrRail_act!P15*100)</f>
        <v>134.23524874101008</v>
      </c>
      <c r="Q30" s="79">
        <f>IF(Q17=0,"",Q17/TrRail_act!Q15*100)</f>
        <v>132.99379925379381</v>
      </c>
    </row>
    <row r="31" spans="1:17" ht="11.45" customHeight="1" x14ac:dyDescent="0.25">
      <c r="A31" s="91" t="s">
        <v>21</v>
      </c>
      <c r="B31" s="123" t="str">
        <f>IF(B18=0,"",B18/TrRail_act!B16*100)</f>
        <v/>
      </c>
      <c r="C31" s="123" t="str">
        <f>IF(C18=0,"",C18/TrRail_act!C16*100)</f>
        <v/>
      </c>
      <c r="D31" s="123">
        <f>IF(D18=0,"",D18/TrRail_act!D16*100)</f>
        <v>37.550687222533384</v>
      </c>
      <c r="E31" s="123">
        <f>IF(E18=0,"",E18/TrRail_act!E16*100)</f>
        <v>37.297250581183043</v>
      </c>
      <c r="F31" s="123">
        <f>IF(F18=0,"",F18/TrRail_act!F16*100)</f>
        <v>37.093555844463417</v>
      </c>
      <c r="G31" s="123">
        <f>IF(G18=0,"",G18/TrRail_act!G16*100)</f>
        <v>36.891185854864688</v>
      </c>
      <c r="H31" s="123">
        <f>IF(H18=0,"",H18/TrRail_act!H16*100)</f>
        <v>36.679820335914862</v>
      </c>
      <c r="I31" s="123">
        <f>IF(I18=0,"",I18/TrRail_act!I16*100)</f>
        <v>36.475314922327478</v>
      </c>
      <c r="J31" s="123">
        <f>IF(J18=0,"",J18/TrRail_act!J16*100)</f>
        <v>36.258391753849153</v>
      </c>
      <c r="K31" s="123">
        <f>IF(K18=0,"",K18/TrRail_act!K16*100)</f>
        <v>36.045828371965392</v>
      </c>
      <c r="L31" s="123">
        <f>IF(L18=0,"",L18/TrRail_act!L16*100)</f>
        <v>35.846513792324011</v>
      </c>
      <c r="M31" s="123">
        <f>IF(M18=0,"",M18/TrRail_act!M16*100)</f>
        <v>35.608469165276865</v>
      </c>
      <c r="N31" s="123">
        <f>IF(N18=0,"",N18/TrRail_act!N16*100)</f>
        <v>35.427229533334767</v>
      </c>
      <c r="O31" s="123">
        <f>IF(O18=0,"",O18/TrRail_act!O16*100)</f>
        <v>35.222401537932001</v>
      </c>
      <c r="P31" s="123">
        <f>IF(P18=0,"",P18/TrRail_act!P16*100)</f>
        <v>35.034390696687211</v>
      </c>
      <c r="Q31" s="123">
        <f>IF(Q18=0,"",Q18/TrRail_act!Q16*100)</f>
        <v>34.812101812107585</v>
      </c>
    </row>
    <row r="32" spans="1:17" ht="11.45" customHeight="1" x14ac:dyDescent="0.25">
      <c r="A32" s="19" t="s">
        <v>20</v>
      </c>
      <c r="B32" s="76">
        <f>IF(B19=0,"",B19/TrRail_act!B17*100)</f>
        <v>153.99549101681333</v>
      </c>
      <c r="C32" s="76">
        <f>IF(C19=0,"",C19/TrRail_act!C17*100)</f>
        <v>151.40910328632427</v>
      </c>
      <c r="D32" s="76">
        <f>IF(D19=0,"",D19/TrRail_act!D17*100)</f>
        <v>149.97039509729294</v>
      </c>
      <c r="E32" s="76">
        <f>IF(E19=0,"",E19/TrRail_act!E17*100)</f>
        <v>149.74359872596986</v>
      </c>
      <c r="F32" s="76">
        <f>IF(F19=0,"",F19/TrRail_act!F17*100)</f>
        <v>148.07668294091971</v>
      </c>
      <c r="G32" s="76">
        <f>IF(G19=0,"",G19/TrRail_act!G17*100)</f>
        <v>147.82594759603262</v>
      </c>
      <c r="H32" s="76">
        <f>IF(H19=0,"",H19/TrRail_act!H17*100)</f>
        <v>146.42175423600298</v>
      </c>
      <c r="I32" s="76">
        <f>IF(I19=0,"",I19/TrRail_act!I17*100)</f>
        <v>147.0676666411683</v>
      </c>
      <c r="J32" s="76">
        <f>IF(J19=0,"",J19/TrRail_act!J17*100)</f>
        <v>145.87571847612259</v>
      </c>
      <c r="K32" s="76">
        <f>IF(K19=0,"",K19/TrRail_act!K17*100)</f>
        <v>143.08125913683639</v>
      </c>
      <c r="L32" s="76">
        <f>IF(L19=0,"",L19/TrRail_act!L17*100)</f>
        <v>142.64800937231846</v>
      </c>
      <c r="M32" s="76">
        <f>IF(M19=0,"",M19/TrRail_act!M17*100)</f>
        <v>141.10455879629325</v>
      </c>
      <c r="N32" s="76">
        <f>IF(N19=0,"",N19/TrRail_act!N17*100)</f>
        <v>142.12568311714085</v>
      </c>
      <c r="O32" s="76">
        <f>IF(O19=0,"",O19/TrRail_act!O17*100)</f>
        <v>138.92224175459685</v>
      </c>
      <c r="P32" s="76">
        <f>IF(P19=0,"",P19/TrRail_act!P17*100)</f>
        <v>139.55807799873082</v>
      </c>
      <c r="Q32" s="76">
        <f>IF(Q19=0,"",Q19/TrRail_act!Q17*100)</f>
        <v>138.3377696937402</v>
      </c>
    </row>
    <row r="33" spans="1:17" ht="11.45" customHeight="1" x14ac:dyDescent="0.25">
      <c r="A33" s="62" t="s">
        <v>17</v>
      </c>
      <c r="B33" s="77">
        <f>IF(B20=0,"",B20/TrRail_act!B18*100)</f>
        <v>177.14633873654068</v>
      </c>
      <c r="C33" s="77">
        <f>IF(C20=0,"",C20/TrRail_act!C18*100)</f>
        <v>175.98271850281651</v>
      </c>
      <c r="D33" s="77">
        <f>IF(D20=0,"",D20/TrRail_act!D18*100)</f>
        <v>176.65316336446429</v>
      </c>
      <c r="E33" s="77">
        <f>IF(E20=0,"",E20/TrRail_act!E18*100)</f>
        <v>175.38427397973004</v>
      </c>
      <c r="F33" s="77">
        <f>IF(F20=0,"",F20/TrRail_act!F18*100)</f>
        <v>174.82969515413529</v>
      </c>
      <c r="G33" s="77">
        <f>IF(G20=0,"",G20/TrRail_act!G18*100)</f>
        <v>173.73139408186071</v>
      </c>
      <c r="H33" s="77">
        <f>IF(H20=0,"",H20/TrRail_act!H18*100)</f>
        <v>172.30427806034888</v>
      </c>
      <c r="I33" s="77">
        <f>IF(I20=0,"",I20/TrRail_act!I18*100)</f>
        <v>171.71226361901427</v>
      </c>
      <c r="J33" s="77">
        <f>IF(J20=0,"",J20/TrRail_act!J18*100)</f>
        <v>170.36503011479979</v>
      </c>
      <c r="K33" s="77">
        <f>IF(K20=0,"",K20/TrRail_act!K18*100)</f>
        <v>168.4583366670349</v>
      </c>
      <c r="L33" s="77">
        <f>IF(L20=0,"",L20/TrRail_act!L18*100)</f>
        <v>166.94550286791488</v>
      </c>
      <c r="M33" s="77">
        <f>IF(M20=0,"",M20/TrRail_act!M18*100)</f>
        <v>165.8824371855836</v>
      </c>
      <c r="N33" s="77">
        <f>IF(N20=0,"",N20/TrRail_act!N18*100)</f>
        <v>164.71555633180563</v>
      </c>
      <c r="O33" s="77">
        <f>IF(O20=0,"",O20/TrRail_act!O18*100)</f>
        <v>162.96415189213832</v>
      </c>
      <c r="P33" s="77">
        <f>IF(P20=0,"",P20/TrRail_act!P18*100)</f>
        <v>161.00121665564535</v>
      </c>
      <c r="Q33" s="77">
        <f>IF(Q20=0,"",Q20/TrRail_act!Q18*100)</f>
        <v>158.6201417596352</v>
      </c>
    </row>
    <row r="34" spans="1:17" ht="11.45" customHeight="1" x14ac:dyDescent="0.25">
      <c r="A34" s="62" t="s">
        <v>16</v>
      </c>
      <c r="B34" s="77">
        <f>IF(B21=0,"",B21/TrRail_act!B19*100)</f>
        <v>115.94488869593962</v>
      </c>
      <c r="C34" s="77">
        <f>IF(C21=0,"",C21/TrRail_act!C19*100)</f>
        <v>114.23758665179524</v>
      </c>
      <c r="D34" s="77">
        <f>IF(D21=0,"",D21/TrRail_act!D19*100)</f>
        <v>112.33570226676292</v>
      </c>
      <c r="E34" s="77">
        <f>IF(E21=0,"",E21/TrRail_act!E19*100)</f>
        <v>111.09078613995484</v>
      </c>
      <c r="F34" s="77">
        <f>IF(F21=0,"",F21/TrRail_act!F19*100)</f>
        <v>110.03927769155473</v>
      </c>
      <c r="G34" s="77">
        <f>IF(G21=0,"",G21/TrRail_act!G19*100)</f>
        <v>108.83424921372544</v>
      </c>
      <c r="H34" s="77">
        <f>IF(H21=0,"",H21/TrRail_act!H19*100)</f>
        <v>108.09427806890135</v>
      </c>
      <c r="I34" s="77">
        <f>IF(I21=0,"",I21/TrRail_act!I19*100)</f>
        <v>108.24615307030886</v>
      </c>
      <c r="J34" s="77">
        <f>IF(J21=0,"",J21/TrRail_act!J19*100)</f>
        <v>107.88752601086532</v>
      </c>
      <c r="K34" s="77">
        <f>IF(K21=0,"",K21/TrRail_act!K19*100)</f>
        <v>106.68481545334923</v>
      </c>
      <c r="L34" s="77">
        <f>IF(L21=0,"",L21/TrRail_act!L19*100)</f>
        <v>106.37462374534378</v>
      </c>
      <c r="M34" s="77">
        <f>IF(M21=0,"",M21/TrRail_act!M19*100)</f>
        <v>103.09335059435831</v>
      </c>
      <c r="N34" s="77">
        <f>IF(N21=0,"",N21/TrRail_act!N19*100)</f>
        <v>105.35654551524938</v>
      </c>
      <c r="O34" s="77">
        <f>IF(O21=0,"",O21/TrRail_act!O19*100)</f>
        <v>101.41954216457721</v>
      </c>
      <c r="P34" s="77">
        <f>IF(P21=0,"",P21/TrRail_act!P19*100)</f>
        <v>103.87608383941395</v>
      </c>
      <c r="Q34" s="77">
        <f>IF(Q21=0,"",Q21/TrRail_act!Q19*100)</f>
        <v>105.27445330644554</v>
      </c>
    </row>
    <row r="35" spans="1:17" ht="11.45" customHeight="1" x14ac:dyDescent="0.25">
      <c r="A35" s="118" t="s">
        <v>19</v>
      </c>
      <c r="B35" s="122" t="str">
        <f>IF(B22=0,"",B22/TrRail_act!B20*100)</f>
        <v/>
      </c>
      <c r="C35" s="122" t="str">
        <f>IF(C22=0,"",C22/TrRail_act!C20*100)</f>
        <v/>
      </c>
      <c r="D35" s="122" t="str">
        <f>IF(D22=0,"",D22/TrRail_act!D20*100)</f>
        <v/>
      </c>
      <c r="E35" s="122" t="str">
        <f>IF(E22=0,"",E22/TrRail_act!E20*100)</f>
        <v/>
      </c>
      <c r="F35" s="122" t="str">
        <f>IF(F22=0,"",F22/TrRail_act!F20*100)</f>
        <v/>
      </c>
      <c r="G35" s="122" t="str">
        <f>IF(G22=0,"",G22/TrRail_act!G20*100)</f>
        <v/>
      </c>
      <c r="H35" s="122" t="str">
        <f>IF(H22=0,"",H22/TrRail_act!H20*100)</f>
        <v/>
      </c>
      <c r="I35" s="122" t="str">
        <f>IF(I22=0,"",I22/TrRail_act!I20*100)</f>
        <v/>
      </c>
      <c r="J35" s="122" t="str">
        <f>IF(J22=0,"",J22/TrRail_act!J20*100)</f>
        <v/>
      </c>
      <c r="K35" s="122" t="str">
        <f>IF(K22=0,"",K22/TrRail_act!K20*100)</f>
        <v/>
      </c>
      <c r="L35" s="122" t="str">
        <f>IF(L22=0,"",L22/TrRail_act!L20*100)</f>
        <v/>
      </c>
      <c r="M35" s="122" t="str">
        <f>IF(M22=0,"",M22/TrRail_act!M20*100)</f>
        <v/>
      </c>
      <c r="N35" s="122" t="str">
        <f>IF(N22=0,"",N22/TrRail_act!N20*100)</f>
        <v/>
      </c>
      <c r="O35" s="122" t="str">
        <f>IF(O22=0,"",O22/TrRail_act!O20*100)</f>
        <v/>
      </c>
      <c r="P35" s="122" t="str">
        <f>IF(P22=0,"",P22/TrRail_act!P20*100)</f>
        <v/>
      </c>
      <c r="Q35" s="122" t="str">
        <f>IF(Q22=0,"",Q22/TrRail_act!Q20*100)</f>
        <v/>
      </c>
    </row>
    <row r="36" spans="1:17" ht="11.45" customHeight="1" x14ac:dyDescent="0.25">
      <c r="A36" s="25" t="s">
        <v>18</v>
      </c>
      <c r="B36" s="79">
        <f>IF(B23=0,"",B23/TrRail_act!B21*100)</f>
        <v>296.41103537393099</v>
      </c>
      <c r="C36" s="79">
        <f>IF(C23=0,"",C23/TrRail_act!C21*100)</f>
        <v>286.27066903056533</v>
      </c>
      <c r="D36" s="79">
        <f>IF(D23=0,"",D23/TrRail_act!D21*100)</f>
        <v>283.3042273341984</v>
      </c>
      <c r="E36" s="79">
        <f>IF(E23=0,"",E23/TrRail_act!E21*100)</f>
        <v>281.04621992086169</v>
      </c>
      <c r="F36" s="79">
        <f>IF(F23=0,"",F23/TrRail_act!F21*100)</f>
        <v>276.44228774327127</v>
      </c>
      <c r="G36" s="79">
        <f>IF(G23=0,"",G23/TrRail_act!G21*100)</f>
        <v>275.50863681296954</v>
      </c>
      <c r="H36" s="79">
        <f>IF(H23=0,"",H23/TrRail_act!H21*100)</f>
        <v>273.59184984009352</v>
      </c>
      <c r="I36" s="79">
        <f>IF(I23=0,"",I23/TrRail_act!I21*100)</f>
        <v>274.4936050701026</v>
      </c>
      <c r="J36" s="79">
        <f>IF(J23=0,"",J23/TrRail_act!J21*100)</f>
        <v>272.50747242603131</v>
      </c>
      <c r="K36" s="79">
        <f>IF(K23=0,"",K23/TrRail_act!K21*100)</f>
        <v>265.0871071744574</v>
      </c>
      <c r="L36" s="79">
        <f>IF(L23=0,"",L23/TrRail_act!L21*100)</f>
        <v>263.69431779370399</v>
      </c>
      <c r="M36" s="79">
        <f>IF(M23=0,"",M23/TrRail_act!M21*100)</f>
        <v>263.85751507879417</v>
      </c>
      <c r="N36" s="79">
        <f>IF(N23=0,"",N23/TrRail_act!N21*100)</f>
        <v>263.62566057782584</v>
      </c>
      <c r="O36" s="79">
        <f>IF(O23=0,"",O23/TrRail_act!O21*100)</f>
        <v>261.36402068349128</v>
      </c>
      <c r="P36" s="79">
        <f>IF(P23=0,"",P23/TrRail_act!P21*100)</f>
        <v>259.57505977081263</v>
      </c>
      <c r="Q36" s="79">
        <f>IF(Q23=0,"",Q23/TrRail_act!Q21*100)</f>
        <v>255.00273921934013</v>
      </c>
    </row>
    <row r="37" spans="1:17" ht="11.45" customHeight="1" x14ac:dyDescent="0.25">
      <c r="A37" s="116" t="s">
        <v>17</v>
      </c>
      <c r="B37" s="77">
        <f>IF(B24=0,"",B24/TrRail_act!B22*100)</f>
        <v>398.90383868068733</v>
      </c>
      <c r="C37" s="77">
        <f>IF(C24=0,"",C24/TrRail_act!C22*100)</f>
        <v>389.140035303339</v>
      </c>
      <c r="D37" s="77">
        <f>IF(D24=0,"",D24/TrRail_act!D22*100)</f>
        <v>386.27452447699238</v>
      </c>
      <c r="E37" s="77">
        <f>IF(E24=0,"",E24/TrRail_act!E22*100)</f>
        <v>383.55589588521764</v>
      </c>
      <c r="F37" s="77">
        <f>IF(F24=0,"",F24/TrRail_act!F22*100)</f>
        <v>382.67687337737806</v>
      </c>
      <c r="G37" s="77">
        <f>IF(G24=0,"",G24/TrRail_act!G22*100)</f>
        <v>379.89248126795587</v>
      </c>
      <c r="H37" s="77">
        <f>IF(H24=0,"",H24/TrRail_act!H22*100)</f>
        <v>378.52781113238365</v>
      </c>
      <c r="I37" s="77">
        <f>IF(I24=0,"",I24/TrRail_act!I22*100)</f>
        <v>377.30241992222625</v>
      </c>
      <c r="J37" s="77">
        <f>IF(J24=0,"",J24/TrRail_act!J22*100)</f>
        <v>376.77086943607833</v>
      </c>
      <c r="K37" s="77">
        <f>IF(K24=0,"",K24/TrRail_act!K22*100)</f>
        <v>376.5753972014956</v>
      </c>
      <c r="L37" s="77">
        <f>IF(L24=0,"",L24/TrRail_act!L22*100)</f>
        <v>376.07501317738405</v>
      </c>
      <c r="M37" s="77">
        <f>IF(M24=0,"",M24/TrRail_act!M22*100)</f>
        <v>374.26118095815207</v>
      </c>
      <c r="N37" s="77">
        <f>IF(N24=0,"",N24/TrRail_act!N22*100)</f>
        <v>373.40428884228601</v>
      </c>
      <c r="O37" s="77">
        <f>IF(O24=0,"",O24/TrRail_act!O22*100)</f>
        <v>371.14145894985097</v>
      </c>
      <c r="P37" s="77">
        <f>IF(P24=0,"",P24/TrRail_act!P22*100)</f>
        <v>369.8218432381106</v>
      </c>
      <c r="Q37" s="77">
        <f>IF(Q24=0,"",Q24/TrRail_act!Q22*100)</f>
        <v>369.27156385051461</v>
      </c>
    </row>
    <row r="38" spans="1:17" ht="11.45" customHeight="1" x14ac:dyDescent="0.25">
      <c r="A38" s="93" t="s">
        <v>16</v>
      </c>
      <c r="B38" s="74">
        <f>IF(B25=0,"",B25/TrRail_act!B23*100)</f>
        <v>193.30659880901732</v>
      </c>
      <c r="C38" s="74">
        <f>IF(C25=0,"",C25/TrRail_act!C23*100)</f>
        <v>186.99234387703979</v>
      </c>
      <c r="D38" s="74">
        <f>IF(D25=0,"",D25/TrRail_act!D23*100)</f>
        <v>186.69260045751824</v>
      </c>
      <c r="E38" s="74">
        <f>IF(E25=0,"",E25/TrRail_act!E23*100)</f>
        <v>181.41895078154573</v>
      </c>
      <c r="F38" s="74">
        <f>IF(F25=0,"",F25/TrRail_act!F23*100)</f>
        <v>176.76131409798262</v>
      </c>
      <c r="G38" s="74">
        <f>IF(G25=0,"",G25/TrRail_act!G23*100)</f>
        <v>174.18302642344705</v>
      </c>
      <c r="H38" s="74">
        <f>IF(H25=0,"",H25/TrRail_act!H23*100)</f>
        <v>172.64286764189191</v>
      </c>
      <c r="I38" s="74">
        <f>IF(I25=0,"",I25/TrRail_act!I23*100)</f>
        <v>172.41903856539011</v>
      </c>
      <c r="J38" s="74">
        <f>IF(J25=0,"",J25/TrRail_act!J23*100)</f>
        <v>170.13201271049633</v>
      </c>
      <c r="K38" s="74">
        <f>IF(K25=0,"",K25/TrRail_act!K23*100)</f>
        <v>160.27436693999343</v>
      </c>
      <c r="L38" s="74">
        <f>IF(L25=0,"",L25/TrRail_act!L23*100)</f>
        <v>155.95737548447758</v>
      </c>
      <c r="M38" s="74">
        <f>IF(M25=0,"",M25/TrRail_act!M23*100)</f>
        <v>155.27823643038153</v>
      </c>
      <c r="N38" s="74">
        <f>IF(N25=0,"",N25/TrRail_act!N23*100)</f>
        <v>153.70902324173406</v>
      </c>
      <c r="O38" s="74">
        <f>IF(O25=0,"",O25/TrRail_act!O23*100)</f>
        <v>152.44693916050821</v>
      </c>
      <c r="P38" s="74">
        <f>IF(P25=0,"",P25/TrRail_act!P23*100)</f>
        <v>148.37497498292188</v>
      </c>
      <c r="Q38" s="74">
        <f>IF(Q25=0,"",Q25/TrRail_act!Q23*100)</f>
        <v>142.62195953262588</v>
      </c>
    </row>
    <row r="40" spans="1:17" ht="11.45" customHeight="1" x14ac:dyDescent="0.25">
      <c r="A40" s="27" t="s">
        <v>73</v>
      </c>
      <c r="B40" s="68"/>
      <c r="C40" s="68"/>
      <c r="D40" s="68"/>
      <c r="E40" s="68"/>
      <c r="F40" s="68"/>
      <c r="G40" s="68"/>
      <c r="H40" s="68"/>
      <c r="I40" s="68"/>
      <c r="J40" s="68"/>
      <c r="K40" s="68"/>
      <c r="L40" s="68"/>
      <c r="M40" s="68"/>
      <c r="N40" s="68"/>
      <c r="O40" s="68"/>
      <c r="P40" s="68"/>
      <c r="Q40" s="68"/>
    </row>
    <row r="41" spans="1:17" ht="11.45" customHeight="1" x14ac:dyDescent="0.25">
      <c r="A41" s="25" t="s">
        <v>37</v>
      </c>
      <c r="B41" s="79">
        <f>IF(B17=0,"",B17/TrRail_act!B4*1000)</f>
        <v>16.456375153830113</v>
      </c>
      <c r="C41" s="79">
        <f>IF(C17=0,"",C17/TrRail_act!C4*1000)</f>
        <v>15.044549090415783</v>
      </c>
      <c r="D41" s="79">
        <f>IF(D17=0,"",D17/TrRail_act!D4*1000)</f>
        <v>15.427265286538354</v>
      </c>
      <c r="E41" s="79">
        <f>IF(E17=0,"",E17/TrRail_act!E4*1000)</f>
        <v>15.164860245100952</v>
      </c>
      <c r="F41" s="79">
        <f>IF(F17=0,"",F17/TrRail_act!F4*1000)</f>
        <v>14.509182451863794</v>
      </c>
      <c r="G41" s="79">
        <f>IF(G17=0,"",G17/TrRail_act!G4*1000)</f>
        <v>15.509004950474482</v>
      </c>
      <c r="H41" s="79">
        <f>IF(H17=0,"",H17/TrRail_act!H4*1000)</f>
        <v>15.208961784993253</v>
      </c>
      <c r="I41" s="79">
        <f>IF(I17=0,"",I17/TrRail_act!I4*1000)</f>
        <v>15.042121314031744</v>
      </c>
      <c r="J41" s="79">
        <f>IF(J17=0,"",J17/TrRail_act!J4*1000)</f>
        <v>15.514979264778983</v>
      </c>
      <c r="K41" s="79">
        <f>IF(K17=0,"",K17/TrRail_act!K4*1000)</f>
        <v>15.671804255206132</v>
      </c>
      <c r="L41" s="79">
        <f>IF(L17=0,"",L17/TrRail_act!L4*1000)</f>
        <v>15.742144328541878</v>
      </c>
      <c r="M41" s="79">
        <f>IF(M17=0,"",M17/TrRail_act!M4*1000)</f>
        <v>15.513747511044089</v>
      </c>
      <c r="N41" s="79">
        <f>IF(N17=0,"",N17/TrRail_act!N4*1000)</f>
        <v>15.29685155172225</v>
      </c>
      <c r="O41" s="79">
        <f>IF(O17=0,"",O17/TrRail_act!O4*1000)</f>
        <v>15.112675475992916</v>
      </c>
      <c r="P41" s="79">
        <f>IF(P17=0,"",P17/TrRail_act!P4*1000)</f>
        <v>15.541560934204742</v>
      </c>
      <c r="Q41" s="79">
        <f>IF(Q17=0,"",Q17/TrRail_act!Q4*1000)</f>
        <v>15.503043472727196</v>
      </c>
    </row>
    <row r="42" spans="1:17" ht="11.45" customHeight="1" x14ac:dyDescent="0.25">
      <c r="A42" s="91" t="s">
        <v>21</v>
      </c>
      <c r="B42" s="123" t="str">
        <f>IF(B18=0,"",B18/TrRail_act!B5*1000)</f>
        <v/>
      </c>
      <c r="C42" s="123" t="str">
        <f>IF(C18=0,"",C18/TrRail_act!C5*1000)</f>
        <v/>
      </c>
      <c r="D42" s="123">
        <f>IF(D18=0,"",D18/TrRail_act!D5*1000)</f>
        <v>5.0832245272646217</v>
      </c>
      <c r="E42" s="123">
        <f>IF(E18=0,"",E18/TrRail_act!E5*1000)</f>
        <v>5.0489168901291146</v>
      </c>
      <c r="F42" s="123">
        <f>IF(F18=0,"",F18/TrRail_act!F5*1000)</f>
        <v>5.0213427987248265</v>
      </c>
      <c r="G42" s="123">
        <f>IF(G18=0,"",G18/TrRail_act!G5*1000)</f>
        <v>5.0514656962644873</v>
      </c>
      <c r="H42" s="123">
        <f>IF(H18=0,"",H18/TrRail_act!H5*1000)</f>
        <v>5.0208636765243382</v>
      </c>
      <c r="I42" s="123">
        <f>IF(I18=0,"",I18/TrRail_act!I5*1000)</f>
        <v>4.9584066289761681</v>
      </c>
      <c r="J42" s="123">
        <f>IF(J18=0,"",J18/TrRail_act!J5*1000)</f>
        <v>4.9512678627862252</v>
      </c>
      <c r="K42" s="123">
        <f>IF(K18=0,"",K18/TrRail_act!K5*1000)</f>
        <v>4.950382030959303</v>
      </c>
      <c r="L42" s="123">
        <f>IF(L18=0,"",L18/TrRail_act!L5*1000)</f>
        <v>4.8997855814199163</v>
      </c>
      <c r="M42" s="123">
        <f>IF(M18=0,"",M18/TrRail_act!M5*1000)</f>
        <v>4.8790575546845254</v>
      </c>
      <c r="N42" s="123">
        <f>IF(N18=0,"",N18/TrRail_act!N5*1000)</f>
        <v>4.8155941910183575</v>
      </c>
      <c r="O42" s="123">
        <f>IF(O18=0,"",O18/TrRail_act!O5*1000)</f>
        <v>4.8014562413674327</v>
      </c>
      <c r="P42" s="123">
        <f>IF(P18=0,"",P18/TrRail_act!P5*1000)</f>
        <v>4.7825428075983334</v>
      </c>
      <c r="Q42" s="123">
        <f>IF(Q18=0,"",Q18/TrRail_act!Q5*1000)</f>
        <v>4.7371929940987174</v>
      </c>
    </row>
    <row r="43" spans="1:17" ht="11.45" customHeight="1" x14ac:dyDescent="0.25">
      <c r="A43" s="19" t="s">
        <v>20</v>
      </c>
      <c r="B43" s="76">
        <f>IF(B19=0,"",B19/TrRail_act!B6*1000)</f>
        <v>16.456375153830113</v>
      </c>
      <c r="C43" s="76">
        <f>IF(C19=0,"",C19/TrRail_act!C6*1000)</f>
        <v>15.044549090415783</v>
      </c>
      <c r="D43" s="76">
        <f>IF(D19=0,"",D19/TrRail_act!D6*1000)</f>
        <v>15.443470050129909</v>
      </c>
      <c r="E43" s="76">
        <f>IF(E19=0,"",E19/TrRail_act!E6*1000)</f>
        <v>15.28119533002768</v>
      </c>
      <c r="F43" s="76">
        <f>IF(F19=0,"",F19/TrRail_act!F6*1000)</f>
        <v>14.713427906892685</v>
      </c>
      <c r="G43" s="76">
        <f>IF(G19=0,"",G19/TrRail_act!G6*1000)</f>
        <v>15.792587367478502</v>
      </c>
      <c r="H43" s="76">
        <f>IF(H19=0,"",H19/TrRail_act!H6*1000)</f>
        <v>15.48242301081795</v>
      </c>
      <c r="I43" s="76">
        <f>IF(I19=0,"",I19/TrRail_act!I6*1000)</f>
        <v>15.331113784766011</v>
      </c>
      <c r="J43" s="76">
        <f>IF(J19=0,"",J19/TrRail_act!J6*1000)</f>
        <v>15.842992596528761</v>
      </c>
      <c r="K43" s="76">
        <f>IF(K19=0,"",K19/TrRail_act!K6*1000)</f>
        <v>16.046496351794733</v>
      </c>
      <c r="L43" s="76">
        <f>IF(L19=0,"",L19/TrRail_act!L6*1000)</f>
        <v>16.15099944696443</v>
      </c>
      <c r="M43" s="76">
        <f>IF(M19=0,"",M19/TrRail_act!M6*1000)</f>
        <v>15.978232005603076</v>
      </c>
      <c r="N43" s="76">
        <f>IF(N19=0,"",N19/TrRail_act!N6*1000)</f>
        <v>15.737524333191155</v>
      </c>
      <c r="O43" s="76">
        <f>IF(O19=0,"",O19/TrRail_act!O6*1000)</f>
        <v>15.559689101795639</v>
      </c>
      <c r="P43" s="76">
        <f>IF(P19=0,"",P19/TrRail_act!P6*1000)</f>
        <v>16.027228265576198</v>
      </c>
      <c r="Q43" s="76">
        <f>IF(Q19=0,"",Q19/TrRail_act!Q6*1000)</f>
        <v>16.001125396192791</v>
      </c>
    </row>
    <row r="44" spans="1:17" ht="11.45" customHeight="1" x14ac:dyDescent="0.25">
      <c r="A44" s="62" t="s">
        <v>17</v>
      </c>
      <c r="B44" s="77">
        <f>IF(B20=0,"",B20/TrRail_act!B7*1000)</f>
        <v>24.769155347255438</v>
      </c>
      <c r="C44" s="77">
        <f>IF(C20=0,"",C20/TrRail_act!C7*1000)</f>
        <v>22.646759711337889</v>
      </c>
      <c r="D44" s="77">
        <f>IF(D20=0,"",D20/TrRail_act!D7*1000)</f>
        <v>23.249884210536091</v>
      </c>
      <c r="E44" s="77">
        <f>IF(E20=0,"",E20/TrRail_act!E7*1000)</f>
        <v>23.061535066411626</v>
      </c>
      <c r="F44" s="77">
        <f>IF(F20=0,"",F20/TrRail_act!F7*1000)</f>
        <v>22.275494594830946</v>
      </c>
      <c r="G44" s="77">
        <f>IF(G20=0,"",G20/TrRail_act!G7*1000)</f>
        <v>23.915710587576669</v>
      </c>
      <c r="H44" s="77">
        <f>IF(H20=0,"",H20/TrRail_act!H7*1000)</f>
        <v>23.435978397332672</v>
      </c>
      <c r="I44" s="77">
        <f>IF(I20=0,"",I20/TrRail_act!I7*1000)</f>
        <v>23.202810369753866</v>
      </c>
      <c r="J44" s="77">
        <f>IF(J20=0,"",J20/TrRail_act!J7*1000)</f>
        <v>23.980908442684619</v>
      </c>
      <c r="K44" s="77">
        <f>IF(K20=0,"",K20/TrRail_act!K7*1000)</f>
        <v>24.287177351131451</v>
      </c>
      <c r="L44" s="77">
        <f>IF(L20=0,"",L20/TrRail_act!L7*1000)</f>
        <v>24.439137398793282</v>
      </c>
      <c r="M44" s="77">
        <f>IF(M20=0,"",M20/TrRail_act!M7*1000)</f>
        <v>24.218677164176661</v>
      </c>
      <c r="N44" s="77">
        <f>IF(N20=0,"",N20/TrRail_act!N7*1000)</f>
        <v>23.835225059399143</v>
      </c>
      <c r="O44" s="77">
        <f>IF(O20=0,"",O20/TrRail_act!O7*1000)</f>
        <v>23.577982246200186</v>
      </c>
      <c r="P44" s="77">
        <f>IF(P20=0,"",P20/TrRail_act!P7*1000)</f>
        <v>24.27177879876675</v>
      </c>
      <c r="Q44" s="77">
        <f>IF(Q20=0,"",Q20/TrRail_act!Q7*1000)</f>
        <v>24.21862982067001</v>
      </c>
    </row>
    <row r="45" spans="1:17" ht="11.45" customHeight="1" x14ac:dyDescent="0.25">
      <c r="A45" s="62" t="s">
        <v>16</v>
      </c>
      <c r="B45" s="77">
        <f>IF(B21=0,"",B21/TrRail_act!B8*1000)</f>
        <v>8.9302265713848765</v>
      </c>
      <c r="C45" s="77">
        <f>IF(C21=0,"",C21/TrRail_act!C8*1000)</f>
        <v>8.4414048432024984</v>
      </c>
      <c r="D45" s="77">
        <f>IF(D21=0,"",D21/TrRail_act!D8*1000)</f>
        <v>8.8515561319083336</v>
      </c>
      <c r="E45" s="77">
        <f>IF(E21=0,"",E21/TrRail_act!E8*1000)</f>
        <v>8.4757831164195956</v>
      </c>
      <c r="F45" s="77">
        <f>IF(F21=0,"",F21/TrRail_act!F8*1000)</f>
        <v>8.3274214180223272</v>
      </c>
      <c r="G45" s="77">
        <f>IF(G21=0,"",G21/TrRail_act!G8*1000)</f>
        <v>8.6959683402820165</v>
      </c>
      <c r="H45" s="77">
        <f>IF(H21=0,"",H21/TrRail_act!H8*1000)</f>
        <v>8.596194685331513</v>
      </c>
      <c r="I45" s="77">
        <f>IF(I21=0,"",I21/TrRail_act!I8*1000)</f>
        <v>8.2971837083179274</v>
      </c>
      <c r="J45" s="77">
        <f>IF(J21=0,"",J21/TrRail_act!J8*1000)</f>
        <v>8.6514890603775658</v>
      </c>
      <c r="K45" s="77">
        <f>IF(K21=0,"",K21/TrRail_act!K8*1000)</f>
        <v>9.073965684617221</v>
      </c>
      <c r="L45" s="77">
        <f>IF(L21=0,"",L21/TrRail_act!L8*1000)</f>
        <v>8.9999066940084766</v>
      </c>
      <c r="M45" s="77">
        <f>IF(M21=0,"",M21/TrRail_act!M8*1000)</f>
        <v>8.6843851433648602</v>
      </c>
      <c r="N45" s="77">
        <f>IF(N21=0,"",N21/TrRail_act!N8*1000)</f>
        <v>8.4404315998848318</v>
      </c>
      <c r="O45" s="77">
        <f>IF(O21=0,"",O21/TrRail_act!O8*1000)</f>
        <v>8.3997827340705467</v>
      </c>
      <c r="P45" s="77">
        <f>IF(P21=0,"",P21/TrRail_act!P8*1000)</f>
        <v>8.542971396161894</v>
      </c>
      <c r="Q45" s="77">
        <f>IF(Q21=0,"",Q21/TrRail_act!Q8*1000)</f>
        <v>8.7275702375196538</v>
      </c>
    </row>
    <row r="46" spans="1:17" ht="11.45" customHeight="1" x14ac:dyDescent="0.25">
      <c r="A46" s="118" t="s">
        <v>19</v>
      </c>
      <c r="B46" s="122" t="str">
        <f>IF(B22=0,"",B22/TrRail_act!B9*1000)</f>
        <v/>
      </c>
      <c r="C46" s="122" t="str">
        <f>IF(C22=0,"",C22/TrRail_act!C9*1000)</f>
        <v/>
      </c>
      <c r="D46" s="122" t="str">
        <f>IF(D22=0,"",D22/TrRail_act!D9*1000)</f>
        <v/>
      </c>
      <c r="E46" s="122" t="str">
        <f>IF(E22=0,"",E22/TrRail_act!E9*1000)</f>
        <v/>
      </c>
      <c r="F46" s="122" t="str">
        <f>IF(F22=0,"",F22/TrRail_act!F9*1000)</f>
        <v/>
      </c>
      <c r="G46" s="122" t="str">
        <f>IF(G22=0,"",G22/TrRail_act!G9*1000)</f>
        <v/>
      </c>
      <c r="H46" s="122" t="str">
        <f>IF(H22=0,"",H22/TrRail_act!H9*1000)</f>
        <v/>
      </c>
      <c r="I46" s="122" t="str">
        <f>IF(I22=0,"",I22/TrRail_act!I9*1000)</f>
        <v/>
      </c>
      <c r="J46" s="122" t="str">
        <f>IF(J22=0,"",J22/TrRail_act!J9*1000)</f>
        <v/>
      </c>
      <c r="K46" s="122" t="str">
        <f>IF(K22=0,"",K22/TrRail_act!K9*1000)</f>
        <v/>
      </c>
      <c r="L46" s="122" t="str">
        <f>IF(L22=0,"",L22/TrRail_act!L9*1000)</f>
        <v/>
      </c>
      <c r="M46" s="122" t="str">
        <f>IF(M22=0,"",M22/TrRail_act!M9*1000)</f>
        <v/>
      </c>
      <c r="N46" s="122" t="str">
        <f>IF(N22=0,"",N22/TrRail_act!N9*1000)</f>
        <v/>
      </c>
      <c r="O46" s="122" t="str">
        <f>IF(O22=0,"",O22/TrRail_act!O9*1000)</f>
        <v/>
      </c>
      <c r="P46" s="122" t="str">
        <f>IF(P22=0,"",P22/TrRail_act!P9*1000)</f>
        <v/>
      </c>
      <c r="Q46" s="122" t="str">
        <f>IF(Q22=0,"",Q22/TrRail_act!Q9*1000)</f>
        <v/>
      </c>
    </row>
    <row r="47" spans="1:17" ht="11.45" customHeight="1" x14ac:dyDescent="0.25">
      <c r="A47" s="25" t="s">
        <v>36</v>
      </c>
      <c r="B47" s="79">
        <f>IF(B23=0,"",B23/TrRail_act!B10*1000)</f>
        <v>6.0393269551198596</v>
      </c>
      <c r="C47" s="79">
        <f>IF(C23=0,"",C23/TrRail_act!C10*1000)</f>
        <v>5.8327186292354307</v>
      </c>
      <c r="D47" s="79">
        <f>IF(D23=0,"",D23/TrRail_act!D10*1000)</f>
        <v>5.7722778589548653</v>
      </c>
      <c r="E47" s="79">
        <f>IF(E23=0,"",E23/TrRail_act!E10*1000)</f>
        <v>5.7262713227305255</v>
      </c>
      <c r="F47" s="79">
        <f>IF(F23=0,"",F23/TrRail_act!F10*1000)</f>
        <v>5.632466948461567</v>
      </c>
      <c r="G47" s="79">
        <f>IF(G23=0,"",G23/TrRail_act!G10*1000)</f>
        <v>5.8350386895864261</v>
      </c>
      <c r="H47" s="79">
        <f>IF(H23=0,"",H23/TrRail_act!H10*1000)</f>
        <v>5.4689449053659276</v>
      </c>
      <c r="I47" s="79">
        <f>IF(I23=0,"",I23/TrRail_act!I10*1000)</f>
        <v>4.7461626149276874</v>
      </c>
      <c r="J47" s="79">
        <f>IF(J23=0,"",J23/TrRail_act!J10*1000)</f>
        <v>4.5783007827203015</v>
      </c>
      <c r="K47" s="79">
        <f>IF(K23=0,"",K23/TrRail_act!K10*1000)</f>
        <v>5.0881131218250255</v>
      </c>
      <c r="L47" s="79">
        <f>IF(L23=0,"",L23/TrRail_act!L10*1000)</f>
        <v>4.3434776419079073</v>
      </c>
      <c r="M47" s="79">
        <f>IF(M23=0,"",M23/TrRail_act!M10*1000)</f>
        <v>4.4497577112714426</v>
      </c>
      <c r="N47" s="79">
        <f>IF(N23=0,"",N23/TrRail_act!N10*1000)</f>
        <v>4.2957789818476266</v>
      </c>
      <c r="O47" s="79">
        <f>IF(O23=0,"",O23/TrRail_act!O10*1000)</f>
        <v>3.8580275000850186</v>
      </c>
      <c r="P47" s="79">
        <f>IF(P23=0,"",P23/TrRail_act!P10*1000)</f>
        <v>3.6255921790391716</v>
      </c>
      <c r="Q47" s="79">
        <f>IF(Q23=0,"",Q23/TrRail_act!Q10*1000)</f>
        <v>4.0320274736221231</v>
      </c>
    </row>
    <row r="48" spans="1:17" ht="11.45" customHeight="1" x14ac:dyDescent="0.25">
      <c r="A48" s="116" t="s">
        <v>17</v>
      </c>
      <c r="B48" s="77">
        <f>IF(B24=0,"",B24/TrRail_act!B11*1000)</f>
        <v>7.7592638819221476</v>
      </c>
      <c r="C48" s="77">
        <f>IF(C24=0,"",C24/TrRail_act!C11*1000)</f>
        <v>7.5618692707364454</v>
      </c>
      <c r="D48" s="77">
        <f>IF(D24=0,"",D24/TrRail_act!D11*1000)</f>
        <v>7.501143399584044</v>
      </c>
      <c r="E48" s="77">
        <f>IF(E24=0,"",E24/TrRail_act!E11*1000)</f>
        <v>7.454601809144318</v>
      </c>
      <c r="F48" s="77">
        <f>IF(F24=0,"",F24/TrRail_act!F11*1000)</f>
        <v>7.4312916682106591</v>
      </c>
      <c r="G48" s="77">
        <f>IF(G24=0,"",G24/TrRail_act!G11*1000)</f>
        <v>7.6746445504785079</v>
      </c>
      <c r="H48" s="77">
        <f>IF(H24=0,"",H24/TrRail_act!H11*1000)</f>
        <v>7.2159602426038401</v>
      </c>
      <c r="I48" s="77">
        <f>IF(I24=0,"",I24/TrRail_act!I11*1000)</f>
        <v>6.2261913983021309</v>
      </c>
      <c r="J48" s="77">
        <f>IF(J24=0,"",J24/TrRail_act!J11*1000)</f>
        <v>6.0396371614199449</v>
      </c>
      <c r="K48" s="77">
        <f>IF(K24=0,"",K24/TrRail_act!K11*1000)</f>
        <v>6.8893458283580742</v>
      </c>
      <c r="L48" s="77">
        <f>IF(L24=0,"",L24/TrRail_act!L11*1000)</f>
        <v>5.9070602258367098</v>
      </c>
      <c r="M48" s="77">
        <f>IF(M24=0,"",M24/TrRail_act!M11*1000)</f>
        <v>6.0223496293040375</v>
      </c>
      <c r="N48" s="77">
        <f>IF(N24=0,"",N24/TrRail_act!N11*1000)</f>
        <v>5.8082212936355972</v>
      </c>
      <c r="O48" s="77">
        <f>IF(O24=0,"",O24/TrRail_act!O11*1000)</f>
        <v>5.2284653522068467</v>
      </c>
      <c r="P48" s="77">
        <f>IF(P24=0,"",P24/TrRail_act!P11*1000)</f>
        <v>4.9316719506171998</v>
      </c>
      <c r="Q48" s="77">
        <f>IF(Q24=0,"",Q24/TrRail_act!Q11*1000)</f>
        <v>5.5712007430925654</v>
      </c>
    </row>
    <row r="49" spans="1:17" ht="11.45" customHeight="1" x14ac:dyDescent="0.25">
      <c r="A49" s="93" t="s">
        <v>16</v>
      </c>
      <c r="B49" s="74">
        <f>IF(B25=0,"",B25/TrRail_act!B12*1000)</f>
        <v>4.1361061020632022</v>
      </c>
      <c r="C49" s="74">
        <f>IF(C25=0,"",C25/TrRail_act!C12*1000)</f>
        <v>3.997051662178591</v>
      </c>
      <c r="D49" s="74">
        <f>IF(D25=0,"",D25/TrRail_act!D12*1000)</f>
        <v>3.9879636549320443</v>
      </c>
      <c r="E49" s="74">
        <f>IF(E25=0,"",E25/TrRail_act!E12*1000)</f>
        <v>3.8785654412812969</v>
      </c>
      <c r="F49" s="74">
        <f>IF(F25=0,"",F25/TrRail_act!F12*1000)</f>
        <v>3.7758262108649099</v>
      </c>
      <c r="G49" s="74">
        <f>IF(G25=0,"",G25/TrRail_act!G12*1000)</f>
        <v>3.8707586185208687</v>
      </c>
      <c r="H49" s="74">
        <f>IF(H25=0,"",H25/TrRail_act!H12*1000)</f>
        <v>3.6202425176654978</v>
      </c>
      <c r="I49" s="74">
        <f>IF(I25=0,"",I25/TrRail_act!I12*1000)</f>
        <v>3.1297581620194852</v>
      </c>
      <c r="J49" s="74">
        <f>IF(J25=0,"",J25/TrRail_act!J12*1000)</f>
        <v>2.9999378418946305</v>
      </c>
      <c r="K49" s="74">
        <f>IF(K25=0,"",K25/TrRail_act!K12*1000)</f>
        <v>3.2253941824774857</v>
      </c>
      <c r="L49" s="74">
        <f>IF(L25=0,"",L25/TrRail_act!L12*1000)</f>
        <v>2.6946075519707082</v>
      </c>
      <c r="M49" s="74">
        <f>IF(M25=0,"",M25/TrRail_act!M12*1000)</f>
        <v>2.7484918685196504</v>
      </c>
      <c r="N49" s="74">
        <f>IF(N25=0,"",N25/TrRail_act!N12*1000)</f>
        <v>2.630000922172091</v>
      </c>
      <c r="O49" s="74">
        <f>IF(O25=0,"",O25/TrRail_act!O12*1000)</f>
        <v>2.3623604214861986</v>
      </c>
      <c r="P49" s="74">
        <f>IF(P25=0,"",P25/TrRail_act!P12*1000)</f>
        <v>2.1764814254312239</v>
      </c>
      <c r="Q49" s="74">
        <f>IF(Q25=0,"",Q25/TrRail_act!Q12*1000)</f>
        <v>2.3669115339090943</v>
      </c>
    </row>
    <row r="51" spans="1:17" ht="11.45" customHeight="1" x14ac:dyDescent="0.25">
      <c r="A51" s="27" t="s">
        <v>72</v>
      </c>
      <c r="B51" s="68"/>
      <c r="C51" s="68"/>
      <c r="D51" s="68"/>
      <c r="E51" s="68"/>
      <c r="F51" s="68"/>
      <c r="G51" s="68"/>
      <c r="H51" s="68"/>
      <c r="I51" s="68"/>
      <c r="J51" s="68"/>
      <c r="K51" s="68"/>
      <c r="L51" s="68"/>
      <c r="M51" s="68"/>
      <c r="N51" s="68"/>
      <c r="O51" s="68"/>
      <c r="P51" s="68"/>
      <c r="Q51" s="68"/>
    </row>
    <row r="52" spans="1:17" ht="11.45" customHeight="1" x14ac:dyDescent="0.25">
      <c r="A52" s="25" t="s">
        <v>39</v>
      </c>
      <c r="B52" s="40">
        <f>IF(B17=0,"",1000000*B17/TrRail_act!B37)</f>
        <v>416068.26130939421</v>
      </c>
      <c r="C52" s="40">
        <f>IF(C17=0,"",1000000*C17/TrRail_act!C37)</f>
        <v>391226.66066485771</v>
      </c>
      <c r="D52" s="40">
        <f>IF(D17=0,"",1000000*D17/TrRail_act!D37)</f>
        <v>387635.30331328249</v>
      </c>
      <c r="E52" s="40">
        <f>IF(E17=0,"",1000000*E17/TrRail_act!E37)</f>
        <v>378671.70095076237</v>
      </c>
      <c r="F52" s="40">
        <f>IF(F17=0,"",1000000*F17/TrRail_act!F37)</f>
        <v>361925.15077051619</v>
      </c>
      <c r="G52" s="40">
        <f>IF(G17=0,"",1000000*G17/TrRail_act!G37)</f>
        <v>371731.46240668523</v>
      </c>
      <c r="H52" s="40">
        <f>IF(H17=0,"",1000000*H17/TrRail_act!H37)</f>
        <v>367711.08377282333</v>
      </c>
      <c r="I52" s="40">
        <f>IF(I17=0,"",1000000*I17/TrRail_act!I37)</f>
        <v>361979.53298501391</v>
      </c>
      <c r="J52" s="40">
        <f>IF(J17=0,"",1000000*J17/TrRail_act!J37)</f>
        <v>363983.66209943453</v>
      </c>
      <c r="K52" s="40">
        <f>IF(K17=0,"",1000000*K17/TrRail_act!K37)</f>
        <v>349500.44726058649</v>
      </c>
      <c r="L52" s="40">
        <f>IF(L17=0,"",1000000*L17/TrRail_act!L37)</f>
        <v>351565.64770397253</v>
      </c>
      <c r="M52" s="40">
        <f>IF(M17=0,"",1000000*M17/TrRail_act!M37)</f>
        <v>340124.83404576196</v>
      </c>
      <c r="N52" s="40">
        <f>IF(N17=0,"",1000000*N17/TrRail_act!N37)</f>
        <v>338374.32862457912</v>
      </c>
      <c r="O52" s="40">
        <f>IF(O17=0,"",1000000*O17/TrRail_act!O37)</f>
        <v>334288.46886217338</v>
      </c>
      <c r="P52" s="40">
        <f>IF(P17=0,"",1000000*P17/TrRail_act!P37)</f>
        <v>334254.04511573992</v>
      </c>
      <c r="Q52" s="40">
        <f>IF(Q17=0,"",1000000*Q17/TrRail_act!Q37)</f>
        <v>331331.92125228891</v>
      </c>
    </row>
    <row r="53" spans="1:17" ht="11.45" customHeight="1" x14ac:dyDescent="0.25">
      <c r="A53" s="91" t="s">
        <v>21</v>
      </c>
      <c r="B53" s="121" t="str">
        <f>IF(B18=0,"",1000000*B18/TrRail_act!B38)</f>
        <v/>
      </c>
      <c r="C53" s="121" t="str">
        <f>IF(C18=0,"",1000000*C18/TrRail_act!C38)</f>
        <v/>
      </c>
      <c r="D53" s="121">
        <f>IF(D18=0,"",1000000*D18/TrRail_act!D38)</f>
        <v>30499.347163587725</v>
      </c>
      <c r="E53" s="121">
        <f>IF(E18=0,"",1000000*E18/TrRail_act!E38)</f>
        <v>42284.678954831332</v>
      </c>
      <c r="F53" s="121">
        <f>IF(F18=0,"",1000000*F18/TrRail_act!F38)</f>
        <v>41466.572789469537</v>
      </c>
      <c r="G53" s="121">
        <f>IF(G18=0,"",1000000*G18/TrRail_act!G38)</f>
        <v>41966.022707428048</v>
      </c>
      <c r="H53" s="121">
        <f>IF(H18=0,"",1000000*H18/TrRail_act!H38)</f>
        <v>41171.082147499568</v>
      </c>
      <c r="I53" s="121">
        <f>IF(I18=0,"",1000000*I18/TrRail_act!I38)</f>
        <v>40820.370852501481</v>
      </c>
      <c r="J53" s="121">
        <f>IF(J18=0,"",1000000*J18/TrRail_act!J38)</f>
        <v>41084.988648651655</v>
      </c>
      <c r="K53" s="121">
        <f>IF(K18=0,"",1000000*K18/TrRail_act!K38)</f>
        <v>40935.851409855772</v>
      </c>
      <c r="L53" s="121">
        <f>IF(L18=0,"",1000000*L18/TrRail_act!L38)</f>
        <v>40380.991515839996</v>
      </c>
      <c r="M53" s="121">
        <f>IF(M18=0,"",1000000*M18/TrRail_act!M38)</f>
        <v>40488.895528426809</v>
      </c>
      <c r="N53" s="121">
        <f>IF(N18=0,"",1000000*N18/TrRail_act!N38)</f>
        <v>39387.248010120296</v>
      </c>
      <c r="O53" s="121">
        <f>IF(O18=0,"",1000000*O18/TrRail_act!O38)</f>
        <v>39525.031088358002</v>
      </c>
      <c r="P53" s="121">
        <f>IF(P18=0,"",1000000*P18/TrRail_act!P38)</f>
        <v>39607.537617856615</v>
      </c>
      <c r="Q53" s="121">
        <f>IF(Q18=0,"",1000000*Q18/TrRail_act!Q38)</f>
        <v>39065.618937635998</v>
      </c>
    </row>
    <row r="54" spans="1:17" ht="11.45" customHeight="1" x14ac:dyDescent="0.25">
      <c r="A54" s="19" t="s">
        <v>20</v>
      </c>
      <c r="B54" s="38">
        <f>IF(B19=0,"",1000000*B19/TrRail_act!B39)</f>
        <v>416068.26130939421</v>
      </c>
      <c r="C54" s="38">
        <f>IF(C19=0,"",1000000*C19/TrRail_act!C39)</f>
        <v>391226.66066485771</v>
      </c>
      <c r="D54" s="38">
        <f>IF(D19=0,"",1000000*D19/TrRail_act!D39)</f>
        <v>389990.0458813025</v>
      </c>
      <c r="E54" s="38">
        <f>IF(E19=0,"",1000000*E19/TrRail_act!E39)</f>
        <v>390474.75435412838</v>
      </c>
      <c r="F54" s="38">
        <f>IF(F19=0,"",1000000*F19/TrRail_act!F39)</f>
        <v>383710.71199291188</v>
      </c>
      <c r="G54" s="38">
        <f>IF(G19=0,"",1000000*G19/TrRail_act!G39)</f>
        <v>398921.42466518644</v>
      </c>
      <c r="H54" s="38">
        <f>IF(H19=0,"",1000000*H19/TrRail_act!H39)</f>
        <v>394979.559900199</v>
      </c>
      <c r="I54" s="38">
        <f>IF(I19=0,"",1000000*I19/TrRail_act!I39)</f>
        <v>390453.43808129849</v>
      </c>
      <c r="J54" s="38">
        <f>IF(J19=0,"",1000000*J19/TrRail_act!J39)</f>
        <v>394035.61784633907</v>
      </c>
      <c r="K54" s="38">
        <f>IF(K19=0,"",1000000*K19/TrRail_act!K39)</f>
        <v>380416.36052501423</v>
      </c>
      <c r="L54" s="38">
        <f>IF(L19=0,"",1000000*L19/TrRail_act!L39)</f>
        <v>385555.6854797008</v>
      </c>
      <c r="M54" s="38">
        <f>IF(M19=0,"",1000000*M19/TrRail_act!M39)</f>
        <v>377370.85979838064</v>
      </c>
      <c r="N54" s="38">
        <f>IF(N19=0,"",1000000*N19/TrRail_act!N39)</f>
        <v>374996.14654262073</v>
      </c>
      <c r="O54" s="38">
        <f>IF(O19=0,"",1000000*O19/TrRail_act!O39)</f>
        <v>371335.23972992069</v>
      </c>
      <c r="P54" s="38">
        <f>IF(P19=0,"",1000000*P19/TrRail_act!P39)</f>
        <v>371478.07008433371</v>
      </c>
      <c r="Q54" s="38">
        <f>IF(Q19=0,"",1000000*Q19/TrRail_act!Q39)</f>
        <v>369160.71570081671</v>
      </c>
    </row>
    <row r="55" spans="1:17" ht="11.45" customHeight="1" x14ac:dyDescent="0.25">
      <c r="A55" s="62" t="s">
        <v>17</v>
      </c>
      <c r="B55" s="42">
        <f>IF(B20=0,"",1000000*B20/TrRail_act!B40)</f>
        <v>480942.77772955247</v>
      </c>
      <c r="C55" s="42">
        <f>IF(C20=0,"",1000000*C20/TrRail_act!C40)</f>
        <v>442830.78898179421</v>
      </c>
      <c r="D55" s="42">
        <f>IF(D20=0,"",1000000*D20/TrRail_act!D40)</f>
        <v>449646.66982557258</v>
      </c>
      <c r="E55" s="42">
        <f>IF(E20=0,"",1000000*E20/TrRail_act!E40)</f>
        <v>460941.06066125404</v>
      </c>
      <c r="F55" s="42">
        <f>IF(F20=0,"",1000000*F20/TrRail_act!F40)</f>
        <v>445890.77822849789</v>
      </c>
      <c r="G55" s="42">
        <f>IF(G20=0,"",1000000*G20/TrRail_act!G40)</f>
        <v>470799.79104352096</v>
      </c>
      <c r="H55" s="42">
        <f>IF(H20=0,"",1000000*H20/TrRail_act!H40)</f>
        <v>466297.70948207955</v>
      </c>
      <c r="I55" s="42">
        <f>IF(I20=0,"",1000000*I20/TrRail_act!I40)</f>
        <v>464764.22608042898</v>
      </c>
      <c r="J55" s="42">
        <f>IF(J20=0,"",1000000*J20/TrRail_act!J40)</f>
        <v>461772.25616277638</v>
      </c>
      <c r="K55" s="42">
        <f>IF(K20=0,"",1000000*K20/TrRail_act!K40)</f>
        <v>444674.44880877947</v>
      </c>
      <c r="L55" s="42">
        <f>IF(L20=0,"",1000000*L20/TrRail_act!L40)</f>
        <v>452642.77808026469</v>
      </c>
      <c r="M55" s="42">
        <f>IF(M20=0,"",1000000*M20/TrRail_act!M40)</f>
        <v>449560.47967570741</v>
      </c>
      <c r="N55" s="42">
        <f>IF(N20=0,"",1000000*N20/TrRail_act!N40)</f>
        <v>446230.27540447569</v>
      </c>
      <c r="O55" s="42">
        <f>IF(O20=0,"",1000000*O20/TrRail_act!O40)</f>
        <v>438927.94679567876</v>
      </c>
      <c r="P55" s="42">
        <f>IF(P20=0,"",1000000*P20/TrRail_act!P40)</f>
        <v>436060.22478699358</v>
      </c>
      <c r="Q55" s="42">
        <f>IF(Q20=0,"",1000000*Q20/TrRail_act!Q40)</f>
        <v>426412.33694649447</v>
      </c>
    </row>
    <row r="56" spans="1:17" ht="11.45" customHeight="1" x14ac:dyDescent="0.25">
      <c r="A56" s="62" t="s">
        <v>16</v>
      </c>
      <c r="B56" s="42">
        <f>IF(B21=0,"",1000000*B21/TrRail_act!B41)</f>
        <v>310792.84843596374</v>
      </c>
      <c r="C56" s="42">
        <f>IF(C21=0,"",1000000*C21/TrRail_act!C41)</f>
        <v>307677.11958029377</v>
      </c>
      <c r="D56" s="42">
        <f>IF(D21=0,"",1000000*D21/TrRail_act!D41)</f>
        <v>301320.09116632189</v>
      </c>
      <c r="E56" s="42">
        <f>IF(E21=0,"",1000000*E21/TrRail_act!E41)</f>
        <v>286307.17111750774</v>
      </c>
      <c r="F56" s="42">
        <f>IF(F21=0,"",1000000*F21/TrRail_act!F41)</f>
        <v>291792.3532098718</v>
      </c>
      <c r="G56" s="42">
        <f>IF(G21=0,"",1000000*G21/TrRail_act!G41)</f>
        <v>291860.48948061437</v>
      </c>
      <c r="H56" s="42">
        <f>IF(H21=0,"",1000000*H21/TrRail_act!H41)</f>
        <v>290208.05149382818</v>
      </c>
      <c r="I56" s="42">
        <f>IF(I21=0,"",1000000*I21/TrRail_act!I41)</f>
        <v>278987.2560826026</v>
      </c>
      <c r="J56" s="42">
        <f>IF(J21=0,"",1000000*J21/TrRail_act!J41)</f>
        <v>289877.77199292288</v>
      </c>
      <c r="K56" s="42">
        <f>IF(K21=0,"",1000000*K21/TrRail_act!K41)</f>
        <v>286617.82407288306</v>
      </c>
      <c r="L56" s="42">
        <f>IF(L21=0,"",1000000*L21/TrRail_act!L41)</f>
        <v>286179.01092652918</v>
      </c>
      <c r="M56" s="42">
        <f>IF(M21=0,"",1000000*M21/TrRail_act!M41)</f>
        <v>270250.7786900893</v>
      </c>
      <c r="N56" s="42">
        <f>IF(N21=0,"",1000000*N21/TrRail_act!N41)</f>
        <v>266667.74781261082</v>
      </c>
      <c r="O56" s="42">
        <f>IF(O21=0,"",1000000*O21/TrRail_act!O41)</f>
        <v>267921.51279060432</v>
      </c>
      <c r="P56" s="42">
        <f>IF(P21=0,"",1000000*P21/TrRail_act!P41)</f>
        <v>268801.37251558871</v>
      </c>
      <c r="Q56" s="42">
        <f>IF(Q21=0,"",1000000*Q21/TrRail_act!Q41)</f>
        <v>277610.88817892637</v>
      </c>
    </row>
    <row r="57" spans="1:17" ht="11.45" customHeight="1" x14ac:dyDescent="0.25">
      <c r="A57" s="118" t="s">
        <v>19</v>
      </c>
      <c r="B57" s="120" t="str">
        <f>IF(B22=0,"",1000000*B22/TrRail_act!B42)</f>
        <v/>
      </c>
      <c r="C57" s="120" t="str">
        <f>IF(C22=0,"",1000000*C22/TrRail_act!C42)</f>
        <v/>
      </c>
      <c r="D57" s="120" t="str">
        <f>IF(D22=0,"",1000000*D22/TrRail_act!D42)</f>
        <v/>
      </c>
      <c r="E57" s="120" t="str">
        <f>IF(E22=0,"",1000000*E22/TrRail_act!E42)</f>
        <v/>
      </c>
      <c r="F57" s="120" t="str">
        <f>IF(F22=0,"",1000000*F22/TrRail_act!F42)</f>
        <v/>
      </c>
      <c r="G57" s="120" t="str">
        <f>IF(G22=0,"",1000000*G22/TrRail_act!G42)</f>
        <v/>
      </c>
      <c r="H57" s="120" t="str">
        <f>IF(H22=0,"",1000000*H22/TrRail_act!H42)</f>
        <v/>
      </c>
      <c r="I57" s="120" t="str">
        <f>IF(I22=0,"",1000000*I22/TrRail_act!I42)</f>
        <v/>
      </c>
      <c r="J57" s="120" t="str">
        <f>IF(J22=0,"",1000000*J22/TrRail_act!J42)</f>
        <v/>
      </c>
      <c r="K57" s="120" t="str">
        <f>IF(K22=0,"",1000000*K22/TrRail_act!K42)</f>
        <v/>
      </c>
      <c r="L57" s="120" t="str">
        <f>IF(L22=0,"",1000000*L22/TrRail_act!L42)</f>
        <v/>
      </c>
      <c r="M57" s="120" t="str">
        <f>IF(M22=0,"",1000000*M22/TrRail_act!M42)</f>
        <v/>
      </c>
      <c r="N57" s="120" t="str">
        <f>IF(N22=0,"",1000000*N22/TrRail_act!N42)</f>
        <v/>
      </c>
      <c r="O57" s="120" t="str">
        <f>IF(O22=0,"",1000000*O22/TrRail_act!O42)</f>
        <v/>
      </c>
      <c r="P57" s="120" t="str">
        <f>IF(P22=0,"",1000000*P22/TrRail_act!P42)</f>
        <v/>
      </c>
      <c r="Q57" s="120" t="str">
        <f>IF(Q22=0,"",1000000*Q22/TrRail_act!Q42)</f>
        <v/>
      </c>
    </row>
    <row r="58" spans="1:17" ht="11.45" customHeight="1" x14ac:dyDescent="0.25">
      <c r="A58" s="25" t="s">
        <v>18</v>
      </c>
      <c r="B58" s="40">
        <f>IF(B23=0,"",1000000*B23/TrRail_act!B43)</f>
        <v>359695.2083564034</v>
      </c>
      <c r="C58" s="40">
        <f>IF(C23=0,"",1000000*C23/TrRail_act!C43)</f>
        <v>348463.27582089388</v>
      </c>
      <c r="D58" s="40">
        <f>IF(D23=0,"",1000000*D23/TrRail_act!D43)</f>
        <v>309559.01546452235</v>
      </c>
      <c r="E58" s="40">
        <f>IF(E23=0,"",1000000*E23/TrRail_act!E43)</f>
        <v>324761.38787485985</v>
      </c>
      <c r="F58" s="40">
        <f>IF(F23=0,"",1000000*F23/TrRail_act!F43)</f>
        <v>344025.15229945519</v>
      </c>
      <c r="G58" s="40">
        <f>IF(G23=0,"",1000000*G23/TrRail_act!G43)</f>
        <v>303422.01185849414</v>
      </c>
      <c r="H58" s="40">
        <f>IF(H23=0,"",1000000*H23/TrRail_act!H43)</f>
        <v>272295.88844611414</v>
      </c>
      <c r="I58" s="40">
        <f>IF(I23=0,"",1000000*I23/TrRail_act!I43)</f>
        <v>222195.3497883252</v>
      </c>
      <c r="J58" s="40">
        <f>IF(J23=0,"",1000000*J23/TrRail_act!J43)</f>
        <v>224818.66475147588</v>
      </c>
      <c r="K58" s="40">
        <f>IF(K23=0,"",1000000*K23/TrRail_act!K43)</f>
        <v>227626.1133448038</v>
      </c>
      <c r="L58" s="40">
        <f>IF(L23=0,"",1000000*L23/TrRail_act!L43)</f>
        <v>255922.27474294222</v>
      </c>
      <c r="M58" s="40">
        <f>IF(M23=0,"",1000000*M23/TrRail_act!M43)</f>
        <v>306213.58986775845</v>
      </c>
      <c r="N58" s="40">
        <f>IF(N23=0,"",1000000*N23/TrRail_act!N43)</f>
        <v>292112.97076563863</v>
      </c>
      <c r="O58" s="40">
        <f>IF(O23=0,"",1000000*O23/TrRail_act!O43)</f>
        <v>286312.4044760064</v>
      </c>
      <c r="P58" s="40">
        <f>IF(P23=0,"",1000000*P23/TrRail_act!P43)</f>
        <v>269722.08483458078</v>
      </c>
      <c r="Q58" s="40">
        <f>IF(Q23=0,"",1000000*Q23/TrRail_act!Q43)</f>
        <v>277721.1650770632</v>
      </c>
    </row>
    <row r="59" spans="1:17" ht="11.45" customHeight="1" x14ac:dyDescent="0.25">
      <c r="A59" s="116" t="s">
        <v>17</v>
      </c>
      <c r="B59" s="42">
        <f>IF(B24=0,"",1000000*B24/TrRail_act!B44)</f>
        <v>383891.97190357401</v>
      </c>
      <c r="C59" s="42">
        <f>IF(C24=0,"",1000000*C24/TrRail_act!C44)</f>
        <v>370098.30447618017</v>
      </c>
      <c r="D59" s="42">
        <f>IF(D24=0,"",1000000*D24/TrRail_act!D44)</f>
        <v>325042.40471464145</v>
      </c>
      <c r="E59" s="42">
        <f>IF(E24=0,"",1000000*E24/TrRail_act!E44)</f>
        <v>347530.71591224818</v>
      </c>
      <c r="F59" s="42">
        <f>IF(F24=0,"",1000000*F24/TrRail_act!F44)</f>
        <v>372783.58131592674</v>
      </c>
      <c r="G59" s="42">
        <f>IF(G24=0,"",1000000*G24/TrRail_act!G44)</f>
        <v>333237.0441940974</v>
      </c>
      <c r="H59" s="42">
        <f>IF(H24=0,"",1000000*H24/TrRail_act!H44)</f>
        <v>298695.59143845382</v>
      </c>
      <c r="I59" s="42">
        <f>IF(I24=0,"",1000000*I24/TrRail_act!I44)</f>
        <v>246047.45128925933</v>
      </c>
      <c r="J59" s="42">
        <f>IF(J24=0,"",1000000*J24/TrRail_act!J44)</f>
        <v>249018.07689766918</v>
      </c>
      <c r="K59" s="42">
        <f>IF(K24=0,"",1000000*K24/TrRail_act!K44)</f>
        <v>253370.84610416836</v>
      </c>
      <c r="L59" s="42">
        <f>IF(L24=0,"",1000000*L24/TrRail_act!L44)</f>
        <v>288873.25286438671</v>
      </c>
      <c r="M59" s="42">
        <f>IF(M24=0,"",1000000*M24/TrRail_act!M44)</f>
        <v>348242.82061215292</v>
      </c>
      <c r="N59" s="42">
        <f>IF(N24=0,"",1000000*N24/TrRail_act!N44)</f>
        <v>330225.57893639331</v>
      </c>
      <c r="O59" s="42">
        <f>IF(O24=0,"",1000000*O24/TrRail_act!O44)</f>
        <v>325950.76647459122</v>
      </c>
      <c r="P59" s="42">
        <f>IF(P24=0,"",1000000*P24/TrRail_act!P44)</f>
        <v>310628.82829606743</v>
      </c>
      <c r="Q59" s="42">
        <f>IF(Q24=0,"",1000000*Q24/TrRail_act!Q44)</f>
        <v>321001.56739846233</v>
      </c>
    </row>
    <row r="60" spans="1:17" ht="11.45" customHeight="1" x14ac:dyDescent="0.25">
      <c r="A60" s="93" t="s">
        <v>16</v>
      </c>
      <c r="B60" s="36">
        <f>IF(B25=0,"",1000000*B25/TrRail_act!B45)</f>
        <v>318076.77505527</v>
      </c>
      <c r="C60" s="36">
        <f>IF(C25=0,"",1000000*C25/TrRail_act!C45)</f>
        <v>311850.15040425555</v>
      </c>
      <c r="D60" s="36">
        <f>IF(D25=0,"",1000000*D25/TrRail_act!D45)</f>
        <v>283356.35673355148</v>
      </c>
      <c r="E60" s="36">
        <f>IF(E25=0,"",1000000*E25/TrRail_act!E45)</f>
        <v>286228.67888851039</v>
      </c>
      <c r="F60" s="36">
        <f>IF(F25=0,"",1000000*F25/TrRail_act!F45)</f>
        <v>297416.6638934497</v>
      </c>
      <c r="G60" s="36">
        <f>IF(G25=0,"",1000000*G25/TrRail_act!G45)</f>
        <v>255101.09738355089</v>
      </c>
      <c r="H60" s="36">
        <f>IF(H25=0,"",1000000*H25/TrRail_act!H45)</f>
        <v>229510.16290680494</v>
      </c>
      <c r="I60" s="36">
        <f>IF(I25=0,"",1000000*I25/TrRail_act!I45)</f>
        <v>183538.4956316388</v>
      </c>
      <c r="J60" s="36">
        <f>IF(J25=0,"",1000000*J25/TrRail_act!J45)</f>
        <v>185598.92782488669</v>
      </c>
      <c r="K60" s="36">
        <f>IF(K25=0,"",1000000*K25/TrRail_act!K45)</f>
        <v>185901.89128652326</v>
      </c>
      <c r="L60" s="36">
        <f>IF(L25=0,"",1000000*L25/TrRail_act!L45)</f>
        <v>202518.9653737045</v>
      </c>
      <c r="M60" s="36">
        <f>IF(M25=0,"",1000000*M25/TrRail_act!M45)</f>
        <v>238097.25038546405</v>
      </c>
      <c r="N60" s="36">
        <f>IF(N25=0,"",1000000*N25/TrRail_act!N45)</f>
        <v>228083.7890387708</v>
      </c>
      <c r="O60" s="36">
        <f>IF(O25=0,"",1000000*O25/TrRail_act!O45)</f>
        <v>221305.49079832732</v>
      </c>
      <c r="P60" s="36">
        <f>IF(P25=0,"",1000000*P25/TrRail_act!P45)</f>
        <v>202635.0255577428</v>
      </c>
      <c r="Q60" s="36">
        <f>IF(Q25=0,"",1000000*Q25/TrRail_act!Q45)</f>
        <v>206741.30526996858</v>
      </c>
    </row>
    <row r="62" spans="1:17" ht="11.45" customHeight="1" x14ac:dyDescent="0.25">
      <c r="A62" s="27" t="s">
        <v>41</v>
      </c>
      <c r="B62" s="33">
        <f t="shared" ref="B62:Q62" si="8">IF(B16=0,0,B16/B$16)</f>
        <v>1</v>
      </c>
      <c r="C62" s="33">
        <f t="shared" si="8"/>
        <v>1</v>
      </c>
      <c r="D62" s="33">
        <f t="shared" si="8"/>
        <v>1</v>
      </c>
      <c r="E62" s="33">
        <f t="shared" si="8"/>
        <v>1</v>
      </c>
      <c r="F62" s="33">
        <f t="shared" si="8"/>
        <v>1</v>
      </c>
      <c r="G62" s="33">
        <f t="shared" si="8"/>
        <v>1</v>
      </c>
      <c r="H62" s="33">
        <f t="shared" si="8"/>
        <v>1</v>
      </c>
      <c r="I62" s="33">
        <f t="shared" si="8"/>
        <v>1</v>
      </c>
      <c r="J62" s="33">
        <f t="shared" si="8"/>
        <v>1</v>
      </c>
      <c r="K62" s="33">
        <f t="shared" si="8"/>
        <v>1</v>
      </c>
      <c r="L62" s="33">
        <f t="shared" si="8"/>
        <v>1</v>
      </c>
      <c r="M62" s="33">
        <f t="shared" si="8"/>
        <v>1</v>
      </c>
      <c r="N62" s="33">
        <f t="shared" si="8"/>
        <v>1</v>
      </c>
      <c r="O62" s="33">
        <f t="shared" si="8"/>
        <v>1</v>
      </c>
      <c r="P62" s="33">
        <f t="shared" si="8"/>
        <v>1</v>
      </c>
      <c r="Q62" s="33">
        <f t="shared" si="8"/>
        <v>1</v>
      </c>
    </row>
    <row r="63" spans="1:17" ht="11.45" customHeight="1" x14ac:dyDescent="0.25">
      <c r="A63" s="25" t="s">
        <v>39</v>
      </c>
      <c r="B63" s="32">
        <f t="shared" ref="B63:Q63" si="9">IF(B17=0,0,B17/B$16)</f>
        <v>0.88166614057660486</v>
      </c>
      <c r="C63" s="32">
        <f t="shared" si="9"/>
        <v>0.87588581274707111</v>
      </c>
      <c r="D63" s="32">
        <f t="shared" si="9"/>
        <v>0.89122255250960403</v>
      </c>
      <c r="E63" s="32">
        <f t="shared" si="9"/>
        <v>0.88716081727974916</v>
      </c>
      <c r="F63" s="32">
        <f t="shared" si="9"/>
        <v>0.87082280325267858</v>
      </c>
      <c r="G63" s="32">
        <f t="shared" si="9"/>
        <v>0.89193288199023579</v>
      </c>
      <c r="H63" s="32">
        <f t="shared" si="9"/>
        <v>0.90217062488634503</v>
      </c>
      <c r="I63" s="32">
        <f t="shared" si="9"/>
        <v>0.91881793676984891</v>
      </c>
      <c r="J63" s="32">
        <f t="shared" si="9"/>
        <v>0.92162472032267051</v>
      </c>
      <c r="K63" s="32">
        <f t="shared" si="9"/>
        <v>0.92022854188842163</v>
      </c>
      <c r="L63" s="32">
        <f t="shared" si="9"/>
        <v>0.91413606356451638</v>
      </c>
      <c r="M63" s="32">
        <f t="shared" si="9"/>
        <v>0.89854637219501809</v>
      </c>
      <c r="N63" s="32">
        <f t="shared" si="9"/>
        <v>0.9139080818989761</v>
      </c>
      <c r="O63" s="32">
        <f t="shared" si="9"/>
        <v>0.91619637625092143</v>
      </c>
      <c r="P63" s="32">
        <f t="shared" si="9"/>
        <v>0.92239379700777602</v>
      </c>
      <c r="Q63" s="32">
        <f t="shared" si="9"/>
        <v>0.92009349033368848</v>
      </c>
    </row>
    <row r="64" spans="1:17" ht="11.45" customHeight="1" x14ac:dyDescent="0.25">
      <c r="A64" s="91" t="s">
        <v>21</v>
      </c>
      <c r="B64" s="119">
        <f t="shared" ref="B64:Q64" si="10">IF(B18=0,0,B18/B$16)</f>
        <v>0</v>
      </c>
      <c r="C64" s="119">
        <f t="shared" si="10"/>
        <v>0</v>
      </c>
      <c r="D64" s="119">
        <f t="shared" si="10"/>
        <v>4.5931345220233318E-4</v>
      </c>
      <c r="E64" s="119">
        <f t="shared" si="10"/>
        <v>3.3581533435178366E-3</v>
      </c>
      <c r="F64" s="119">
        <f t="shared" si="10"/>
        <v>6.3509969467594862E-3</v>
      </c>
      <c r="G64" s="119">
        <f t="shared" si="10"/>
        <v>7.6699990829207391E-3</v>
      </c>
      <c r="H64" s="119">
        <f t="shared" si="10"/>
        <v>7.7851480689812872E-3</v>
      </c>
      <c r="I64" s="119">
        <f t="shared" si="10"/>
        <v>8.4383382166607415E-3</v>
      </c>
      <c r="J64" s="119">
        <f t="shared" si="10"/>
        <v>8.8575615007652469E-3</v>
      </c>
      <c r="K64" s="119">
        <f t="shared" si="10"/>
        <v>9.8156491441262345E-3</v>
      </c>
      <c r="L64" s="119">
        <f t="shared" si="10"/>
        <v>1.0339370242680513E-2</v>
      </c>
      <c r="M64" s="119">
        <f t="shared" si="10"/>
        <v>1.1826064976309147E-2</v>
      </c>
      <c r="N64" s="119">
        <f t="shared" si="10"/>
        <v>1.1608261423737061E-2</v>
      </c>
      <c r="O64" s="119">
        <f t="shared" si="10"/>
        <v>1.2094836712845098E-2</v>
      </c>
      <c r="P64" s="119">
        <f t="shared" si="10"/>
        <v>1.2259483797912783E-2</v>
      </c>
      <c r="Q64" s="119">
        <f t="shared" si="10"/>
        <v>1.2432166461943147E-2</v>
      </c>
    </row>
    <row r="65" spans="1:17" ht="11.45" customHeight="1" x14ac:dyDescent="0.25">
      <c r="A65" s="19" t="s">
        <v>20</v>
      </c>
      <c r="B65" s="30">
        <f t="shared" ref="B65:Q65" si="11">IF(B19=0,0,B19/B$16)</f>
        <v>0.88166614057660486</v>
      </c>
      <c r="C65" s="30">
        <f t="shared" si="11"/>
        <v>0.87588581274707111</v>
      </c>
      <c r="D65" s="30">
        <f t="shared" si="11"/>
        <v>0.89076323905740173</v>
      </c>
      <c r="E65" s="30">
        <f t="shared" si="11"/>
        <v>0.88380266393623141</v>
      </c>
      <c r="F65" s="30">
        <f t="shared" si="11"/>
        <v>0.86447180630591913</v>
      </c>
      <c r="G65" s="30">
        <f t="shared" si="11"/>
        <v>0.88426288290731514</v>
      </c>
      <c r="H65" s="30">
        <f t="shared" si="11"/>
        <v>0.89438547681736369</v>
      </c>
      <c r="I65" s="30">
        <f t="shared" si="11"/>
        <v>0.91037959855318806</v>
      </c>
      <c r="J65" s="30">
        <f t="shared" si="11"/>
        <v>0.91276715882190529</v>
      </c>
      <c r="K65" s="30">
        <f t="shared" si="11"/>
        <v>0.91041289274429538</v>
      </c>
      <c r="L65" s="30">
        <f t="shared" si="11"/>
        <v>0.90379669332183588</v>
      </c>
      <c r="M65" s="30">
        <f t="shared" si="11"/>
        <v>0.88672030721870887</v>
      </c>
      <c r="N65" s="30">
        <f t="shared" si="11"/>
        <v>0.90229982047523904</v>
      </c>
      <c r="O65" s="30">
        <f t="shared" si="11"/>
        <v>0.90410153953807637</v>
      </c>
      <c r="P65" s="30">
        <f t="shared" si="11"/>
        <v>0.91013431320986315</v>
      </c>
      <c r="Q65" s="30">
        <f t="shared" si="11"/>
        <v>0.90766132387174536</v>
      </c>
    </row>
    <row r="66" spans="1:17" ht="11.45" customHeight="1" x14ac:dyDescent="0.25">
      <c r="A66" s="62" t="s">
        <v>17</v>
      </c>
      <c r="B66" s="115">
        <f t="shared" ref="B66:Q66" si="12">IF(B20=0,0,B20/B$16)</f>
        <v>0.63056253315674982</v>
      </c>
      <c r="C66" s="115">
        <f t="shared" si="12"/>
        <v>0.6128766640688631</v>
      </c>
      <c r="D66" s="115">
        <f t="shared" si="12"/>
        <v>0.61395657157364036</v>
      </c>
      <c r="E66" s="115">
        <f t="shared" si="12"/>
        <v>0.6223171994878206</v>
      </c>
      <c r="F66" s="115">
        <f t="shared" si="12"/>
        <v>0.59921056526480054</v>
      </c>
      <c r="G66" s="115">
        <f t="shared" si="12"/>
        <v>0.62438949925017839</v>
      </c>
      <c r="H66" s="115">
        <f t="shared" si="12"/>
        <v>0.62823589344135378</v>
      </c>
      <c r="I66" s="115">
        <f t="shared" si="12"/>
        <v>0.6501853921023264</v>
      </c>
      <c r="J66" s="115">
        <f t="shared" si="12"/>
        <v>0.64816027501091511</v>
      </c>
      <c r="K66" s="115">
        <f t="shared" si="12"/>
        <v>0.63154564845978867</v>
      </c>
      <c r="L66" s="115">
        <f t="shared" si="12"/>
        <v>0.63343779567348779</v>
      </c>
      <c r="M66" s="115">
        <f t="shared" si="12"/>
        <v>0.63106417404577642</v>
      </c>
      <c r="N66" s="115">
        <f t="shared" si="12"/>
        <v>0.64775341620667437</v>
      </c>
      <c r="O66" s="115">
        <f t="shared" si="12"/>
        <v>0.64626407660051099</v>
      </c>
      <c r="P66" s="115">
        <f t="shared" si="12"/>
        <v>0.65584552764190784</v>
      </c>
      <c r="Q66" s="115">
        <f t="shared" si="12"/>
        <v>0.64504272715428967</v>
      </c>
    </row>
    <row r="67" spans="1:17" ht="11.45" customHeight="1" x14ac:dyDescent="0.25">
      <c r="A67" s="62" t="s">
        <v>16</v>
      </c>
      <c r="B67" s="115">
        <f t="shared" ref="B67:Q67" si="13">IF(B21=0,0,B21/B$16)</f>
        <v>0.25110360741985505</v>
      </c>
      <c r="C67" s="115">
        <f t="shared" si="13"/>
        <v>0.26300914867820802</v>
      </c>
      <c r="D67" s="115">
        <f t="shared" si="13"/>
        <v>0.27680666748376137</v>
      </c>
      <c r="E67" s="115">
        <f t="shared" si="13"/>
        <v>0.2614854644484107</v>
      </c>
      <c r="F67" s="115">
        <f t="shared" si="13"/>
        <v>0.26526124104111864</v>
      </c>
      <c r="G67" s="115">
        <f t="shared" si="13"/>
        <v>0.25987338365713675</v>
      </c>
      <c r="H67" s="115">
        <f t="shared" si="13"/>
        <v>0.26614958337600997</v>
      </c>
      <c r="I67" s="115">
        <f t="shared" si="13"/>
        <v>0.26019420645086161</v>
      </c>
      <c r="J67" s="115">
        <f t="shared" si="13"/>
        <v>0.26460688381099007</v>
      </c>
      <c r="K67" s="115">
        <f t="shared" si="13"/>
        <v>0.27886724428450677</v>
      </c>
      <c r="L67" s="115">
        <f t="shared" si="13"/>
        <v>0.27035889764834814</v>
      </c>
      <c r="M67" s="115">
        <f t="shared" si="13"/>
        <v>0.25565613317293245</v>
      </c>
      <c r="N67" s="115">
        <f t="shared" si="13"/>
        <v>0.25454640426856467</v>
      </c>
      <c r="O67" s="115">
        <f t="shared" si="13"/>
        <v>0.25783746293756543</v>
      </c>
      <c r="P67" s="115">
        <f t="shared" si="13"/>
        <v>0.25428878556795531</v>
      </c>
      <c r="Q67" s="115">
        <f t="shared" si="13"/>
        <v>0.26261859671745569</v>
      </c>
    </row>
    <row r="68" spans="1:17" ht="11.45" customHeight="1" x14ac:dyDescent="0.25">
      <c r="A68" s="118" t="s">
        <v>19</v>
      </c>
      <c r="B68" s="117">
        <f t="shared" ref="B68:Q68" si="14">IF(B22=0,0,B22/B$16)</f>
        <v>0</v>
      </c>
      <c r="C68" s="117">
        <f t="shared" si="14"/>
        <v>0</v>
      </c>
      <c r="D68" s="117">
        <f t="shared" si="14"/>
        <v>0</v>
      </c>
      <c r="E68" s="117">
        <f t="shared" si="14"/>
        <v>0</v>
      </c>
      <c r="F68" s="117">
        <f t="shared" si="14"/>
        <v>0</v>
      </c>
      <c r="G68" s="117">
        <f t="shared" si="14"/>
        <v>0</v>
      </c>
      <c r="H68" s="117">
        <f t="shared" si="14"/>
        <v>0</v>
      </c>
      <c r="I68" s="117">
        <f t="shared" si="14"/>
        <v>0</v>
      </c>
      <c r="J68" s="117">
        <f t="shared" si="14"/>
        <v>0</v>
      </c>
      <c r="K68" s="117">
        <f t="shared" si="14"/>
        <v>0</v>
      </c>
      <c r="L68" s="117">
        <f t="shared" si="14"/>
        <v>0</v>
      </c>
      <c r="M68" s="117">
        <f t="shared" si="14"/>
        <v>0</v>
      </c>
      <c r="N68" s="117">
        <f t="shared" si="14"/>
        <v>0</v>
      </c>
      <c r="O68" s="117">
        <f t="shared" si="14"/>
        <v>0</v>
      </c>
      <c r="P68" s="117">
        <f t="shared" si="14"/>
        <v>0</v>
      </c>
      <c r="Q68" s="117">
        <f t="shared" si="14"/>
        <v>0</v>
      </c>
    </row>
    <row r="69" spans="1:17" ht="11.45" customHeight="1" x14ac:dyDescent="0.25">
      <c r="A69" s="25" t="s">
        <v>18</v>
      </c>
      <c r="B69" s="32">
        <f t="shared" ref="B69:Q69" si="15">IF(B23=0,0,B23/B$16)</f>
        <v>0.11833385942339522</v>
      </c>
      <c r="C69" s="32">
        <f t="shared" si="15"/>
        <v>0.12411418725292886</v>
      </c>
      <c r="D69" s="32">
        <f t="shared" si="15"/>
        <v>0.10877744749039597</v>
      </c>
      <c r="E69" s="32">
        <f t="shared" si="15"/>
        <v>0.11283918272025087</v>
      </c>
      <c r="F69" s="32">
        <f t="shared" si="15"/>
        <v>0.12917719674732142</v>
      </c>
      <c r="G69" s="32">
        <f t="shared" si="15"/>
        <v>0.10806711800976421</v>
      </c>
      <c r="H69" s="32">
        <f t="shared" si="15"/>
        <v>9.7829375113654943E-2</v>
      </c>
      <c r="I69" s="32">
        <f t="shared" si="15"/>
        <v>8.118206323015105E-2</v>
      </c>
      <c r="J69" s="32">
        <f t="shared" si="15"/>
        <v>7.837527967732956E-2</v>
      </c>
      <c r="K69" s="32">
        <f t="shared" si="15"/>
        <v>7.9771458111578375E-2</v>
      </c>
      <c r="L69" s="32">
        <f t="shared" si="15"/>
        <v>8.5863936435483609E-2</v>
      </c>
      <c r="M69" s="32">
        <f t="shared" si="15"/>
        <v>0.10145362780498195</v>
      </c>
      <c r="N69" s="32">
        <f t="shared" si="15"/>
        <v>8.6091918101023943E-2</v>
      </c>
      <c r="O69" s="32">
        <f t="shared" si="15"/>
        <v>8.3803623749078529E-2</v>
      </c>
      <c r="P69" s="32">
        <f t="shared" si="15"/>
        <v>7.7606202992224094E-2</v>
      </c>
      <c r="Q69" s="32">
        <f t="shared" si="15"/>
        <v>7.9906509666311451E-2</v>
      </c>
    </row>
    <row r="70" spans="1:17" ht="11.45" customHeight="1" x14ac:dyDescent="0.25">
      <c r="A70" s="116" t="s">
        <v>17</v>
      </c>
      <c r="B70" s="115">
        <f t="shared" ref="B70:Q70" si="16">IF(B24=0,0,B24/B$16)</f>
        <v>7.9862508918115041E-2</v>
      </c>
      <c r="C70" s="115">
        <f t="shared" si="16"/>
        <v>8.2858324036900272E-2</v>
      </c>
      <c r="D70" s="115">
        <f t="shared" si="16"/>
        <v>7.1794316576873032E-2</v>
      </c>
      <c r="E70" s="115">
        <f t="shared" si="16"/>
        <v>7.5900279422055905E-2</v>
      </c>
      <c r="F70" s="115">
        <f t="shared" si="16"/>
        <v>8.6563877523875121E-2</v>
      </c>
      <c r="G70" s="115">
        <f t="shared" si="16"/>
        <v>7.3397966056540961E-2</v>
      </c>
      <c r="H70" s="115">
        <f t="shared" si="16"/>
        <v>6.6365332427236121E-2</v>
      </c>
      <c r="I70" s="115">
        <f t="shared" si="16"/>
        <v>5.5594042588088574E-2</v>
      </c>
      <c r="J70" s="115">
        <f t="shared" si="16"/>
        <v>5.3686102965390052E-2</v>
      </c>
      <c r="K70" s="115">
        <f t="shared" si="16"/>
        <v>5.4911885314551545E-2</v>
      </c>
      <c r="L70" s="115">
        <f t="shared" si="16"/>
        <v>5.9936903869406602E-2</v>
      </c>
      <c r="M70" s="115">
        <f t="shared" si="16"/>
        <v>7.1352559722834663E-2</v>
      </c>
      <c r="N70" s="115">
        <f t="shared" si="16"/>
        <v>6.1009398088623594E-2</v>
      </c>
      <c r="O70" s="115">
        <f t="shared" si="16"/>
        <v>5.9267220724543296E-2</v>
      </c>
      <c r="P70" s="115">
        <f t="shared" si="16"/>
        <v>5.5521553235255178E-2</v>
      </c>
      <c r="Q70" s="115">
        <f t="shared" si="16"/>
        <v>5.7374677402709823E-2</v>
      </c>
    </row>
    <row r="71" spans="1:17" ht="11.45" customHeight="1" x14ac:dyDescent="0.25">
      <c r="A71" s="93" t="s">
        <v>16</v>
      </c>
      <c r="B71" s="28">
        <f t="shared" ref="B71:Q71" si="17">IF(B25=0,0,B25/B$16)</f>
        <v>3.847135050528018E-2</v>
      </c>
      <c r="C71" s="28">
        <f t="shared" si="17"/>
        <v>4.1255863216028588E-2</v>
      </c>
      <c r="D71" s="28">
        <f t="shared" si="17"/>
        <v>3.6983130913522927E-2</v>
      </c>
      <c r="E71" s="28">
        <f t="shared" si="17"/>
        <v>3.6938903298194971E-2</v>
      </c>
      <c r="F71" s="28">
        <f t="shared" si="17"/>
        <v>4.2613319223446293E-2</v>
      </c>
      <c r="G71" s="28">
        <f t="shared" si="17"/>
        <v>3.4669151953223246E-2</v>
      </c>
      <c r="H71" s="28">
        <f t="shared" si="17"/>
        <v>3.1464042686418822E-2</v>
      </c>
      <c r="I71" s="28">
        <f t="shared" si="17"/>
        <v>2.5588020642062462E-2</v>
      </c>
      <c r="J71" s="28">
        <f t="shared" si="17"/>
        <v>2.4689176711939501E-2</v>
      </c>
      <c r="K71" s="28">
        <f t="shared" si="17"/>
        <v>2.4859572797026819E-2</v>
      </c>
      <c r="L71" s="28">
        <f t="shared" si="17"/>
        <v>2.5927032566077004E-2</v>
      </c>
      <c r="M71" s="28">
        <f t="shared" si="17"/>
        <v>3.0101068082147287E-2</v>
      </c>
      <c r="N71" s="28">
        <f t="shared" si="17"/>
        <v>2.5082520012400356E-2</v>
      </c>
      <c r="O71" s="28">
        <f t="shared" si="17"/>
        <v>2.4536403024535237E-2</v>
      </c>
      <c r="P71" s="28">
        <f t="shared" si="17"/>
        <v>2.2084649756968919E-2</v>
      </c>
      <c r="Q71" s="28">
        <f t="shared" si="17"/>
        <v>2.2531832263601628E-2</v>
      </c>
    </row>
  </sheetData>
  <pageMargins left="0.39370078740157483" right="0.39370078740157483" top="0.39370078740157483" bottom="0.39370078740157483" header="0.31496062992125984" footer="0.31496062992125984"/>
  <pageSetup paperSize="9" scale="4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17</vt:i4>
      </vt:variant>
      <vt:variant>
        <vt:lpstr>Named Ranges</vt:lpstr>
      </vt:variant>
      <vt:variant>
        <vt:i4>15</vt:i4>
      </vt:variant>
    </vt:vector>
  </HeadingPairs>
  <TitlesOfParts>
    <vt:vector size="32" baseType="lpstr">
      <vt:lpstr>cover</vt:lpstr>
      <vt:lpstr>index</vt:lpstr>
      <vt:lpstr>Transport</vt:lpstr>
      <vt:lpstr>TrRoad_act</vt:lpstr>
      <vt:lpstr>TrRoad_ene</vt:lpstr>
      <vt:lpstr>TrRoad_emi</vt:lpstr>
      <vt:lpstr>TrRoad_tech</vt:lpstr>
      <vt:lpstr>TrRail_act</vt:lpstr>
      <vt:lpstr>TrRail_ene</vt:lpstr>
      <vt:lpstr>TrRail_emi</vt:lpstr>
      <vt:lpstr>TrAvia_act</vt:lpstr>
      <vt:lpstr>TrAvia_ene</vt:lpstr>
      <vt:lpstr>TrAvia_emi</vt:lpstr>
      <vt:lpstr>TrAvia_png</vt:lpstr>
      <vt:lpstr>TrNavi_act</vt:lpstr>
      <vt:lpstr>TrNavi_ene</vt:lpstr>
      <vt:lpstr>TrNavi_emi</vt:lpstr>
      <vt:lpstr>Transport!Print_Titles</vt:lpstr>
      <vt:lpstr>TrAvia_act!Print_Titles</vt:lpstr>
      <vt:lpstr>TrAvia_emi!Print_Titles</vt:lpstr>
      <vt:lpstr>TrAvia_ene!Print_Titles</vt:lpstr>
      <vt:lpstr>TrAvia_png!Print_Titles</vt:lpstr>
      <vt:lpstr>TrNavi_act!Print_Titles</vt:lpstr>
      <vt:lpstr>TrNavi_emi!Print_Titles</vt:lpstr>
      <vt:lpstr>TrNavi_ene!Print_Titles</vt:lpstr>
      <vt:lpstr>TrRail_act!Print_Titles</vt:lpstr>
      <vt:lpstr>TrRail_emi!Print_Titles</vt:lpstr>
      <vt:lpstr>TrRail_ene!Print_Titles</vt:lpstr>
      <vt:lpstr>TrRoad_act!Print_Titles</vt:lpstr>
      <vt:lpstr>TrRoad_emi!Print_Titles</vt:lpstr>
      <vt:lpstr>TrRoad_ene!Print_Titles</vt:lpstr>
      <vt:lpstr>TrRoad_tech!Print_Titles</vt:lpstr>
    </vt:vector>
  </TitlesOfParts>
  <Company>European Commission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JRC-IDEES</dc:title>
  <dc:creator>JRC C.6</dc:creator>
  <cp:lastModifiedBy>ROZSAI Mate (JRC-SEVILLA)</cp:lastModifiedBy>
  <dcterms:created xsi:type="dcterms:W3CDTF">2018-07-16T15:37:49Z</dcterms:created>
  <dcterms:modified xsi:type="dcterms:W3CDTF">2018-07-16T15:37:49Z</dcterms:modified>
</cp:coreProperties>
</file>