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80" windowWidth="27795" windowHeight="12015"/>
  </bookViews>
  <sheets>
    <sheet name="cover" sheetId="40" r:id="rId1"/>
    <sheet name="index" sheetId="4" r:id="rId2"/>
    <sheet name="SER_summary" sheetId="6" r:id="rId3"/>
    <sheet name="SER_hh_num" sheetId="7" r:id="rId4"/>
    <sheet name="SER_hh_fec" sheetId="8" r:id="rId5"/>
    <sheet name="SER_hh_tes" sheetId="9" r:id="rId6"/>
    <sheet name="SER_hh_eff" sheetId="10" r:id="rId7"/>
    <sheet name="SER_hh_emi" sheetId="11" r:id="rId8"/>
    <sheet name="SER_hh_fech" sheetId="12" r:id="rId9"/>
    <sheet name="SER_hh_tesh" sheetId="13" r:id="rId10"/>
    <sheet name="SER_hh_emih" sheetId="14" r:id="rId11"/>
    <sheet name="SER_hh_fecs" sheetId="15" r:id="rId12"/>
    <sheet name="SER_hh_tess" sheetId="16" r:id="rId13"/>
    <sheet name="SER_hh_emis" sheetId="17" r:id="rId14"/>
    <sheet name="SER_hh_num_in" sheetId="18" r:id="rId15"/>
    <sheet name="SER_hh_fec_in" sheetId="19" r:id="rId16"/>
    <sheet name="SER_hh_tes_in" sheetId="20" r:id="rId17"/>
    <sheet name="SER_hh_eff_in" sheetId="21" r:id="rId18"/>
    <sheet name="SER_hh_emi_in" sheetId="22" r:id="rId19"/>
    <sheet name="SER_hh_fech_in" sheetId="23" r:id="rId20"/>
    <sheet name="SER_hh_tesh_in" sheetId="24" r:id="rId21"/>
    <sheet name="SER_hh_emih_in" sheetId="25" r:id="rId22"/>
    <sheet name="SER_hh_fecs_in" sheetId="26" r:id="rId23"/>
    <sheet name="SER_hh_tess_in" sheetId="27" r:id="rId24"/>
    <sheet name="SER_hh_emis_in" sheetId="28" r:id="rId25"/>
    <sheet name="SER_se-appl" sheetId="29" r:id="rId26"/>
    <sheet name="SER_VE" sheetId="30" r:id="rId27"/>
    <sheet name="SER_SL" sheetId="31" r:id="rId28"/>
    <sheet name="SER_BL" sheetId="32" r:id="rId29"/>
    <sheet name="SER_CR" sheetId="33" r:id="rId30"/>
    <sheet name="SER_BT" sheetId="34" r:id="rId31"/>
    <sheet name="SER_IT" sheetId="35" r:id="rId32"/>
    <sheet name="AGR" sheetId="36" r:id="rId33"/>
    <sheet name="AGR_fec" sheetId="37" r:id="rId34"/>
    <sheet name="AGR_ued" sheetId="38" r:id="rId35"/>
    <sheet name="AGR_emi" sheetId="39" r:id="rId36"/>
  </sheets>
  <definedNames>
    <definedName name="_xlnm.Print_Area" localSheetId="32">AGR!$A$1:$L$33</definedName>
    <definedName name="_xlnm.Print_Titles" localSheetId="32">AGR!$1:$1</definedName>
    <definedName name="_xlnm.Print_Titles" localSheetId="35">AGR_emi!$1:$1</definedName>
    <definedName name="_xlnm.Print_Titles" localSheetId="33">AGR_fec!$1:$1</definedName>
    <definedName name="_xlnm.Print_Titles" localSheetId="34">AGR_ued!$1:$1</definedName>
    <definedName name="_xlnm.Print_Titles" localSheetId="28">SER_BL!$1:$1</definedName>
    <definedName name="_xlnm.Print_Titles" localSheetId="30">SER_BT!$1:$1</definedName>
    <definedName name="_xlnm.Print_Titles" localSheetId="29">SER_CR!$1:$1</definedName>
    <definedName name="_xlnm.Print_Titles" localSheetId="6">SER_hh_eff!$1:$1</definedName>
    <definedName name="_xlnm.Print_Titles" localSheetId="17">SER_hh_eff_in!$1:$1</definedName>
    <definedName name="_xlnm.Print_Titles" localSheetId="7">SER_hh_emi!$1:$1</definedName>
    <definedName name="_xlnm.Print_Titles" localSheetId="18">SER_hh_emi_in!$1:$1</definedName>
    <definedName name="_xlnm.Print_Titles" localSheetId="10">SER_hh_emih!$1:$1</definedName>
    <definedName name="_xlnm.Print_Titles" localSheetId="21">SER_hh_emih_in!$1:$1</definedName>
    <definedName name="_xlnm.Print_Titles" localSheetId="13">SER_hh_emis!$1:$1</definedName>
    <definedName name="_xlnm.Print_Titles" localSheetId="24">SER_hh_emis_in!$1:$1</definedName>
    <definedName name="_xlnm.Print_Titles" localSheetId="4">SER_hh_fec!$1:$1</definedName>
    <definedName name="_xlnm.Print_Titles" localSheetId="15">SER_hh_fec_in!$1:$1</definedName>
    <definedName name="_xlnm.Print_Titles" localSheetId="8">SER_hh_fech!$1:$1</definedName>
    <definedName name="_xlnm.Print_Titles" localSheetId="19">SER_hh_fech_in!$1:$1</definedName>
    <definedName name="_xlnm.Print_Titles" localSheetId="11">SER_hh_fecs!$1:$1</definedName>
    <definedName name="_xlnm.Print_Titles" localSheetId="22">SER_hh_fecs_in!$1:$1</definedName>
    <definedName name="_xlnm.Print_Titles" localSheetId="3">SER_hh_num!$1:$1</definedName>
    <definedName name="_xlnm.Print_Titles" localSheetId="14">SER_hh_num_in!$1:$1</definedName>
    <definedName name="_xlnm.Print_Titles" localSheetId="5">SER_hh_tes!$1:$1</definedName>
    <definedName name="_xlnm.Print_Titles" localSheetId="16">SER_hh_tes_in!$1:$1</definedName>
    <definedName name="_xlnm.Print_Titles" localSheetId="9">SER_hh_tesh!$1:$1</definedName>
    <definedName name="_xlnm.Print_Titles" localSheetId="20">SER_hh_tesh_in!$1:$1</definedName>
    <definedName name="_xlnm.Print_Titles" localSheetId="12">SER_hh_tess!$1:$1</definedName>
    <definedName name="_xlnm.Print_Titles" localSheetId="23">SER_hh_tess_in!$1:$1</definedName>
    <definedName name="_xlnm.Print_Titles" localSheetId="31">SER_IT!$1:$1</definedName>
    <definedName name="_xlnm.Print_Titles" localSheetId="25">'SER_se-appl'!$1:$1</definedName>
    <definedName name="_xlnm.Print_Titles" localSheetId="27">SER_SL!$1:$1</definedName>
    <definedName name="_xlnm.Print_Titles" localSheetId="2">SER_summary!$1:$1</definedName>
    <definedName name="_xlnm.Print_Titles" localSheetId="26">SER_VE!$1:$1</definedName>
  </definedNames>
  <calcPr calcId="145621"/>
</workbook>
</file>

<file path=xl/calcChain.xml><?xml version="1.0" encoding="utf-8"?>
<calcChain xmlns="http://schemas.openxmlformats.org/spreadsheetml/2006/main">
  <c r="N14" i="35" l="1"/>
  <c r="J14" i="35"/>
  <c r="F14" i="35"/>
  <c r="N14" i="34"/>
  <c r="J14" i="34"/>
  <c r="F14" i="34"/>
  <c r="N14" i="33"/>
  <c r="J14" i="33"/>
  <c r="F14" i="33"/>
  <c r="N14" i="32"/>
  <c r="J14" i="32"/>
  <c r="F14" i="32"/>
  <c r="N14" i="31"/>
  <c r="J14" i="31"/>
  <c r="F14" i="31"/>
  <c r="N14" i="30"/>
  <c r="J14" i="30"/>
  <c r="F14" i="30"/>
  <c r="L10" i="33" l="1"/>
  <c r="P10" i="33"/>
  <c r="E10" i="35"/>
  <c r="I10" i="35"/>
  <c r="M10" i="35"/>
  <c r="Q10" i="35"/>
  <c r="G14" i="30"/>
  <c r="K14" i="30"/>
  <c r="O14" i="30"/>
  <c r="G14" i="31"/>
  <c r="K14" i="31"/>
  <c r="O14" i="31"/>
  <c r="G14" i="32"/>
  <c r="K14" i="32"/>
  <c r="O14" i="32"/>
  <c r="G14" i="33"/>
  <c r="K14" i="33"/>
  <c r="O14" i="33"/>
  <c r="G14" i="34"/>
  <c r="K14" i="34"/>
  <c r="O14" i="34"/>
  <c r="G14" i="35"/>
  <c r="K14" i="35"/>
  <c r="O14" i="35"/>
  <c r="B14" i="33"/>
  <c r="C14" i="32"/>
  <c r="C14" i="30"/>
  <c r="D10" i="33"/>
  <c r="B14" i="30"/>
  <c r="B14" i="31"/>
  <c r="B14" i="35"/>
  <c r="G10" i="30"/>
  <c r="K10" i="30"/>
  <c r="O10" i="30"/>
  <c r="G10" i="32"/>
  <c r="K10" i="32"/>
  <c r="O10" i="32"/>
  <c r="G10" i="34"/>
  <c r="K10" i="34"/>
  <c r="O10" i="34"/>
  <c r="C14" i="34"/>
  <c r="E14" i="30"/>
  <c r="I14" i="30"/>
  <c r="M14" i="30"/>
  <c r="Q14" i="30"/>
  <c r="E14" i="31"/>
  <c r="I14" i="31"/>
  <c r="M14" i="31"/>
  <c r="Q14" i="31"/>
  <c r="E14" i="32"/>
  <c r="I14" i="32"/>
  <c r="M14" i="32"/>
  <c r="Q14" i="32"/>
  <c r="E14" i="33"/>
  <c r="I14" i="33"/>
  <c r="M14" i="33"/>
  <c r="Q14" i="33"/>
  <c r="E14" i="34"/>
  <c r="I14" i="34"/>
  <c r="M14" i="34"/>
  <c r="Q14" i="34"/>
  <c r="E14" i="35"/>
  <c r="I14" i="35"/>
  <c r="Q14" i="35"/>
  <c r="C10" i="33"/>
  <c r="C14" i="33"/>
  <c r="B14" i="32"/>
  <c r="C10" i="32"/>
  <c r="D14" i="30"/>
  <c r="H14" i="30"/>
  <c r="L14" i="30"/>
  <c r="P14" i="30"/>
  <c r="D14" i="31"/>
  <c r="H14" i="31"/>
  <c r="L14" i="31"/>
  <c r="P14" i="31"/>
  <c r="D14" i="32"/>
  <c r="H14" i="32"/>
  <c r="L14" i="32"/>
  <c r="P14" i="32"/>
  <c r="D14" i="33"/>
  <c r="H14" i="33"/>
  <c r="L14" i="33"/>
  <c r="P14" i="33"/>
  <c r="D14" i="34"/>
  <c r="H14" i="34"/>
  <c r="L14" i="34"/>
  <c r="P14" i="34"/>
  <c r="D14" i="35"/>
  <c r="H14" i="35"/>
  <c r="L14" i="35"/>
  <c r="P14" i="35"/>
  <c r="C14" i="35"/>
  <c r="C14" i="31"/>
  <c r="C10" i="30"/>
  <c r="B14" i="34"/>
  <c r="M14" i="35"/>
  <c r="C10" i="34"/>
  <c r="D10" i="30"/>
  <c r="L10" i="30"/>
  <c r="P10" i="30"/>
  <c r="G10" i="31"/>
  <c r="K10" i="31"/>
  <c r="O10" i="31"/>
  <c r="G10" i="33"/>
  <c r="K10" i="33"/>
  <c r="O10" i="33"/>
  <c r="G10" i="35"/>
  <c r="K10" i="35"/>
  <c r="O10" i="35"/>
  <c r="C10" i="35"/>
  <c r="C10" i="31"/>
  <c r="H10" i="35"/>
  <c r="L10" i="35"/>
  <c r="P10" i="35"/>
  <c r="F10" i="35"/>
  <c r="J10" i="35"/>
  <c r="N10" i="35"/>
  <c r="D10" i="35"/>
  <c r="D10" i="34"/>
  <c r="H10" i="34"/>
  <c r="L10" i="34"/>
  <c r="P10" i="34"/>
  <c r="E10" i="34"/>
  <c r="I10" i="34"/>
  <c r="M10" i="34"/>
  <c r="Q10" i="34"/>
  <c r="F10" i="34"/>
  <c r="J10" i="34"/>
  <c r="N10" i="34"/>
  <c r="H10" i="33"/>
  <c r="E10" i="33"/>
  <c r="I10" i="33"/>
  <c r="M10" i="33"/>
  <c r="Q10" i="33"/>
  <c r="F10" i="33"/>
  <c r="J10" i="33"/>
  <c r="N10" i="33"/>
  <c r="D10" i="32"/>
  <c r="H10" i="32"/>
  <c r="L10" i="32"/>
  <c r="P10" i="32"/>
  <c r="E10" i="32"/>
  <c r="I10" i="32"/>
  <c r="M10" i="32"/>
  <c r="Q10" i="32"/>
  <c r="F10" i="32"/>
  <c r="J10" i="32"/>
  <c r="N10" i="32"/>
  <c r="D10" i="31"/>
  <c r="H10" i="31"/>
  <c r="L10" i="31"/>
  <c r="P10" i="31"/>
  <c r="E10" i="31"/>
  <c r="I10" i="31"/>
  <c r="M10" i="31"/>
  <c r="Q10" i="31"/>
  <c r="F10" i="31"/>
  <c r="J10" i="31"/>
  <c r="N10" i="31"/>
  <c r="H10" i="30"/>
  <c r="E10" i="30"/>
  <c r="I10" i="30"/>
  <c r="M10" i="30"/>
  <c r="Q10" i="30"/>
  <c r="F10" i="30"/>
  <c r="J10" i="30"/>
  <c r="N10" i="30"/>
  <c r="H37" i="29" l="1"/>
  <c r="N36" i="29"/>
  <c r="J36" i="29"/>
  <c r="F36" i="29"/>
  <c r="Q57" i="29"/>
  <c r="P57" i="29"/>
  <c r="O57" i="29"/>
  <c r="N57" i="29"/>
  <c r="M57" i="29"/>
  <c r="L57" i="29"/>
  <c r="K57" i="29"/>
  <c r="J57" i="29"/>
  <c r="I57" i="29"/>
  <c r="H57" i="29"/>
  <c r="G57" i="29"/>
  <c r="F57" i="29"/>
  <c r="E57" i="29"/>
  <c r="D57" i="29"/>
  <c r="Q56" i="29"/>
  <c r="P56" i="29"/>
  <c r="O56" i="29"/>
  <c r="N56" i="29"/>
  <c r="M56" i="29"/>
  <c r="L56" i="29"/>
  <c r="K56" i="29"/>
  <c r="J56" i="29"/>
  <c r="I56" i="29"/>
  <c r="H56" i="29"/>
  <c r="G56" i="29"/>
  <c r="F56" i="29"/>
  <c r="E56" i="29"/>
  <c r="D56" i="29"/>
  <c r="Q55" i="29"/>
  <c r="P55" i="29"/>
  <c r="O55" i="29"/>
  <c r="N55" i="29"/>
  <c r="M55" i="29"/>
  <c r="L55" i="29"/>
  <c r="K55" i="29"/>
  <c r="J55" i="29"/>
  <c r="I55" i="29"/>
  <c r="H55" i="29"/>
  <c r="G55" i="29"/>
  <c r="F55" i="29"/>
  <c r="E55" i="29"/>
  <c r="D55" i="29"/>
  <c r="Q54" i="29"/>
  <c r="P54" i="29"/>
  <c r="O54" i="29"/>
  <c r="N54" i="29"/>
  <c r="M54" i="29"/>
  <c r="L54" i="29"/>
  <c r="K54" i="29"/>
  <c r="J54" i="29"/>
  <c r="I54" i="29"/>
  <c r="H54" i="29"/>
  <c r="G54" i="29"/>
  <c r="F54" i="29"/>
  <c r="E54" i="29"/>
  <c r="D54" i="29"/>
  <c r="Q53" i="29"/>
  <c r="P53" i="29"/>
  <c r="O53" i="29"/>
  <c r="N53" i="29"/>
  <c r="M53" i="29"/>
  <c r="L53" i="29"/>
  <c r="K53" i="29"/>
  <c r="J53" i="29"/>
  <c r="H53" i="29"/>
  <c r="G53" i="29"/>
  <c r="F53" i="29"/>
  <c r="E53" i="29"/>
  <c r="D53" i="29"/>
  <c r="Q52" i="29"/>
  <c r="N52" i="29"/>
  <c r="M52" i="29"/>
  <c r="K52" i="29"/>
  <c r="J52" i="29"/>
  <c r="I52" i="29"/>
  <c r="F52" i="29"/>
  <c r="E52" i="29"/>
  <c r="D3" i="29"/>
  <c r="B55" i="29" l="1"/>
  <c r="C56" i="29"/>
  <c r="O3" i="29"/>
  <c r="F3" i="29"/>
  <c r="J3" i="29"/>
  <c r="N3" i="29"/>
  <c r="H3" i="29"/>
  <c r="P3" i="29"/>
  <c r="K3" i="29"/>
  <c r="N11" i="29"/>
  <c r="H36" i="29"/>
  <c r="L36" i="29"/>
  <c r="P36" i="29"/>
  <c r="F37" i="29"/>
  <c r="J37" i="29"/>
  <c r="N37" i="29"/>
  <c r="H38" i="29"/>
  <c r="L38" i="29"/>
  <c r="P38" i="29"/>
  <c r="F39" i="29"/>
  <c r="J39" i="29"/>
  <c r="N39" i="29"/>
  <c r="H40" i="29"/>
  <c r="L40" i="29"/>
  <c r="P40" i="29"/>
  <c r="F41" i="29"/>
  <c r="I3" i="29"/>
  <c r="L37" i="29"/>
  <c r="C3" i="29"/>
  <c r="C52" i="29"/>
  <c r="C36" i="29"/>
  <c r="C40" i="29"/>
  <c r="L3" i="29"/>
  <c r="K11" i="29"/>
  <c r="B52" i="29"/>
  <c r="B56" i="29"/>
  <c r="E36" i="29"/>
  <c r="M36" i="29"/>
  <c r="G37" i="29"/>
  <c r="O37" i="29"/>
  <c r="I38" i="29"/>
  <c r="Q38" i="29"/>
  <c r="K39" i="29"/>
  <c r="E40" i="29"/>
  <c r="M40" i="29"/>
  <c r="G41" i="29"/>
  <c r="O41" i="29"/>
  <c r="C41" i="29"/>
  <c r="D37" i="29"/>
  <c r="F11" i="29"/>
  <c r="Q11" i="29"/>
  <c r="G11" i="29"/>
  <c r="O11" i="29"/>
  <c r="I11" i="29"/>
  <c r="G36" i="29"/>
  <c r="K36" i="29"/>
  <c r="O36" i="29"/>
  <c r="E37" i="29"/>
  <c r="I37" i="29"/>
  <c r="M37" i="29"/>
  <c r="Q37" i="29"/>
  <c r="G38" i="29"/>
  <c r="K38" i="29"/>
  <c r="O38" i="29"/>
  <c r="E39" i="29"/>
  <c r="I39" i="29"/>
  <c r="M39" i="29"/>
  <c r="Q39" i="29"/>
  <c r="G40" i="29"/>
  <c r="K40" i="29"/>
  <c r="O40" i="29"/>
  <c r="E41" i="29"/>
  <c r="I41" i="29"/>
  <c r="M41" i="29"/>
  <c r="Q41" i="29"/>
  <c r="B53" i="29"/>
  <c r="B57" i="29"/>
  <c r="C39" i="29"/>
  <c r="I36" i="29"/>
  <c r="Q36" i="29"/>
  <c r="K37" i="29"/>
  <c r="E38" i="29"/>
  <c r="M38" i="29"/>
  <c r="G39" i="29"/>
  <c r="O39" i="29"/>
  <c r="I40" i="29"/>
  <c r="Q40" i="29"/>
  <c r="K41" i="29"/>
  <c r="D39" i="29"/>
  <c r="D41" i="29"/>
  <c r="C11" i="29"/>
  <c r="E3" i="29"/>
  <c r="M3" i="29"/>
  <c r="Q3" i="29"/>
  <c r="G3" i="29"/>
  <c r="J11" i="29"/>
  <c r="D11" i="29"/>
  <c r="H11" i="29"/>
  <c r="L11" i="29"/>
  <c r="P11" i="29"/>
  <c r="D36" i="29"/>
  <c r="D38" i="29"/>
  <c r="D40" i="29"/>
  <c r="B3" i="29"/>
  <c r="B54" i="29"/>
  <c r="B11" i="29"/>
  <c r="J41" i="29"/>
  <c r="N41" i="29"/>
  <c r="G52" i="29"/>
  <c r="O52" i="29"/>
  <c r="I53" i="29"/>
  <c r="M11" i="29"/>
  <c r="P37" i="29"/>
  <c r="F38" i="29"/>
  <c r="J38" i="29"/>
  <c r="N38" i="29"/>
  <c r="H39" i="29"/>
  <c r="L39" i="29"/>
  <c r="P39" i="29"/>
  <c r="F40" i="29"/>
  <c r="J40" i="29"/>
  <c r="N40" i="29"/>
  <c r="H41" i="29"/>
  <c r="L41" i="29"/>
  <c r="P41" i="29"/>
  <c r="E11" i="29"/>
  <c r="D52" i="29"/>
  <c r="H52" i="29"/>
  <c r="L52" i="29"/>
  <c r="P52" i="29"/>
  <c r="C55" i="29"/>
  <c r="C38" i="29"/>
  <c r="C54" i="29"/>
  <c r="C37" i="29"/>
  <c r="C57" i="29"/>
  <c r="C53" i="29"/>
  <c r="P17" i="39" l="1"/>
  <c r="D9" i="39"/>
  <c r="C9" i="38"/>
  <c r="P17" i="38"/>
  <c r="G9" i="36"/>
  <c r="K19" i="36"/>
  <c r="O17" i="37"/>
  <c r="O9" i="37"/>
  <c r="F17" i="38"/>
  <c r="C17" i="38"/>
  <c r="J17" i="39"/>
  <c r="G17" i="39"/>
  <c r="F9" i="36"/>
  <c r="N9" i="36"/>
  <c r="B19" i="36"/>
  <c r="F19" i="36"/>
  <c r="J19" i="36"/>
  <c r="N19" i="36"/>
  <c r="B17" i="37"/>
  <c r="F17" i="37"/>
  <c r="J17" i="37"/>
  <c r="N17" i="37"/>
  <c r="B9" i="37"/>
  <c r="F9" i="37"/>
  <c r="J9" i="37"/>
  <c r="J5" i="37" s="1"/>
  <c r="N9" i="37"/>
  <c r="N5" i="37" s="1"/>
  <c r="B5" i="37"/>
  <c r="F5" i="37"/>
  <c r="B17" i="38"/>
  <c r="O9" i="38"/>
  <c r="F9" i="38"/>
  <c r="J9" i="38"/>
  <c r="N9" i="38"/>
  <c r="L17" i="38"/>
  <c r="E17" i="38"/>
  <c r="I17" i="38"/>
  <c r="M17" i="38"/>
  <c r="Q17" i="38"/>
  <c r="B17" i="39"/>
  <c r="P9" i="39"/>
  <c r="F9" i="39"/>
  <c r="J9" i="39"/>
  <c r="N9" i="39"/>
  <c r="C9" i="39"/>
  <c r="G9" i="39"/>
  <c r="K9" i="39"/>
  <c r="O9" i="39"/>
  <c r="L17" i="39"/>
  <c r="E17" i="39"/>
  <c r="I17" i="39"/>
  <c r="M17" i="39"/>
  <c r="Q17" i="39"/>
  <c r="C9" i="36"/>
  <c r="C19" i="36"/>
  <c r="O19" i="36"/>
  <c r="G17" i="37"/>
  <c r="C9" i="37"/>
  <c r="N17" i="38"/>
  <c r="F17" i="39"/>
  <c r="N17" i="39"/>
  <c r="C17" i="39"/>
  <c r="K17" i="39"/>
  <c r="O17" i="39"/>
  <c r="P9" i="36"/>
  <c r="H14" i="36"/>
  <c r="P14" i="36"/>
  <c r="D19" i="36"/>
  <c r="L19" i="36"/>
  <c r="D17" i="37"/>
  <c r="H17" i="37"/>
  <c r="L17" i="37"/>
  <c r="P17" i="37"/>
  <c r="D9" i="37"/>
  <c r="H9" i="37"/>
  <c r="L9" i="37"/>
  <c r="P9" i="37"/>
  <c r="D5" i="37"/>
  <c r="H5" i="37"/>
  <c r="L5" i="37"/>
  <c r="P5" i="37"/>
  <c r="G9" i="38"/>
  <c r="D9" i="38"/>
  <c r="H9" i="38"/>
  <c r="L9" i="38"/>
  <c r="P9" i="38"/>
  <c r="D17" i="38"/>
  <c r="O17" i="38"/>
  <c r="H9" i="39"/>
  <c r="D17" i="39"/>
  <c r="G19" i="36"/>
  <c r="C17" i="37"/>
  <c r="K17" i="37"/>
  <c r="G9" i="37"/>
  <c r="K9" i="37"/>
  <c r="J17" i="38"/>
  <c r="G17" i="38"/>
  <c r="K17" i="38"/>
  <c r="L9" i="36"/>
  <c r="D14" i="36"/>
  <c r="H19" i="36"/>
  <c r="P19" i="36"/>
  <c r="E19" i="36"/>
  <c r="I19" i="36"/>
  <c r="M19" i="36"/>
  <c r="Q19" i="36"/>
  <c r="E17" i="37"/>
  <c r="I17" i="37"/>
  <c r="M17" i="37"/>
  <c r="Q17" i="37"/>
  <c r="E9" i="37"/>
  <c r="I9" i="37"/>
  <c r="M9" i="37"/>
  <c r="Q9" i="37"/>
  <c r="Q5" i="37" s="1"/>
  <c r="E5" i="37"/>
  <c r="I5" i="37"/>
  <c r="B9" i="38"/>
  <c r="K9" i="38"/>
  <c r="E9" i="38"/>
  <c r="I9" i="38"/>
  <c r="M9" i="38"/>
  <c r="Q9" i="38"/>
  <c r="H17" i="38"/>
  <c r="B9" i="39"/>
  <c r="L9" i="39"/>
  <c r="E9" i="39"/>
  <c r="I9" i="39"/>
  <c r="M9" i="39"/>
  <c r="Q9" i="39"/>
  <c r="H17" i="39"/>
  <c r="L14" i="36"/>
  <c r="Q14" i="36"/>
  <c r="M14" i="36"/>
  <c r="I14" i="36"/>
  <c r="E14" i="36"/>
  <c r="F14" i="36"/>
  <c r="J14" i="36"/>
  <c r="N14" i="36"/>
  <c r="O14" i="36"/>
  <c r="K14" i="36"/>
  <c r="G14" i="36"/>
  <c r="C14" i="36"/>
  <c r="B14" i="36"/>
  <c r="L5" i="38" l="1"/>
  <c r="G5" i="39"/>
  <c r="G28" i="36" s="1"/>
  <c r="L12" i="36"/>
  <c r="P5" i="39"/>
  <c r="P28" i="36" s="1"/>
  <c r="C5" i="37"/>
  <c r="K5" i="39"/>
  <c r="K28" i="36" s="1"/>
  <c r="J5" i="38"/>
  <c r="B5" i="38"/>
  <c r="K9" i="36"/>
  <c r="I12" i="36"/>
  <c r="H5" i="38"/>
  <c r="D5" i="38"/>
  <c r="N5" i="39"/>
  <c r="N28" i="36" s="1"/>
  <c r="J5" i="39"/>
  <c r="M9" i="36"/>
  <c r="D9" i="36"/>
  <c r="L5" i="39"/>
  <c r="L28" i="36" s="1"/>
  <c r="P5" i="38"/>
  <c r="E5" i="38"/>
  <c r="G5" i="37"/>
  <c r="O5" i="37"/>
  <c r="B5" i="39"/>
  <c r="B28" i="36" s="1"/>
  <c r="M5" i="38"/>
  <c r="E9" i="36"/>
  <c r="J9" i="36"/>
  <c r="B12" i="36"/>
  <c r="O9" i="36"/>
  <c r="H9" i="36"/>
  <c r="Q9" i="36"/>
  <c r="K12" i="36"/>
  <c r="F12" i="36"/>
  <c r="D12" i="36"/>
  <c r="Q12" i="36"/>
  <c r="N5" i="38"/>
  <c r="O5" i="39"/>
  <c r="H5" i="39"/>
  <c r="M5" i="39"/>
  <c r="E5" i="39"/>
  <c r="D5" i="39"/>
  <c r="B9" i="36"/>
  <c r="O12" i="36"/>
  <c r="F5" i="38"/>
  <c r="F5" i="39"/>
  <c r="K5" i="37"/>
  <c r="Q5" i="39"/>
  <c r="I5" i="39"/>
  <c r="C5" i="38"/>
  <c r="E12" i="36"/>
  <c r="J28" i="36"/>
  <c r="M5" i="37"/>
  <c r="K5" i="38"/>
  <c r="I9" i="36"/>
  <c r="C12" i="36"/>
  <c r="N12" i="36"/>
  <c r="P12" i="36"/>
  <c r="G12" i="36"/>
  <c r="J12" i="36"/>
  <c r="H12" i="36"/>
  <c r="M12" i="36"/>
  <c r="C5" i="39"/>
  <c r="G5" i="38"/>
  <c r="O5" i="38"/>
  <c r="Q5" i="38"/>
  <c r="I5" i="38"/>
  <c r="E28" i="36" l="1"/>
  <c r="O28" i="36"/>
  <c r="I28" i="36"/>
  <c r="H28" i="36"/>
  <c r="C28" i="36"/>
  <c r="F28" i="36"/>
  <c r="M28" i="36"/>
  <c r="Q28" i="36"/>
  <c r="D28" i="36"/>
  <c r="C16" i="22" l="1"/>
  <c r="C16" i="7"/>
  <c r="D29" i="22"/>
  <c r="H29" i="22"/>
  <c r="L29" i="22"/>
  <c r="P29" i="22"/>
  <c r="E4" i="18"/>
  <c r="I4" i="18"/>
  <c r="M4" i="18"/>
  <c r="Q4" i="18"/>
  <c r="H16" i="18"/>
  <c r="D29" i="18"/>
  <c r="H29" i="18"/>
  <c r="L29" i="18"/>
  <c r="P29" i="18"/>
  <c r="K4" i="19"/>
  <c r="G16" i="19"/>
  <c r="O29" i="19"/>
  <c r="G16" i="20"/>
  <c r="M19" i="22"/>
  <c r="O29" i="20"/>
  <c r="K4" i="22"/>
  <c r="F16" i="18"/>
  <c r="J16" i="18"/>
  <c r="N16" i="18"/>
  <c r="F19" i="18"/>
  <c r="I19" i="22"/>
  <c r="G29" i="20"/>
  <c r="K29" i="20"/>
  <c r="G4" i="18"/>
  <c r="K4" i="18"/>
  <c r="O4" i="19"/>
  <c r="O16" i="20"/>
  <c r="I19" i="20"/>
  <c r="Q19" i="20"/>
  <c r="J4" i="19"/>
  <c r="F4" i="20"/>
  <c r="J4" i="20"/>
  <c r="N4" i="20"/>
  <c r="D4" i="20"/>
  <c r="H4" i="20"/>
  <c r="P4" i="20"/>
  <c r="F16" i="20"/>
  <c r="J16" i="20"/>
  <c r="N16" i="20"/>
  <c r="D16" i="20"/>
  <c r="H16" i="20"/>
  <c r="L16" i="20"/>
  <c r="P16" i="20"/>
  <c r="N19" i="20"/>
  <c r="O16" i="22"/>
  <c r="O4" i="18"/>
  <c r="G4" i="19"/>
  <c r="D16" i="19"/>
  <c r="H16" i="19"/>
  <c r="L16" i="19"/>
  <c r="P16" i="19"/>
  <c r="F16" i="19"/>
  <c r="J16" i="19"/>
  <c r="G29" i="19"/>
  <c r="K29" i="19"/>
  <c r="G4" i="20"/>
  <c r="K4" i="20"/>
  <c r="O4" i="20"/>
  <c r="K16" i="20"/>
  <c r="Q19" i="18"/>
  <c r="L16" i="18"/>
  <c r="N4" i="22"/>
  <c r="N16" i="22"/>
  <c r="G29" i="18"/>
  <c r="K29" i="18"/>
  <c r="O29" i="18"/>
  <c r="N16" i="19"/>
  <c r="G16" i="7"/>
  <c r="K16" i="7"/>
  <c r="O16" i="7"/>
  <c r="C16" i="19"/>
  <c r="E19" i="19"/>
  <c r="Q19" i="19"/>
  <c r="N29" i="19"/>
  <c r="L4" i="20"/>
  <c r="J19" i="20"/>
  <c r="E4" i="22"/>
  <c r="I4" i="22"/>
  <c r="M4" i="22"/>
  <c r="Q4" i="22"/>
  <c r="G4" i="22"/>
  <c r="O4" i="22"/>
  <c r="E29" i="22"/>
  <c r="I29" i="22"/>
  <c r="M29" i="22"/>
  <c r="Q29" i="22"/>
  <c r="G29" i="22"/>
  <c r="K29" i="22"/>
  <c r="O29" i="22"/>
  <c r="B16" i="11"/>
  <c r="C29" i="7"/>
  <c r="C4" i="22"/>
  <c r="C19" i="22"/>
  <c r="C29" i="22"/>
  <c r="C19" i="20"/>
  <c r="E16" i="19"/>
  <c r="I16" i="19"/>
  <c r="M16" i="19"/>
  <c r="Q16" i="19"/>
  <c r="K16" i="19"/>
  <c r="O16" i="19"/>
  <c r="G19" i="19"/>
  <c r="K19" i="19"/>
  <c r="O19" i="19"/>
  <c r="I19" i="19"/>
  <c r="M19" i="19"/>
  <c r="F19" i="20"/>
  <c r="F4" i="22"/>
  <c r="J4" i="22"/>
  <c r="F16" i="22"/>
  <c r="J16" i="22"/>
  <c r="H19" i="22"/>
  <c r="P19" i="22"/>
  <c r="O4" i="7"/>
  <c r="E16" i="18"/>
  <c r="I16" i="18"/>
  <c r="M16" i="18"/>
  <c r="Q16" i="18"/>
  <c r="G16" i="18"/>
  <c r="O16" i="18"/>
  <c r="G19" i="18"/>
  <c r="K19" i="18"/>
  <c r="O19" i="18"/>
  <c r="E19" i="18"/>
  <c r="I19" i="18"/>
  <c r="M19" i="18"/>
  <c r="C16" i="18"/>
  <c r="D19" i="19"/>
  <c r="H19" i="19"/>
  <c r="L19" i="19"/>
  <c r="P19" i="19"/>
  <c r="F29" i="19"/>
  <c r="J29" i="19"/>
  <c r="G16" i="22"/>
  <c r="K16" i="22"/>
  <c r="E19" i="22"/>
  <c r="Q19" i="22"/>
  <c r="F29" i="22"/>
  <c r="J29" i="22"/>
  <c r="N29" i="22"/>
  <c r="D16" i="18"/>
  <c r="P16" i="18"/>
  <c r="N19" i="18"/>
  <c r="C4" i="7"/>
  <c r="K4" i="7"/>
  <c r="H16" i="7"/>
  <c r="L16" i="7"/>
  <c r="D4" i="19"/>
  <c r="H4" i="19"/>
  <c r="L4" i="19"/>
  <c r="P4" i="19"/>
  <c r="F4" i="19"/>
  <c r="N4" i="19"/>
  <c r="G19" i="20"/>
  <c r="K19" i="20"/>
  <c r="O19" i="20"/>
  <c r="E19" i="20"/>
  <c r="M19" i="20"/>
  <c r="D29" i="20"/>
  <c r="H29" i="20"/>
  <c r="L29" i="20"/>
  <c r="P29" i="20"/>
  <c r="F19" i="22"/>
  <c r="J19" i="22"/>
  <c r="N19" i="22"/>
  <c r="D19" i="22"/>
  <c r="L19" i="22"/>
  <c r="F16" i="7"/>
  <c r="J16" i="7"/>
  <c r="C19" i="7"/>
  <c r="G19" i="7"/>
  <c r="K19" i="7"/>
  <c r="O19" i="7"/>
  <c r="F19" i="7"/>
  <c r="J19" i="7"/>
  <c r="N19" i="7"/>
  <c r="G15" i="18"/>
  <c r="K15" i="18"/>
  <c r="O15" i="18"/>
  <c r="K16" i="18"/>
  <c r="G4" i="7"/>
  <c r="D16" i="7"/>
  <c r="P16" i="7"/>
  <c r="E4" i="19"/>
  <c r="I4" i="19"/>
  <c r="M4" i="19"/>
  <c r="Q4" i="19"/>
  <c r="E29" i="19"/>
  <c r="I29" i="19"/>
  <c r="M29" i="19"/>
  <c r="Q29" i="19"/>
  <c r="E16" i="20"/>
  <c r="I16" i="20"/>
  <c r="M16" i="20"/>
  <c r="Q16" i="20"/>
  <c r="D19" i="20"/>
  <c r="H19" i="20"/>
  <c r="L19" i="20"/>
  <c r="P19" i="20"/>
  <c r="E29" i="20"/>
  <c r="I29" i="20"/>
  <c r="M29" i="20"/>
  <c r="Q29" i="20"/>
  <c r="E16" i="22"/>
  <c r="I16" i="22"/>
  <c r="M16" i="22"/>
  <c r="Q16" i="22"/>
  <c r="G19" i="22"/>
  <c r="K19" i="22"/>
  <c r="O19" i="22"/>
  <c r="G29" i="7"/>
  <c r="K29" i="7"/>
  <c r="O29" i="7"/>
  <c r="D15" i="18"/>
  <c r="H15" i="18"/>
  <c r="L15" i="18"/>
  <c r="P15" i="18"/>
  <c r="J19" i="18"/>
  <c r="F29" i="18"/>
  <c r="J29" i="18"/>
  <c r="N29" i="18"/>
  <c r="C4" i="19"/>
  <c r="C16" i="20"/>
  <c r="E16" i="7"/>
  <c r="I16" i="7"/>
  <c r="M16" i="7"/>
  <c r="Q16" i="7"/>
  <c r="N16" i="7"/>
  <c r="D19" i="7"/>
  <c r="H19" i="7"/>
  <c r="L19" i="7"/>
  <c r="P19" i="7"/>
  <c r="E19" i="7"/>
  <c r="I19" i="7"/>
  <c r="M19" i="7"/>
  <c r="Q19" i="7"/>
  <c r="D29" i="7"/>
  <c r="H29" i="7"/>
  <c r="L29" i="7"/>
  <c r="P29" i="7"/>
  <c r="D4" i="18"/>
  <c r="L4" i="18"/>
  <c r="C29" i="19"/>
  <c r="C4" i="20"/>
  <c r="F19" i="19"/>
  <c r="J19" i="19"/>
  <c r="N19" i="19"/>
  <c r="D29" i="19"/>
  <c r="H29" i="19"/>
  <c r="L29" i="19"/>
  <c r="P29" i="19"/>
  <c r="E4" i="20"/>
  <c r="I4" i="20"/>
  <c r="M4" i="20"/>
  <c r="Q4" i="20"/>
  <c r="F29" i="20"/>
  <c r="J29" i="20"/>
  <c r="N29" i="20"/>
  <c r="D4" i="22"/>
  <c r="H4" i="22"/>
  <c r="L4" i="22"/>
  <c r="P4" i="22"/>
  <c r="D16" i="22"/>
  <c r="H16" i="22"/>
  <c r="L16" i="22"/>
  <c r="P16" i="22"/>
  <c r="D15" i="7"/>
  <c r="H15" i="7"/>
  <c r="L15" i="7"/>
  <c r="P15" i="7"/>
  <c r="F15" i="7"/>
  <c r="J15" i="7"/>
  <c r="N15" i="7"/>
  <c r="E29" i="7"/>
  <c r="I29" i="7"/>
  <c r="M29" i="7"/>
  <c r="Q29" i="7"/>
  <c r="F29" i="7"/>
  <c r="J29" i="7"/>
  <c r="F4" i="18"/>
  <c r="J15" i="18"/>
  <c r="N4" i="18"/>
  <c r="D19" i="18"/>
  <c r="H19" i="18"/>
  <c r="L19" i="18"/>
  <c r="P19" i="18"/>
  <c r="E29" i="18"/>
  <c r="I29" i="18"/>
  <c r="M29" i="18"/>
  <c r="Q29" i="18"/>
  <c r="C19" i="19"/>
  <c r="C29" i="20"/>
  <c r="E4" i="7"/>
  <c r="I4" i="7"/>
  <c r="M4" i="7"/>
  <c r="Q4" i="7"/>
  <c r="F4" i="7"/>
  <c r="J4" i="7"/>
  <c r="N4" i="7"/>
  <c r="C15" i="7"/>
  <c r="G15" i="7"/>
  <c r="K15" i="7"/>
  <c r="O15" i="7"/>
  <c r="N29" i="7"/>
  <c r="H4" i="18"/>
  <c r="P4" i="18"/>
  <c r="I15" i="18"/>
  <c r="Q15" i="18"/>
  <c r="F15" i="18"/>
  <c r="N15" i="18"/>
  <c r="J4" i="18"/>
  <c r="E15" i="18"/>
  <c r="M15" i="18"/>
  <c r="D4" i="7"/>
  <c r="L4" i="7"/>
  <c r="P4" i="7"/>
  <c r="E15" i="7"/>
  <c r="I15" i="7"/>
  <c r="M15" i="7"/>
  <c r="Q15" i="7"/>
  <c r="H4" i="7"/>
  <c r="M3" i="19"/>
  <c r="D4" i="11"/>
  <c r="H4" i="11"/>
  <c r="L4" i="11"/>
  <c r="P4" i="11"/>
  <c r="C4" i="11"/>
  <c r="K4" i="11"/>
  <c r="O4" i="11"/>
  <c r="C16" i="11"/>
  <c r="G16" i="11"/>
  <c r="K16" i="11"/>
  <c r="O16" i="11"/>
  <c r="N19" i="11"/>
  <c r="C15" i="18"/>
  <c r="G4" i="11"/>
  <c r="O29" i="11"/>
  <c r="E16" i="11"/>
  <c r="I16" i="11"/>
  <c r="M16" i="11"/>
  <c r="Q16" i="11"/>
  <c r="F19" i="11"/>
  <c r="J19" i="11"/>
  <c r="C4" i="18"/>
  <c r="C19" i="18"/>
  <c r="C29" i="18"/>
  <c r="B19" i="11"/>
  <c r="B29" i="11"/>
  <c r="C29" i="11"/>
  <c r="G29" i="11"/>
  <c r="K29" i="11"/>
  <c r="E4" i="11"/>
  <c r="I4" i="11"/>
  <c r="M4" i="11"/>
  <c r="Q4" i="11"/>
  <c r="F4" i="11"/>
  <c r="J4" i="11"/>
  <c r="N4" i="11"/>
  <c r="D16" i="11"/>
  <c r="H16" i="11"/>
  <c r="L16" i="11"/>
  <c r="P16" i="11"/>
  <c r="C19" i="11"/>
  <c r="G19" i="11"/>
  <c r="K19" i="11"/>
  <c r="O19" i="11"/>
  <c r="B4" i="11"/>
  <c r="N16" i="11"/>
  <c r="D19" i="11"/>
  <c r="H19" i="11"/>
  <c r="L19" i="11"/>
  <c r="P19" i="11"/>
  <c r="E19" i="11"/>
  <c r="I19" i="11"/>
  <c r="M19" i="11"/>
  <c r="Q19" i="11"/>
  <c r="D29" i="11"/>
  <c r="H29" i="11"/>
  <c r="L29" i="11"/>
  <c r="P29" i="11"/>
  <c r="F16" i="11"/>
  <c r="J16" i="11"/>
  <c r="E29" i="11"/>
  <c r="I29" i="11"/>
  <c r="M29" i="11"/>
  <c r="Q29" i="11"/>
  <c r="F29" i="11"/>
  <c r="J29" i="11"/>
  <c r="N29" i="11"/>
  <c r="C19" i="9"/>
  <c r="D19" i="9"/>
  <c r="G19" i="9"/>
  <c r="H19" i="9"/>
  <c r="K19" i="9"/>
  <c r="L19" i="9"/>
  <c r="O19" i="9"/>
  <c r="P19" i="9"/>
  <c r="E19" i="9"/>
  <c r="I19" i="9"/>
  <c r="M19" i="9"/>
  <c r="Q19" i="9"/>
  <c r="F19" i="9"/>
  <c r="J19" i="9"/>
  <c r="N19" i="9"/>
  <c r="H3" i="7" l="1"/>
  <c r="H3" i="18"/>
  <c r="F3" i="7"/>
  <c r="E3" i="7"/>
  <c r="D3" i="18"/>
  <c r="G3" i="7"/>
  <c r="K3" i="7"/>
  <c r="K3" i="18"/>
  <c r="Q3" i="18"/>
  <c r="L3" i="7"/>
  <c r="J3" i="18"/>
  <c r="N3" i="7"/>
  <c r="M3" i="7"/>
  <c r="P3" i="19"/>
  <c r="C3" i="18"/>
  <c r="P3" i="7"/>
  <c r="Q3" i="7"/>
  <c r="F3" i="18"/>
  <c r="C3" i="7"/>
  <c r="G3" i="18"/>
  <c r="M3" i="18"/>
  <c r="I3" i="18"/>
  <c r="D3" i="7"/>
  <c r="P3" i="18"/>
  <c r="J3" i="7"/>
  <c r="I3" i="7"/>
  <c r="N3" i="18"/>
  <c r="L3" i="18"/>
  <c r="O3" i="7"/>
  <c r="O3" i="18"/>
  <c r="E3" i="18"/>
  <c r="G3" i="19"/>
  <c r="D3" i="20"/>
  <c r="O3" i="20"/>
  <c r="K3" i="19"/>
  <c r="J3" i="20"/>
  <c r="K3" i="22"/>
  <c r="I3" i="22"/>
  <c r="L3" i="20"/>
  <c r="J3" i="22"/>
  <c r="M3" i="22"/>
  <c r="Q3" i="19"/>
  <c r="K3" i="20"/>
  <c r="G3" i="20"/>
  <c r="Q3" i="20"/>
  <c r="F3" i="20"/>
  <c r="D3" i="22"/>
  <c r="Q3" i="22"/>
  <c r="N3" i="20"/>
  <c r="O3" i="22"/>
  <c r="J3" i="19"/>
  <c r="D3" i="19"/>
  <c r="F3" i="22"/>
  <c r="O3" i="19"/>
  <c r="C3" i="22"/>
  <c r="H3" i="20"/>
  <c r="I3" i="20"/>
  <c r="I3" i="19"/>
  <c r="P3" i="20"/>
  <c r="L3" i="19"/>
  <c r="H3" i="22"/>
  <c r="G3" i="22"/>
  <c r="G3" i="11"/>
  <c r="E3" i="22"/>
  <c r="E3" i="19"/>
  <c r="N3" i="22"/>
  <c r="H3" i="19"/>
  <c r="P3" i="22"/>
  <c r="M3" i="20"/>
  <c r="N16" i="9"/>
  <c r="O3" i="11"/>
  <c r="L3" i="22"/>
  <c r="F3" i="19"/>
  <c r="L16" i="8"/>
  <c r="N3" i="19"/>
  <c r="D16" i="8"/>
  <c r="H16" i="8"/>
  <c r="P16" i="8"/>
  <c r="N16" i="8"/>
  <c r="D3" i="11"/>
  <c r="C3" i="19"/>
  <c r="E3" i="20"/>
  <c r="C3" i="20"/>
  <c r="C3" i="11"/>
  <c r="H3" i="11"/>
  <c r="B3" i="11"/>
  <c r="N4" i="8"/>
  <c r="E16" i="8"/>
  <c r="I16" i="8"/>
  <c r="M16" i="8"/>
  <c r="Q16" i="8"/>
  <c r="E16" i="9"/>
  <c r="I16" i="9"/>
  <c r="Q16" i="9"/>
  <c r="F4" i="8"/>
  <c r="P3" i="11"/>
  <c r="N3" i="11"/>
  <c r="M3" i="11"/>
  <c r="M74" i="6"/>
  <c r="J4" i="8"/>
  <c r="M16" i="9"/>
  <c r="E19" i="8"/>
  <c r="I19" i="8"/>
  <c r="J29" i="8"/>
  <c r="K3" i="11"/>
  <c r="L3" i="11"/>
  <c r="N29" i="8"/>
  <c r="B19" i="9"/>
  <c r="I3" i="11"/>
  <c r="F16" i="8"/>
  <c r="J16" i="8"/>
  <c r="F29" i="8"/>
  <c r="F3" i="11"/>
  <c r="E3" i="11"/>
  <c r="B29" i="8"/>
  <c r="J3" i="11"/>
  <c r="M19" i="8"/>
  <c r="Q19" i="8"/>
  <c r="B16" i="8"/>
  <c r="Q3" i="11"/>
  <c r="C4" i="8"/>
  <c r="G4" i="8"/>
  <c r="K4" i="8"/>
  <c r="O4" i="8"/>
  <c r="C16" i="8"/>
  <c r="G16" i="8"/>
  <c r="K16" i="8"/>
  <c r="O16" i="8"/>
  <c r="B4" i="8"/>
  <c r="B78" i="6"/>
  <c r="D4" i="8"/>
  <c r="H4" i="8"/>
  <c r="L4" i="8"/>
  <c r="P4" i="8"/>
  <c r="E4" i="8"/>
  <c r="I4" i="8"/>
  <c r="M4" i="8"/>
  <c r="Q4" i="8"/>
  <c r="F19" i="8"/>
  <c r="J19" i="8"/>
  <c r="N19" i="8"/>
  <c r="C29" i="8"/>
  <c r="G29" i="8"/>
  <c r="K29" i="8"/>
  <c r="O29" i="8"/>
  <c r="B4" i="9"/>
  <c r="B29" i="9"/>
  <c r="B74" i="6"/>
  <c r="C19" i="8"/>
  <c r="G19" i="8"/>
  <c r="K19" i="8"/>
  <c r="O19" i="8"/>
  <c r="D19" i="8"/>
  <c r="H19" i="8"/>
  <c r="L19" i="8"/>
  <c r="P19" i="8"/>
  <c r="D29" i="8"/>
  <c r="H29" i="8"/>
  <c r="L29" i="8"/>
  <c r="P29" i="8"/>
  <c r="E29" i="8"/>
  <c r="I29" i="8"/>
  <c r="M29" i="8"/>
  <c r="Q29" i="8"/>
  <c r="B19" i="8"/>
  <c r="B16" i="9"/>
  <c r="J16" i="9"/>
  <c r="F16" i="9"/>
  <c r="K16" i="9"/>
  <c r="C16" i="9"/>
  <c r="G16" i="9"/>
  <c r="O16" i="9"/>
  <c r="D16" i="9"/>
  <c r="H16" i="9"/>
  <c r="L16" i="9"/>
  <c r="P16" i="9"/>
  <c r="F78" i="6"/>
  <c r="I74" i="6"/>
  <c r="D88" i="6"/>
  <c r="H88" i="6"/>
  <c r="L88" i="6"/>
  <c r="P88" i="6"/>
  <c r="E88" i="6"/>
  <c r="I88" i="6"/>
  <c r="M88" i="6"/>
  <c r="Q88" i="6"/>
  <c r="F88" i="6"/>
  <c r="J88" i="6"/>
  <c r="E74" i="6"/>
  <c r="Q74" i="6"/>
  <c r="F74" i="6"/>
  <c r="J74" i="6"/>
  <c r="N74" i="6"/>
  <c r="E78" i="6"/>
  <c r="I78" i="6"/>
  <c r="M78" i="6"/>
  <c r="Q78" i="6"/>
  <c r="J78" i="6"/>
  <c r="N78" i="6"/>
  <c r="C78" i="6"/>
  <c r="G78" i="6"/>
  <c r="K78" i="6"/>
  <c r="D78" i="6"/>
  <c r="H78" i="6"/>
  <c r="L78" i="6"/>
  <c r="P78" i="6"/>
  <c r="L55" i="6"/>
  <c r="P55" i="6"/>
  <c r="D55" i="6"/>
  <c r="C55" i="6"/>
  <c r="G55" i="6"/>
  <c r="K55" i="6"/>
  <c r="O55" i="6"/>
  <c r="H55" i="6"/>
  <c r="N88" i="6"/>
  <c r="B88" i="6"/>
  <c r="E55" i="6"/>
  <c r="I55" i="6"/>
  <c r="M55" i="6"/>
  <c r="Q55" i="6"/>
  <c r="O78" i="6"/>
  <c r="F55" i="6"/>
  <c r="J55" i="6"/>
  <c r="N55" i="6"/>
  <c r="C88" i="6"/>
  <c r="G88" i="6"/>
  <c r="K88" i="6"/>
  <c r="O88" i="6"/>
  <c r="K74" i="6"/>
  <c r="C74" i="6"/>
  <c r="G74" i="6"/>
  <c r="O74" i="6"/>
  <c r="D74" i="6"/>
  <c r="H74" i="6"/>
  <c r="L74" i="6"/>
  <c r="P74" i="6"/>
  <c r="O87" i="6" l="1"/>
  <c r="B87" i="6"/>
  <c r="J87" i="6"/>
  <c r="I87" i="6"/>
  <c r="H87" i="6"/>
  <c r="K87" i="6"/>
  <c r="N87" i="6"/>
  <c r="F87" i="6"/>
  <c r="E87" i="6"/>
  <c r="D87" i="6"/>
  <c r="C87" i="6"/>
  <c r="M87" i="6"/>
  <c r="L87" i="6"/>
  <c r="G87" i="6"/>
  <c r="Q87" i="6"/>
  <c r="P87" i="6"/>
  <c r="K3" i="8"/>
  <c r="Q72" i="6"/>
  <c r="B72" i="6"/>
  <c r="G72" i="6"/>
  <c r="F72" i="6"/>
  <c r="E72" i="6"/>
  <c r="B3" i="8"/>
  <c r="J3" i="8"/>
  <c r="D41" i="6"/>
  <c r="P41" i="6"/>
  <c r="B3" i="9"/>
  <c r="D72" i="6"/>
  <c r="O3" i="8"/>
  <c r="N3" i="8"/>
  <c r="M72" i="6"/>
  <c r="C3" i="8"/>
  <c r="O72" i="6"/>
  <c r="L72" i="6"/>
  <c r="I72" i="6"/>
  <c r="F3" i="8"/>
  <c r="Q3" i="8"/>
  <c r="G3" i="8"/>
  <c r="E3" i="8"/>
  <c r="D3" i="8"/>
  <c r="P3" i="8"/>
  <c r="M3" i="8"/>
  <c r="L3" i="8"/>
  <c r="I3" i="8"/>
  <c r="H3" i="8"/>
  <c r="K72" i="6"/>
  <c r="H41" i="6"/>
  <c r="L41" i="6"/>
  <c r="P72" i="6"/>
  <c r="H72" i="6"/>
  <c r="C72" i="6"/>
  <c r="J72" i="6"/>
  <c r="E41" i="6"/>
  <c r="I41" i="6"/>
  <c r="M41" i="6"/>
  <c r="Q41" i="6"/>
  <c r="C41" i="6"/>
  <c r="G41" i="6"/>
  <c r="K41" i="6"/>
  <c r="O41" i="6"/>
  <c r="M45" i="6"/>
  <c r="N72" i="6"/>
  <c r="I54" i="6"/>
  <c r="I45" i="6"/>
  <c r="E54" i="6"/>
  <c r="O54" i="6"/>
  <c r="B45" i="6"/>
  <c r="N54" i="6"/>
  <c r="Q54" i="6"/>
  <c r="K54" i="6"/>
  <c r="F54" i="6"/>
  <c r="H54" i="6"/>
  <c r="C54" i="6"/>
  <c r="P54" i="6"/>
  <c r="Q45" i="6"/>
  <c r="L54" i="6"/>
  <c r="J54" i="6"/>
  <c r="M54" i="6"/>
  <c r="G54" i="6"/>
  <c r="D54" i="6"/>
  <c r="F41" i="6"/>
  <c r="N41" i="6"/>
  <c r="J41" i="6"/>
  <c r="E45" i="6"/>
  <c r="F45" i="6"/>
  <c r="J45" i="6"/>
  <c r="N45" i="6"/>
  <c r="C45" i="6"/>
  <c r="G45" i="6"/>
  <c r="K45" i="6"/>
  <c r="O45" i="6"/>
  <c r="D45" i="6"/>
  <c r="H45" i="6"/>
  <c r="L45" i="6"/>
  <c r="P45" i="6"/>
  <c r="B41" i="6"/>
  <c r="B8" i="6"/>
  <c r="N8" i="6"/>
  <c r="C10" i="6"/>
  <c r="G10" i="6"/>
  <c r="K10" i="6"/>
  <c r="J10" i="6"/>
  <c r="F8" i="6"/>
  <c r="O10" i="6"/>
  <c r="J8" i="6"/>
  <c r="D10" i="6"/>
  <c r="H10" i="6"/>
  <c r="L10" i="6"/>
  <c r="P10" i="6"/>
  <c r="D8" i="6"/>
  <c r="H8" i="6"/>
  <c r="L8" i="6"/>
  <c r="P8" i="6"/>
  <c r="E10" i="6"/>
  <c r="I10" i="6"/>
  <c r="M10" i="6"/>
  <c r="Q10" i="6"/>
  <c r="E8" i="6"/>
  <c r="I8" i="6"/>
  <c r="M8" i="6"/>
  <c r="Q8" i="6"/>
  <c r="F10" i="6"/>
  <c r="N10" i="6"/>
  <c r="C8" i="6"/>
  <c r="G8" i="6"/>
  <c r="K8" i="6"/>
  <c r="O8" i="6"/>
  <c r="C6" i="34" l="1"/>
  <c r="C6" i="32"/>
  <c r="C6" i="30"/>
  <c r="O6" i="32"/>
  <c r="O6" i="34"/>
  <c r="O6" i="30"/>
  <c r="I6" i="34"/>
  <c r="I6" i="32"/>
  <c r="I6" i="30"/>
  <c r="H6" i="32"/>
  <c r="H6" i="30"/>
  <c r="H6" i="34"/>
  <c r="F6" i="34"/>
  <c r="F6" i="30"/>
  <c r="F6" i="32"/>
  <c r="L6" i="30"/>
  <c r="L6" i="32"/>
  <c r="L6" i="34"/>
  <c r="K6" i="34"/>
  <c r="K6" i="32"/>
  <c r="K6" i="30"/>
  <c r="E6" i="32"/>
  <c r="E6" i="30"/>
  <c r="E6" i="34"/>
  <c r="D6" i="30"/>
  <c r="D6" i="34"/>
  <c r="D6" i="32"/>
  <c r="N6" i="32"/>
  <c r="N6" i="34"/>
  <c r="N6" i="30"/>
  <c r="M6" i="30"/>
  <c r="M6" i="34"/>
  <c r="M6" i="32"/>
  <c r="G6" i="34"/>
  <c r="G6" i="30"/>
  <c r="G6" i="32"/>
  <c r="Q6" i="30"/>
  <c r="Q6" i="32"/>
  <c r="Q6" i="34"/>
  <c r="P6" i="34"/>
  <c r="P6" i="32"/>
  <c r="P6" i="30"/>
  <c r="J6" i="30"/>
  <c r="J6" i="32"/>
  <c r="J6" i="34"/>
  <c r="B6" i="32"/>
  <c r="B6" i="30"/>
  <c r="B6" i="34"/>
  <c r="C72" i="29"/>
  <c r="C68" i="29"/>
  <c r="C70" i="29"/>
  <c r="O70" i="29"/>
  <c r="O72" i="29"/>
  <c r="O68" i="29"/>
  <c r="D68" i="29"/>
  <c r="D72" i="29"/>
  <c r="D70" i="29"/>
  <c r="N72" i="29"/>
  <c r="N68" i="29"/>
  <c r="N70" i="29"/>
  <c r="M68" i="29"/>
  <c r="M70" i="29"/>
  <c r="M72" i="29"/>
  <c r="L72" i="29"/>
  <c r="L68" i="29"/>
  <c r="L70" i="29"/>
  <c r="I68" i="29"/>
  <c r="I70" i="29"/>
  <c r="I72" i="29"/>
  <c r="H70" i="29"/>
  <c r="H68" i="29"/>
  <c r="H72" i="29"/>
  <c r="F72" i="29"/>
  <c r="F70" i="29"/>
  <c r="F68" i="29"/>
  <c r="K72" i="29"/>
  <c r="K68" i="29"/>
  <c r="K70" i="29"/>
  <c r="E72" i="29"/>
  <c r="E68" i="29"/>
  <c r="E70" i="29"/>
  <c r="G68" i="29"/>
  <c r="G72" i="29"/>
  <c r="G70" i="29"/>
  <c r="Q72" i="29"/>
  <c r="Q68" i="29"/>
  <c r="Q70" i="29"/>
  <c r="P70" i="29"/>
  <c r="P68" i="29"/>
  <c r="P72" i="29"/>
  <c r="J68" i="29"/>
  <c r="J70" i="29"/>
  <c r="J72" i="29"/>
  <c r="B72" i="29"/>
  <c r="B70" i="29"/>
  <c r="B68" i="29"/>
  <c r="N63" i="6"/>
  <c r="P39" i="6"/>
  <c r="G63" i="6"/>
  <c r="F63" i="6"/>
  <c r="I63" i="6"/>
  <c r="D39" i="6"/>
  <c r="H63" i="6"/>
  <c r="P63" i="6"/>
  <c r="K63" i="6"/>
  <c r="O63" i="6"/>
  <c r="J63" i="6"/>
  <c r="C63" i="6"/>
  <c r="Q63" i="6"/>
  <c r="K39" i="6"/>
  <c r="O39" i="6"/>
  <c r="Q39" i="6"/>
  <c r="L39" i="6"/>
  <c r="H39" i="6"/>
  <c r="M39" i="6"/>
  <c r="G39" i="6"/>
  <c r="B39" i="6"/>
  <c r="C39" i="6"/>
  <c r="E39" i="6"/>
  <c r="F39" i="6"/>
  <c r="I39" i="6"/>
  <c r="D62" i="6"/>
  <c r="D65" i="6"/>
  <c r="D66" i="6"/>
  <c r="D68" i="6"/>
  <c r="D67" i="6"/>
  <c r="D64" i="6"/>
  <c r="L62" i="6"/>
  <c r="L65" i="6"/>
  <c r="L66" i="6"/>
  <c r="L67" i="6"/>
  <c r="L64" i="6"/>
  <c r="L68" i="6"/>
  <c r="C62" i="6"/>
  <c r="C64" i="6"/>
  <c r="C65" i="6"/>
  <c r="C67" i="6"/>
  <c r="C68" i="6"/>
  <c r="C66" i="6"/>
  <c r="F62" i="6"/>
  <c r="F68" i="6"/>
  <c r="F64" i="6"/>
  <c r="F65" i="6"/>
  <c r="F66" i="6"/>
  <c r="F67" i="6"/>
  <c r="Q67" i="6"/>
  <c r="Q62" i="6"/>
  <c r="Q65" i="6"/>
  <c r="Q66" i="6"/>
  <c r="Q68" i="6"/>
  <c r="Q64" i="6"/>
  <c r="G62" i="6"/>
  <c r="G65" i="6"/>
  <c r="G64" i="6"/>
  <c r="G67" i="6"/>
  <c r="G68" i="6"/>
  <c r="G66" i="6"/>
  <c r="J62" i="6"/>
  <c r="J68" i="6"/>
  <c r="J64" i="6"/>
  <c r="J67" i="6"/>
  <c r="J65" i="6"/>
  <c r="J66" i="6"/>
  <c r="O62" i="6"/>
  <c r="O65" i="6"/>
  <c r="O64" i="6"/>
  <c r="O67" i="6"/>
  <c r="O66" i="6"/>
  <c r="O68" i="6"/>
  <c r="M62" i="6"/>
  <c r="M67" i="6"/>
  <c r="M64" i="6"/>
  <c r="M68" i="6"/>
  <c r="M65" i="6"/>
  <c r="M66" i="6"/>
  <c r="E67" i="6"/>
  <c r="E66" i="6"/>
  <c r="E62" i="6"/>
  <c r="E65" i="6"/>
  <c r="E68" i="6"/>
  <c r="E64" i="6"/>
  <c r="J39" i="6"/>
  <c r="N39" i="6"/>
  <c r="D63" i="6"/>
  <c r="M63" i="6"/>
  <c r="L63" i="6"/>
  <c r="P66" i="6"/>
  <c r="P62" i="6"/>
  <c r="P64" i="6"/>
  <c r="P67" i="6"/>
  <c r="P68" i="6"/>
  <c r="P65" i="6"/>
  <c r="H66" i="6"/>
  <c r="H62" i="6"/>
  <c r="H65" i="6"/>
  <c r="H64" i="6"/>
  <c r="H68" i="6"/>
  <c r="H67" i="6"/>
  <c r="K62" i="6"/>
  <c r="K64" i="6"/>
  <c r="K65" i="6"/>
  <c r="K66" i="6"/>
  <c r="K67" i="6"/>
  <c r="K68" i="6"/>
  <c r="N62" i="6"/>
  <c r="N64" i="6"/>
  <c r="N68" i="6"/>
  <c r="N66" i="6"/>
  <c r="N67" i="6"/>
  <c r="N65" i="6"/>
  <c r="E63" i="6"/>
  <c r="I62" i="6"/>
  <c r="I67" i="6"/>
  <c r="I66" i="6"/>
  <c r="I68" i="6"/>
  <c r="I65" i="6"/>
  <c r="I64" i="6"/>
  <c r="F120" i="6" l="1"/>
  <c r="F119" i="6" s="1"/>
  <c r="M106" i="6"/>
  <c r="B106" i="6"/>
  <c r="J113" i="6"/>
  <c r="Q106" i="6"/>
  <c r="G106" i="6"/>
  <c r="O106" i="6"/>
  <c r="L106" i="6"/>
  <c r="P120" i="6"/>
  <c r="Q113" i="6"/>
  <c r="N113" i="6"/>
  <c r="B120" i="6"/>
  <c r="F106" i="6"/>
  <c r="I120" i="6"/>
  <c r="L113" i="6"/>
  <c r="M113" i="6"/>
  <c r="G120" i="6"/>
  <c r="F113" i="6"/>
  <c r="D113" i="6"/>
  <c r="H120" i="6"/>
  <c r="L120" i="6"/>
  <c r="C120" i="6"/>
  <c r="J106" i="6"/>
  <c r="P113" i="6"/>
  <c r="G113" i="6"/>
  <c r="E106" i="6"/>
  <c r="K120" i="6"/>
  <c r="D106" i="6"/>
  <c r="D120" i="6"/>
  <c r="H113" i="6"/>
  <c r="I106" i="6"/>
  <c r="I113" i="6"/>
  <c r="O113" i="6"/>
  <c r="C113" i="6"/>
  <c r="K113" i="6"/>
  <c r="O120" i="6"/>
  <c r="M120" i="6"/>
  <c r="C106" i="6"/>
  <c r="J120" i="6"/>
  <c r="P106" i="6"/>
  <c r="Q120" i="6"/>
  <c r="N120" i="6"/>
  <c r="N106" i="6"/>
  <c r="E113" i="6"/>
  <c r="E120" i="6"/>
  <c r="K106" i="6"/>
  <c r="H106" i="6"/>
  <c r="E119" i="6" l="1"/>
  <c r="K105" i="6"/>
  <c r="N119" i="6"/>
  <c r="C105" i="6"/>
  <c r="E105" i="6"/>
  <c r="C119" i="6"/>
  <c r="I119" i="6"/>
  <c r="O105" i="6"/>
  <c r="B105" i="6"/>
  <c r="Q119" i="6"/>
  <c r="D119" i="6"/>
  <c r="L119" i="6"/>
  <c r="F105" i="6"/>
  <c r="M105" i="6"/>
  <c r="P105" i="6"/>
  <c r="O119" i="6"/>
  <c r="D105" i="6"/>
  <c r="H119" i="6"/>
  <c r="P119" i="6"/>
  <c r="Q105" i="6"/>
  <c r="M119" i="6"/>
  <c r="G119" i="6"/>
  <c r="G105" i="6"/>
  <c r="H105" i="6"/>
  <c r="N105" i="6"/>
  <c r="J119" i="6"/>
  <c r="I105" i="6"/>
  <c r="K119" i="6"/>
  <c r="J105" i="6"/>
  <c r="B119" i="6"/>
  <c r="L105" i="6"/>
  <c r="Q15" i="6"/>
  <c r="P15" i="6"/>
  <c r="O15" i="6"/>
  <c r="M15" i="6"/>
  <c r="L15" i="6"/>
  <c r="K15" i="6"/>
  <c r="I15" i="6"/>
  <c r="H15" i="6"/>
  <c r="G15" i="6"/>
  <c r="E15" i="6"/>
  <c r="D15" i="6"/>
  <c r="C15" i="6"/>
  <c r="B15" i="6"/>
  <c r="F15" i="6" l="1"/>
  <c r="J15" i="6"/>
  <c r="N15" i="6"/>
  <c r="C6" i="35"/>
  <c r="C6" i="33"/>
  <c r="C6" i="31"/>
  <c r="D6" i="35"/>
  <c r="D6" i="33"/>
  <c r="D6" i="31"/>
  <c r="H6" i="31"/>
  <c r="H6" i="33"/>
  <c r="H6" i="35"/>
  <c r="L6" i="33"/>
  <c r="L6" i="35"/>
  <c r="L6" i="31"/>
  <c r="P6" i="33"/>
  <c r="P6" i="31"/>
  <c r="P6" i="35"/>
  <c r="K6" i="33"/>
  <c r="K6" i="35"/>
  <c r="K6" i="31"/>
  <c r="I6" i="33"/>
  <c r="I6" i="31"/>
  <c r="I6" i="35"/>
  <c r="M6" i="33"/>
  <c r="M6" i="31"/>
  <c r="M6" i="35"/>
  <c r="Q6" i="35"/>
  <c r="Q6" i="33"/>
  <c r="Q6" i="31"/>
  <c r="G6" i="35"/>
  <c r="G6" i="31"/>
  <c r="G6" i="33"/>
  <c r="O6" i="35"/>
  <c r="O6" i="31"/>
  <c r="O6" i="33"/>
  <c r="E6" i="31"/>
  <c r="E6" i="33"/>
  <c r="E6" i="35"/>
  <c r="B6" i="33"/>
  <c r="B6" i="35"/>
  <c r="B6" i="31"/>
  <c r="F6" i="35"/>
  <c r="F6" i="31"/>
  <c r="F6" i="33"/>
  <c r="J6" i="33"/>
  <c r="J6" i="35"/>
  <c r="J6" i="31"/>
  <c r="N6" i="35"/>
  <c r="N6" i="31"/>
  <c r="N6" i="33"/>
  <c r="C73" i="29"/>
  <c r="C69" i="29"/>
  <c r="C71" i="29"/>
  <c r="H71" i="29"/>
  <c r="H73" i="29"/>
  <c r="H69" i="29"/>
  <c r="P69" i="29"/>
  <c r="P73" i="29"/>
  <c r="P71" i="29"/>
  <c r="E73" i="29"/>
  <c r="E69" i="29"/>
  <c r="E71" i="29"/>
  <c r="I69" i="29"/>
  <c r="I73" i="29"/>
  <c r="I71" i="29"/>
  <c r="M71" i="29"/>
  <c r="M69" i="29"/>
  <c r="M73" i="29"/>
  <c r="Q69" i="29"/>
  <c r="Q71" i="29"/>
  <c r="Q73" i="29"/>
  <c r="G69" i="29"/>
  <c r="G71" i="29"/>
  <c r="G73" i="29"/>
  <c r="K69" i="29"/>
  <c r="K73" i="29"/>
  <c r="K71" i="29"/>
  <c r="O73" i="29"/>
  <c r="O69" i="29"/>
  <c r="O71" i="29"/>
  <c r="D69" i="29"/>
  <c r="D71" i="29"/>
  <c r="D73" i="29"/>
  <c r="L73" i="29"/>
  <c r="L69" i="29"/>
  <c r="L71" i="29"/>
  <c r="B69" i="29"/>
  <c r="B71" i="29"/>
  <c r="B73" i="29"/>
  <c r="F69" i="29"/>
  <c r="F73" i="29"/>
  <c r="F71" i="29"/>
  <c r="J71" i="29"/>
  <c r="J73" i="29"/>
  <c r="J69" i="29"/>
  <c r="N73" i="29"/>
  <c r="N71" i="29"/>
  <c r="N69" i="29"/>
  <c r="C32" i="39" l="1"/>
  <c r="G33" i="39"/>
  <c r="C38" i="39"/>
  <c r="D38" i="39"/>
  <c r="F38" i="39"/>
  <c r="I38" i="39"/>
  <c r="L38" i="39"/>
  <c r="Q38" i="39"/>
  <c r="D39" i="39"/>
  <c r="E39" i="39"/>
  <c r="I52" i="39"/>
  <c r="L39" i="39"/>
  <c r="M39" i="39"/>
  <c r="Q52" i="39"/>
  <c r="C40" i="39"/>
  <c r="D40" i="39"/>
  <c r="I40" i="39"/>
  <c r="L40" i="39"/>
  <c r="Q40" i="39"/>
  <c r="D32" i="39"/>
  <c r="E32" i="39"/>
  <c r="H32" i="39"/>
  <c r="I32" i="39"/>
  <c r="L32" i="39"/>
  <c r="M32" i="39"/>
  <c r="P32" i="39"/>
  <c r="Q32" i="39"/>
  <c r="D33" i="39"/>
  <c r="E33" i="39"/>
  <c r="H33" i="39"/>
  <c r="I33" i="39"/>
  <c r="L33" i="39"/>
  <c r="M33" i="39"/>
  <c r="P33" i="39"/>
  <c r="Q33" i="39"/>
  <c r="D34" i="39"/>
  <c r="E34" i="39"/>
  <c r="H34" i="39"/>
  <c r="I34" i="39"/>
  <c r="L34" i="39"/>
  <c r="M34" i="39"/>
  <c r="P34" i="39"/>
  <c r="Q34" i="39"/>
  <c r="D35" i="39"/>
  <c r="E35" i="39"/>
  <c r="H35" i="39"/>
  <c r="I35" i="39"/>
  <c r="L35" i="39"/>
  <c r="M35" i="39"/>
  <c r="P35" i="39"/>
  <c r="Q35" i="39"/>
  <c r="D36" i="39"/>
  <c r="E36" i="39"/>
  <c r="H36" i="39"/>
  <c r="I36" i="39"/>
  <c r="L36" i="39"/>
  <c r="M36" i="39"/>
  <c r="P36" i="39"/>
  <c r="Q36" i="39"/>
  <c r="D37" i="39"/>
  <c r="E37" i="39"/>
  <c r="H37" i="39"/>
  <c r="I37" i="39"/>
  <c r="L37" i="39"/>
  <c r="M37" i="39"/>
  <c r="P37" i="39"/>
  <c r="Q37" i="39"/>
  <c r="E38" i="39"/>
  <c r="H38" i="39"/>
  <c r="M38" i="39"/>
  <c r="P38" i="39"/>
  <c r="H39" i="39"/>
  <c r="I39" i="39"/>
  <c r="P39" i="39"/>
  <c r="Q39" i="39"/>
  <c r="E40" i="39"/>
  <c r="H40" i="39"/>
  <c r="M40" i="39"/>
  <c r="P40" i="39"/>
  <c r="D45" i="39"/>
  <c r="E45" i="39"/>
  <c r="H45" i="39"/>
  <c r="I45" i="39"/>
  <c r="L45" i="39"/>
  <c r="M45" i="39"/>
  <c r="P45" i="39"/>
  <c r="Q45" i="39"/>
  <c r="D46" i="39"/>
  <c r="E46" i="39"/>
  <c r="H46" i="39"/>
  <c r="I46" i="39"/>
  <c r="L46" i="39"/>
  <c r="M46" i="39"/>
  <c r="P46" i="39"/>
  <c r="Q46" i="39"/>
  <c r="D47" i="39"/>
  <c r="E47" i="39"/>
  <c r="H47" i="39"/>
  <c r="I47" i="39"/>
  <c r="L47" i="39"/>
  <c r="M47" i="39"/>
  <c r="P47" i="39"/>
  <c r="Q47" i="39"/>
  <c r="D52" i="39"/>
  <c r="E52" i="39"/>
  <c r="H52" i="39"/>
  <c r="L52" i="39"/>
  <c r="M52" i="39"/>
  <c r="P52" i="39"/>
  <c r="D53" i="39"/>
  <c r="E53" i="39"/>
  <c r="H53" i="39"/>
  <c r="L53" i="39"/>
  <c r="M53" i="39"/>
  <c r="P53" i="39"/>
  <c r="B32" i="38"/>
  <c r="C32" i="38"/>
  <c r="D32" i="38"/>
  <c r="E32" i="38"/>
  <c r="F32" i="38"/>
  <c r="G32" i="38"/>
  <c r="H32" i="38"/>
  <c r="I32" i="38"/>
  <c r="J32" i="38"/>
  <c r="K32" i="38"/>
  <c r="L32" i="38"/>
  <c r="M32" i="38"/>
  <c r="N32" i="38"/>
  <c r="O32" i="38"/>
  <c r="P32" i="38"/>
  <c r="Q32" i="38"/>
  <c r="B33" i="38"/>
  <c r="C33" i="38"/>
  <c r="D33" i="38"/>
  <c r="E33" i="38"/>
  <c r="F33" i="38"/>
  <c r="G33" i="38"/>
  <c r="H33" i="38"/>
  <c r="I33" i="38"/>
  <c r="J33" i="38"/>
  <c r="K33" i="38"/>
  <c r="L33" i="38"/>
  <c r="M33" i="38"/>
  <c r="N33" i="38"/>
  <c r="O33" i="38"/>
  <c r="P33" i="38"/>
  <c r="Q33" i="38"/>
  <c r="B34" i="38"/>
  <c r="C34" i="38"/>
  <c r="D34" i="38"/>
  <c r="E34" i="38"/>
  <c r="F34" i="38"/>
  <c r="G34" i="38"/>
  <c r="H34" i="38"/>
  <c r="I34" i="38"/>
  <c r="J34" i="38"/>
  <c r="K34" i="38"/>
  <c r="L34" i="38"/>
  <c r="M34" i="38"/>
  <c r="N34" i="38"/>
  <c r="O34" i="38"/>
  <c r="P34" i="38"/>
  <c r="Q34" i="38"/>
  <c r="B35" i="38"/>
  <c r="C35" i="38"/>
  <c r="D35" i="38"/>
  <c r="E35" i="38"/>
  <c r="F35" i="38"/>
  <c r="G35" i="38"/>
  <c r="H35" i="38"/>
  <c r="I35" i="38"/>
  <c r="J35" i="38"/>
  <c r="K35" i="38"/>
  <c r="L35" i="38"/>
  <c r="M35" i="38"/>
  <c r="N35" i="38"/>
  <c r="O35" i="38"/>
  <c r="P35" i="38"/>
  <c r="Q35" i="38"/>
  <c r="B36" i="38"/>
  <c r="C36" i="38"/>
  <c r="D36" i="38"/>
  <c r="E36" i="38"/>
  <c r="F36" i="38"/>
  <c r="G36" i="38"/>
  <c r="H36" i="38"/>
  <c r="I36" i="38"/>
  <c r="J36" i="38"/>
  <c r="K36" i="38"/>
  <c r="L36" i="38"/>
  <c r="M36" i="38"/>
  <c r="N36" i="38"/>
  <c r="O36" i="38"/>
  <c r="P36" i="38"/>
  <c r="Q36" i="38"/>
  <c r="B37" i="38"/>
  <c r="C37" i="38"/>
  <c r="D37" i="38"/>
  <c r="E37" i="38"/>
  <c r="F37" i="38"/>
  <c r="G37" i="38"/>
  <c r="H37" i="38"/>
  <c r="I37" i="38"/>
  <c r="J37" i="38"/>
  <c r="K37" i="38"/>
  <c r="L37" i="38"/>
  <c r="M37" i="38"/>
  <c r="N37" i="38"/>
  <c r="O37" i="38"/>
  <c r="P37" i="38"/>
  <c r="Q37" i="38"/>
  <c r="B38" i="38"/>
  <c r="C38" i="38"/>
  <c r="D38" i="38"/>
  <c r="E38" i="38"/>
  <c r="F38" i="38"/>
  <c r="G38" i="38"/>
  <c r="H38" i="38"/>
  <c r="I38" i="38"/>
  <c r="J38" i="38"/>
  <c r="K38" i="38"/>
  <c r="L38" i="38"/>
  <c r="M38" i="38"/>
  <c r="N38" i="38"/>
  <c r="O38" i="38"/>
  <c r="P38" i="38"/>
  <c r="Q38" i="38"/>
  <c r="B39" i="38"/>
  <c r="C39" i="38"/>
  <c r="D39" i="38"/>
  <c r="E39" i="38"/>
  <c r="F39" i="38"/>
  <c r="G39" i="38"/>
  <c r="H39" i="38"/>
  <c r="I39" i="38"/>
  <c r="J39" i="38"/>
  <c r="K39" i="38"/>
  <c r="L39" i="38"/>
  <c r="M39" i="38"/>
  <c r="N39" i="38"/>
  <c r="O39" i="38"/>
  <c r="P39" i="38"/>
  <c r="Q39" i="38"/>
  <c r="B40" i="38"/>
  <c r="C40" i="38"/>
  <c r="D40" i="38"/>
  <c r="E40" i="38"/>
  <c r="F40" i="38"/>
  <c r="G40" i="38"/>
  <c r="H40" i="38"/>
  <c r="I40" i="38"/>
  <c r="J40" i="38"/>
  <c r="K40" i="38"/>
  <c r="L40" i="38"/>
  <c r="M40" i="38"/>
  <c r="N40" i="38"/>
  <c r="O40" i="38"/>
  <c r="P40" i="38"/>
  <c r="Q40" i="38"/>
  <c r="J44" i="38"/>
  <c r="E32" i="37"/>
  <c r="F32" i="37"/>
  <c r="I32" i="37"/>
  <c r="J32" i="37"/>
  <c r="M32" i="37"/>
  <c r="N32" i="37"/>
  <c r="E33" i="37"/>
  <c r="I33" i="37"/>
  <c r="J33" i="37"/>
  <c r="M33" i="37"/>
  <c r="Q33" i="37"/>
  <c r="E34" i="37"/>
  <c r="I34" i="37"/>
  <c r="M34" i="37"/>
  <c r="N34" i="37"/>
  <c r="F35" i="37"/>
  <c r="N35" i="37"/>
  <c r="E49" i="39"/>
  <c r="F36" i="37"/>
  <c r="J36" i="37"/>
  <c r="Q36" i="37"/>
  <c r="F37" i="37"/>
  <c r="M50" i="39"/>
  <c r="N37" i="37"/>
  <c r="C38" i="37"/>
  <c r="J38" i="37"/>
  <c r="Q51" i="39"/>
  <c r="E39" i="37"/>
  <c r="F39" i="37"/>
  <c r="I39" i="37"/>
  <c r="M39" i="37"/>
  <c r="N39" i="37"/>
  <c r="Q39" i="37"/>
  <c r="C40" i="37"/>
  <c r="E40" i="37"/>
  <c r="I40" i="37"/>
  <c r="J40" i="37"/>
  <c r="M40" i="37"/>
  <c r="B32" i="37"/>
  <c r="C32" i="37"/>
  <c r="O32" i="37"/>
  <c r="F33" i="37"/>
  <c r="N33" i="37"/>
  <c r="O33" i="37"/>
  <c r="C34" i="37"/>
  <c r="J34" i="37"/>
  <c r="O34" i="37"/>
  <c r="O35" i="37"/>
  <c r="C36" i="37"/>
  <c r="O36" i="37"/>
  <c r="B37" i="37"/>
  <c r="M37" i="37"/>
  <c r="F38" i="37"/>
  <c r="Q38" i="37"/>
  <c r="O39" i="37"/>
  <c r="O40" i="37"/>
  <c r="N47" i="37"/>
  <c r="H30" i="36"/>
  <c r="F48" i="37"/>
  <c r="J47" i="37"/>
  <c r="L32" i="36"/>
  <c r="N48" i="37"/>
  <c r="D33" i="36"/>
  <c r="H33" i="36"/>
  <c r="L33" i="36"/>
  <c r="P33" i="36"/>
  <c r="A6" i="35"/>
  <c r="A8" i="35"/>
  <c r="A9" i="35"/>
  <c r="A10" i="35"/>
  <c r="A14" i="35"/>
  <c r="A15" i="35"/>
  <c r="A6" i="34"/>
  <c r="A8" i="34"/>
  <c r="A9" i="34"/>
  <c r="A10" i="34"/>
  <c r="A14" i="34"/>
  <c r="A15" i="34"/>
  <c r="A6" i="33"/>
  <c r="A8" i="33"/>
  <c r="A9" i="33"/>
  <c r="A10" i="33"/>
  <c r="A14" i="33"/>
  <c r="A15" i="33"/>
  <c r="A6" i="32"/>
  <c r="A8" i="32"/>
  <c r="A9" i="32"/>
  <c r="A10" i="32"/>
  <c r="A14" i="32"/>
  <c r="A15" i="32"/>
  <c r="A6" i="31"/>
  <c r="A8" i="31"/>
  <c r="A9" i="31"/>
  <c r="A10" i="31"/>
  <c r="A14" i="31"/>
  <c r="A15" i="31"/>
  <c r="A6" i="30"/>
  <c r="A8" i="30"/>
  <c r="A9" i="30"/>
  <c r="A10" i="30"/>
  <c r="A14" i="30"/>
  <c r="A15" i="30"/>
  <c r="C15" i="25"/>
  <c r="D15" i="25"/>
  <c r="E15" i="25"/>
  <c r="F15" i="25"/>
  <c r="G15" i="25"/>
  <c r="H15" i="25"/>
  <c r="I15" i="25"/>
  <c r="J15" i="25"/>
  <c r="K15" i="25"/>
  <c r="L15" i="25"/>
  <c r="M15" i="25"/>
  <c r="N15" i="25"/>
  <c r="O15" i="25"/>
  <c r="P15" i="25"/>
  <c r="Q15" i="25"/>
  <c r="C27" i="25"/>
  <c r="D27" i="25"/>
  <c r="E27" i="25"/>
  <c r="F27" i="25"/>
  <c r="G27" i="25"/>
  <c r="H27" i="25"/>
  <c r="I27" i="25"/>
  <c r="J27" i="25"/>
  <c r="K27" i="25"/>
  <c r="L27" i="25"/>
  <c r="M27" i="25"/>
  <c r="N27" i="25"/>
  <c r="O27" i="25"/>
  <c r="P27" i="25"/>
  <c r="Q27" i="25"/>
  <c r="C28" i="25"/>
  <c r="D28" i="25"/>
  <c r="E28" i="25"/>
  <c r="F28" i="25"/>
  <c r="G28" i="25"/>
  <c r="H28" i="25"/>
  <c r="I28" i="25"/>
  <c r="J28" i="25"/>
  <c r="K28" i="25"/>
  <c r="L28" i="25"/>
  <c r="M28" i="25"/>
  <c r="N28" i="25"/>
  <c r="O28" i="25"/>
  <c r="P28" i="25"/>
  <c r="Q28" i="25"/>
  <c r="N6" i="25"/>
  <c r="Q6" i="25"/>
  <c r="C11" i="25"/>
  <c r="D11" i="25"/>
  <c r="E11" i="25"/>
  <c r="F11" i="25"/>
  <c r="G11" i="25"/>
  <c r="H11" i="25"/>
  <c r="I11" i="25"/>
  <c r="J11" i="25"/>
  <c r="K11" i="25"/>
  <c r="L11" i="25"/>
  <c r="M11" i="25"/>
  <c r="N11" i="25"/>
  <c r="O11" i="25"/>
  <c r="P11" i="25"/>
  <c r="Q11" i="25"/>
  <c r="C12" i="25"/>
  <c r="D12" i="25"/>
  <c r="E12" i="25"/>
  <c r="F12" i="25"/>
  <c r="G12" i="25"/>
  <c r="H12" i="25"/>
  <c r="I12" i="25"/>
  <c r="J12" i="25"/>
  <c r="K12" i="25"/>
  <c r="L12" i="25"/>
  <c r="M12" i="25"/>
  <c r="N12" i="25"/>
  <c r="O12" i="25"/>
  <c r="P12" i="25"/>
  <c r="Q12" i="25"/>
  <c r="C13" i="25"/>
  <c r="D13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C14" i="25"/>
  <c r="D14" i="25"/>
  <c r="E14" i="25"/>
  <c r="F14" i="25"/>
  <c r="G14" i="25"/>
  <c r="H14" i="25"/>
  <c r="I14" i="25"/>
  <c r="J14" i="25"/>
  <c r="K14" i="25"/>
  <c r="L14" i="25"/>
  <c r="M14" i="25"/>
  <c r="N14" i="25"/>
  <c r="O14" i="25"/>
  <c r="P14" i="25"/>
  <c r="Q14" i="25"/>
  <c r="C18" i="25"/>
  <c r="D18" i="25"/>
  <c r="E18" i="25"/>
  <c r="G18" i="25"/>
  <c r="H18" i="25"/>
  <c r="I18" i="25"/>
  <c r="J18" i="25"/>
  <c r="K18" i="25"/>
  <c r="L18" i="25"/>
  <c r="M18" i="25"/>
  <c r="O18" i="25"/>
  <c r="P18" i="25"/>
  <c r="Q18" i="25"/>
  <c r="C25" i="25"/>
  <c r="D25" i="25"/>
  <c r="E25" i="25"/>
  <c r="F25" i="25"/>
  <c r="G25" i="25"/>
  <c r="H25" i="25"/>
  <c r="I25" i="25"/>
  <c r="J25" i="25"/>
  <c r="K25" i="25"/>
  <c r="L25" i="25"/>
  <c r="M25" i="25"/>
  <c r="N25" i="25"/>
  <c r="O25" i="25"/>
  <c r="P25" i="25"/>
  <c r="Q25" i="25"/>
  <c r="C26" i="25"/>
  <c r="D26" i="25"/>
  <c r="E26" i="25"/>
  <c r="F26" i="25"/>
  <c r="G26" i="25"/>
  <c r="H26" i="25"/>
  <c r="I26" i="25"/>
  <c r="J26" i="25"/>
  <c r="K26" i="25"/>
  <c r="L26" i="25"/>
  <c r="M26" i="25"/>
  <c r="N26" i="25"/>
  <c r="O26" i="25"/>
  <c r="P26" i="25"/>
  <c r="Q26" i="25"/>
  <c r="G32" i="25"/>
  <c r="K32" i="25"/>
  <c r="M32" i="25"/>
  <c r="C33" i="25"/>
  <c r="D33" i="25"/>
  <c r="F33" i="25"/>
  <c r="G33" i="25"/>
  <c r="H33" i="25"/>
  <c r="I33" i="25"/>
  <c r="J33" i="25"/>
  <c r="K33" i="25"/>
  <c r="L33" i="25"/>
  <c r="M33" i="25"/>
  <c r="N33" i="25"/>
  <c r="O33" i="25"/>
  <c r="P33" i="25"/>
  <c r="Q33" i="25"/>
  <c r="N6" i="24"/>
  <c r="I5" i="21"/>
  <c r="C6" i="21"/>
  <c r="F6" i="21"/>
  <c r="N6" i="23"/>
  <c r="Q6" i="23"/>
  <c r="G7" i="21"/>
  <c r="L8" i="21"/>
  <c r="P8" i="21"/>
  <c r="E9" i="21"/>
  <c r="I9" i="21"/>
  <c r="P12" i="21"/>
  <c r="E13" i="21"/>
  <c r="I13" i="21"/>
  <c r="M13" i="21"/>
  <c r="E15" i="21"/>
  <c r="O15" i="21"/>
  <c r="J30" i="21"/>
  <c r="O31" i="21"/>
  <c r="L7" i="24"/>
  <c r="P11" i="24"/>
  <c r="M13" i="23"/>
  <c r="N13" i="23"/>
  <c r="C14" i="23"/>
  <c r="K14" i="23"/>
  <c r="O14" i="23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B27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B13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B14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B26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B33" i="14"/>
  <c r="C33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G5" i="10"/>
  <c r="O6" i="10"/>
  <c r="G7" i="10"/>
  <c r="O8" i="10"/>
  <c r="G9" i="10"/>
  <c r="O10" i="10"/>
  <c r="G11" i="10"/>
  <c r="O12" i="10"/>
  <c r="G13" i="10"/>
  <c r="O14" i="10"/>
  <c r="G15" i="10"/>
  <c r="G17" i="10"/>
  <c r="O18" i="10"/>
  <c r="O26" i="10"/>
  <c r="M5" i="14"/>
  <c r="I6" i="14"/>
  <c r="M7" i="14"/>
  <c r="Q7" i="14"/>
  <c r="M8" i="14"/>
  <c r="M9" i="14"/>
  <c r="B15" i="7"/>
  <c r="M30" i="14"/>
  <c r="M31" i="14"/>
  <c r="Q31" i="14"/>
  <c r="I33" i="13"/>
  <c r="B19" i="6"/>
  <c r="C19" i="6"/>
  <c r="E19" i="6"/>
  <c r="F19" i="6"/>
  <c r="G19" i="6"/>
  <c r="H19" i="6"/>
  <c r="J19" i="6"/>
  <c r="K19" i="6"/>
  <c r="L19" i="6"/>
  <c r="M19" i="6"/>
  <c r="N19" i="6"/>
  <c r="O19" i="6"/>
  <c r="P19" i="6"/>
  <c r="Q19" i="6"/>
  <c r="D21" i="6"/>
  <c r="H21" i="6"/>
  <c r="P21" i="6"/>
  <c r="Q21" i="6"/>
  <c r="D179" i="6"/>
  <c r="L155" i="6"/>
  <c r="D25" i="6"/>
  <c r="G24" i="6"/>
  <c r="H24" i="6"/>
  <c r="L24" i="6"/>
  <c r="O24" i="6"/>
  <c r="P24" i="6"/>
  <c r="Q24" i="6"/>
  <c r="D19" i="6"/>
  <c r="I19" i="6"/>
  <c r="I21" i="6"/>
  <c r="B27" i="6"/>
  <c r="B101" i="6"/>
  <c r="C101" i="6"/>
  <c r="D101" i="6"/>
  <c r="E101" i="6"/>
  <c r="F101" i="6"/>
  <c r="G101" i="6"/>
  <c r="H101" i="6"/>
  <c r="I101" i="6"/>
  <c r="J101" i="6"/>
  <c r="K101" i="6"/>
  <c r="L101" i="6"/>
  <c r="M101" i="6"/>
  <c r="N101" i="6"/>
  <c r="O101" i="6"/>
  <c r="P101" i="6"/>
  <c r="Q101" i="6"/>
  <c r="I33" i="17" l="1"/>
  <c r="Q26" i="17"/>
  <c r="Q25" i="17"/>
  <c r="Q18" i="17"/>
  <c r="E18" i="17"/>
  <c r="I14" i="17"/>
  <c r="M13" i="17"/>
  <c r="M12" i="17"/>
  <c r="M11" i="17"/>
  <c r="Q28" i="17"/>
  <c r="Q27" i="17"/>
  <c r="Q15" i="17"/>
  <c r="G33" i="28"/>
  <c r="H26" i="28"/>
  <c r="G25" i="28"/>
  <c r="I18" i="28"/>
  <c r="G14" i="28"/>
  <c r="J13" i="28"/>
  <c r="M12" i="28"/>
  <c r="P11" i="28"/>
  <c r="D11" i="28"/>
  <c r="E28" i="28"/>
  <c r="H27" i="28"/>
  <c r="K15" i="28"/>
  <c r="N33" i="17"/>
  <c r="J33" i="17"/>
  <c r="F33" i="17"/>
  <c r="B33" i="17"/>
  <c r="N26" i="17"/>
  <c r="J26" i="17"/>
  <c r="F26" i="17"/>
  <c r="B26" i="17"/>
  <c r="N25" i="17"/>
  <c r="J25" i="17"/>
  <c r="F25" i="17"/>
  <c r="B25" i="17"/>
  <c r="N18" i="17"/>
  <c r="J18" i="17"/>
  <c r="F18" i="17"/>
  <c r="B18" i="17"/>
  <c r="N14" i="17"/>
  <c r="J14" i="17"/>
  <c r="F14" i="17"/>
  <c r="B14" i="17"/>
  <c r="N13" i="17"/>
  <c r="J13" i="17"/>
  <c r="F13" i="17"/>
  <c r="B13" i="17"/>
  <c r="N12" i="17"/>
  <c r="J12" i="17"/>
  <c r="F12" i="17"/>
  <c r="B12" i="17"/>
  <c r="N11" i="17"/>
  <c r="J11" i="17"/>
  <c r="F11" i="17"/>
  <c r="B11" i="17"/>
  <c r="N28" i="17"/>
  <c r="J28" i="17"/>
  <c r="F28" i="17"/>
  <c r="B28" i="17"/>
  <c r="N27" i="17"/>
  <c r="J27" i="17"/>
  <c r="F27" i="17"/>
  <c r="B27" i="17"/>
  <c r="N15" i="17"/>
  <c r="J15" i="17"/>
  <c r="F15" i="17"/>
  <c r="B15" i="17"/>
  <c r="P33" i="28"/>
  <c r="L33" i="28"/>
  <c r="H33" i="28"/>
  <c r="C33" i="28"/>
  <c r="Q26" i="28"/>
  <c r="M26" i="28"/>
  <c r="I26" i="28"/>
  <c r="E26" i="28"/>
  <c r="P25" i="28"/>
  <c r="L25" i="28"/>
  <c r="H25" i="28"/>
  <c r="D25" i="28"/>
  <c r="O18" i="28"/>
  <c r="J18" i="28"/>
  <c r="E18" i="28"/>
  <c r="P14" i="28"/>
  <c r="L14" i="28"/>
  <c r="H14" i="28"/>
  <c r="D14" i="28"/>
  <c r="O13" i="28"/>
  <c r="K13" i="28"/>
  <c r="G13" i="28"/>
  <c r="C13" i="28"/>
  <c r="N12" i="28"/>
  <c r="J12" i="28"/>
  <c r="F12" i="28"/>
  <c r="Q11" i="28"/>
  <c r="M11" i="28"/>
  <c r="I11" i="28"/>
  <c r="E11" i="28"/>
  <c r="N6" i="28"/>
  <c r="N28" i="28"/>
  <c r="J28" i="28"/>
  <c r="F28" i="28"/>
  <c r="Q27" i="28"/>
  <c r="M27" i="28"/>
  <c r="I27" i="28"/>
  <c r="E27" i="28"/>
  <c r="P15" i="28"/>
  <c r="L15" i="28"/>
  <c r="H15" i="28"/>
  <c r="D15" i="28"/>
  <c r="M33" i="17"/>
  <c r="M26" i="17"/>
  <c r="M25" i="17"/>
  <c r="E25" i="17"/>
  <c r="I18" i="17"/>
  <c r="E14" i="17"/>
  <c r="I13" i="17"/>
  <c r="I12" i="17"/>
  <c r="I11" i="17"/>
  <c r="I28" i="17"/>
  <c r="I27" i="17"/>
  <c r="I15" i="17"/>
  <c r="K33" i="28"/>
  <c r="P26" i="28"/>
  <c r="O25" i="28"/>
  <c r="M18" i="28"/>
  <c r="O14" i="28"/>
  <c r="N13" i="28"/>
  <c r="Q12" i="28"/>
  <c r="L11" i="28"/>
  <c r="M28" i="28"/>
  <c r="P27" i="28"/>
  <c r="O15" i="28"/>
  <c r="C15" i="28"/>
  <c r="P33" i="17"/>
  <c r="L33" i="17"/>
  <c r="H33" i="17"/>
  <c r="D33" i="17"/>
  <c r="P26" i="17"/>
  <c r="L26" i="17"/>
  <c r="H26" i="17"/>
  <c r="D26" i="17"/>
  <c r="P25" i="17"/>
  <c r="L25" i="17"/>
  <c r="H25" i="17"/>
  <c r="D25" i="17"/>
  <c r="P18" i="17"/>
  <c r="L18" i="17"/>
  <c r="H18" i="17"/>
  <c r="D18" i="17"/>
  <c r="P14" i="17"/>
  <c r="L14" i="17"/>
  <c r="H14" i="17"/>
  <c r="D14" i="17"/>
  <c r="P13" i="17"/>
  <c r="L13" i="17"/>
  <c r="H13" i="17"/>
  <c r="D13" i="17"/>
  <c r="P12" i="17"/>
  <c r="L12" i="17"/>
  <c r="H12" i="17"/>
  <c r="D12" i="17"/>
  <c r="P11" i="17"/>
  <c r="L11" i="17"/>
  <c r="H11" i="17"/>
  <c r="D11" i="17"/>
  <c r="P28" i="17"/>
  <c r="L28" i="17"/>
  <c r="H28" i="17"/>
  <c r="D28" i="17"/>
  <c r="P27" i="17"/>
  <c r="L27" i="17"/>
  <c r="H27" i="17"/>
  <c r="D27" i="17"/>
  <c r="P15" i="17"/>
  <c r="L15" i="17"/>
  <c r="H15" i="17"/>
  <c r="D15" i="17"/>
  <c r="N6" i="26"/>
  <c r="N6" i="27"/>
  <c r="N33" i="28"/>
  <c r="J33" i="28"/>
  <c r="F33" i="28"/>
  <c r="K32" i="28"/>
  <c r="O26" i="28"/>
  <c r="K26" i="28"/>
  <c r="G26" i="28"/>
  <c r="C26" i="28"/>
  <c r="N25" i="28"/>
  <c r="J25" i="28"/>
  <c r="F25" i="28"/>
  <c r="Q18" i="28"/>
  <c r="L18" i="28"/>
  <c r="H18" i="28"/>
  <c r="C18" i="28"/>
  <c r="N14" i="28"/>
  <c r="J14" i="28"/>
  <c r="F14" i="28"/>
  <c r="Q13" i="28"/>
  <c r="M13" i="28"/>
  <c r="I13" i="28"/>
  <c r="E13" i="28"/>
  <c r="P12" i="28"/>
  <c r="L12" i="28"/>
  <c r="H12" i="28"/>
  <c r="D12" i="28"/>
  <c r="O11" i="28"/>
  <c r="K11" i="28"/>
  <c r="G11" i="28"/>
  <c r="C11" i="28"/>
  <c r="P28" i="28"/>
  <c r="L28" i="28"/>
  <c r="H28" i="28"/>
  <c r="D28" i="28"/>
  <c r="O27" i="28"/>
  <c r="K27" i="28"/>
  <c r="G27" i="28"/>
  <c r="C27" i="28"/>
  <c r="N15" i="28"/>
  <c r="J15" i="28"/>
  <c r="F15" i="28"/>
  <c r="Q33" i="17"/>
  <c r="E33" i="17"/>
  <c r="I26" i="17"/>
  <c r="E26" i="17"/>
  <c r="I25" i="17"/>
  <c r="M18" i="17"/>
  <c r="Q14" i="17"/>
  <c r="M14" i="17"/>
  <c r="Q13" i="17"/>
  <c r="E13" i="17"/>
  <c r="Q12" i="17"/>
  <c r="E12" i="17"/>
  <c r="Q11" i="17"/>
  <c r="E11" i="17"/>
  <c r="M28" i="17"/>
  <c r="E28" i="17"/>
  <c r="M27" i="17"/>
  <c r="E27" i="17"/>
  <c r="M15" i="17"/>
  <c r="E15" i="17"/>
  <c r="Q6" i="26"/>
  <c r="O33" i="28"/>
  <c r="M32" i="28"/>
  <c r="L26" i="28"/>
  <c r="D26" i="28"/>
  <c r="K25" i="28"/>
  <c r="C25" i="28"/>
  <c r="D18" i="28"/>
  <c r="K14" i="28"/>
  <c r="C14" i="28"/>
  <c r="F13" i="28"/>
  <c r="I12" i="28"/>
  <c r="E12" i="28"/>
  <c r="H11" i="28"/>
  <c r="Q28" i="28"/>
  <c r="I28" i="28"/>
  <c r="L27" i="28"/>
  <c r="D27" i="28"/>
  <c r="G15" i="28"/>
  <c r="O33" i="17"/>
  <c r="K33" i="17"/>
  <c r="G33" i="17"/>
  <c r="C33" i="17"/>
  <c r="O26" i="17"/>
  <c r="K26" i="17"/>
  <c r="G26" i="17"/>
  <c r="C26" i="17"/>
  <c r="O25" i="17"/>
  <c r="K25" i="17"/>
  <c r="G25" i="17"/>
  <c r="C25" i="17"/>
  <c r="O18" i="17"/>
  <c r="K18" i="17"/>
  <c r="G18" i="17"/>
  <c r="C18" i="17"/>
  <c r="O14" i="17"/>
  <c r="K14" i="17"/>
  <c r="G14" i="17"/>
  <c r="C14" i="17"/>
  <c r="O13" i="17"/>
  <c r="K13" i="17"/>
  <c r="G13" i="17"/>
  <c r="C13" i="17"/>
  <c r="O12" i="17"/>
  <c r="K12" i="17"/>
  <c r="G12" i="17"/>
  <c r="C12" i="17"/>
  <c r="O11" i="17"/>
  <c r="K11" i="17"/>
  <c r="G11" i="17"/>
  <c r="C11" i="17"/>
  <c r="O28" i="17"/>
  <c r="K28" i="17"/>
  <c r="G28" i="17"/>
  <c r="C28" i="17"/>
  <c r="O27" i="17"/>
  <c r="K27" i="17"/>
  <c r="G27" i="17"/>
  <c r="C27" i="17"/>
  <c r="O15" i="17"/>
  <c r="K15" i="17"/>
  <c r="G15" i="17"/>
  <c r="C15" i="17"/>
  <c r="Q33" i="28"/>
  <c r="M33" i="28"/>
  <c r="I33" i="28"/>
  <c r="D33" i="28"/>
  <c r="G32" i="28"/>
  <c r="N26" i="28"/>
  <c r="J26" i="28"/>
  <c r="F26" i="28"/>
  <c r="Q25" i="28"/>
  <c r="M25" i="28"/>
  <c r="I25" i="28"/>
  <c r="E25" i="28"/>
  <c r="P18" i="28"/>
  <c r="K18" i="28"/>
  <c r="G18" i="28"/>
  <c r="Q14" i="28"/>
  <c r="M14" i="28"/>
  <c r="I14" i="28"/>
  <c r="E14" i="28"/>
  <c r="P13" i="28"/>
  <c r="L13" i="28"/>
  <c r="H13" i="28"/>
  <c r="D13" i="28"/>
  <c r="O12" i="28"/>
  <c r="K12" i="28"/>
  <c r="G12" i="28"/>
  <c r="C12" i="28"/>
  <c r="N11" i="28"/>
  <c r="J11" i="28"/>
  <c r="F11" i="28"/>
  <c r="Q6" i="28"/>
  <c r="O28" i="28"/>
  <c r="K28" i="28"/>
  <c r="G28" i="28"/>
  <c r="C28" i="28"/>
  <c r="N27" i="28"/>
  <c r="J27" i="28"/>
  <c r="F27" i="28"/>
  <c r="Q15" i="28"/>
  <c r="M15" i="28"/>
  <c r="I15" i="28"/>
  <c r="E15" i="28"/>
  <c r="K8" i="13"/>
  <c r="G8" i="13"/>
  <c r="O7" i="13"/>
  <c r="K7" i="13"/>
  <c r="G7" i="13"/>
  <c r="O6" i="13"/>
  <c r="K6" i="13"/>
  <c r="G6" i="13"/>
  <c r="K5" i="13"/>
  <c r="G5" i="13"/>
  <c r="D31" i="23"/>
  <c r="M26" i="24"/>
  <c r="I26" i="23"/>
  <c r="E26" i="23"/>
  <c r="M22" i="24"/>
  <c r="K20" i="24"/>
  <c r="G20" i="23"/>
  <c r="I8" i="21"/>
  <c r="M33" i="36"/>
  <c r="E33" i="36"/>
  <c r="J53" i="38"/>
  <c r="J52" i="38"/>
  <c r="J51" i="38"/>
  <c r="J50" i="38"/>
  <c r="J49" i="38"/>
  <c r="J47" i="38"/>
  <c r="F17" i="24"/>
  <c r="H23" i="6"/>
  <c r="L18" i="12"/>
  <c r="H18" i="12"/>
  <c r="D18" i="12"/>
  <c r="J14" i="21"/>
  <c r="Q31" i="36"/>
  <c r="I31" i="36"/>
  <c r="L23" i="6"/>
  <c r="L21" i="6"/>
  <c r="L20" i="6"/>
  <c r="I25" i="6"/>
  <c r="B16" i="7"/>
  <c r="E29" i="9"/>
  <c r="I23" i="13"/>
  <c r="E32" i="25"/>
  <c r="C130" i="6"/>
  <c r="Q30" i="36"/>
  <c r="Q33" i="36"/>
  <c r="M30" i="36"/>
  <c r="I30" i="36"/>
  <c r="E31" i="36"/>
  <c r="H48" i="37"/>
  <c r="H31" i="36"/>
  <c r="H32" i="36"/>
  <c r="D46" i="37"/>
  <c r="D32" i="36"/>
  <c r="E36" i="37"/>
  <c r="H155" i="6"/>
  <c r="D23" i="6"/>
  <c r="H15" i="23"/>
  <c r="M48" i="39"/>
  <c r="M35" i="37"/>
  <c r="Q44" i="39"/>
  <c r="M44" i="39"/>
  <c r="I44" i="39"/>
  <c r="E44" i="39"/>
  <c r="C21" i="14"/>
  <c r="G10" i="14"/>
  <c r="J10" i="25"/>
  <c r="Q9" i="25"/>
  <c r="M9" i="25"/>
  <c r="L8" i="25"/>
  <c r="O7" i="25"/>
  <c r="K7" i="25"/>
  <c r="G7" i="25"/>
  <c r="F6" i="25"/>
  <c r="Q28" i="23"/>
  <c r="F44" i="39"/>
  <c r="Q53" i="39"/>
  <c r="I53" i="39"/>
  <c r="O48" i="39"/>
  <c r="O44" i="39"/>
  <c r="K44" i="39"/>
  <c r="G44" i="39"/>
  <c r="C44" i="39"/>
  <c r="M12" i="21"/>
  <c r="H11" i="21"/>
  <c r="C10" i="21"/>
  <c r="H7" i="21"/>
  <c r="N5" i="21"/>
  <c r="O32" i="36"/>
  <c r="K32" i="36"/>
  <c r="G32" i="36"/>
  <c r="C32" i="36"/>
  <c r="O53" i="38"/>
  <c r="C53" i="38"/>
  <c r="O52" i="38"/>
  <c r="O51" i="38"/>
  <c r="C51" i="38"/>
  <c r="O50" i="38"/>
  <c r="O49" i="38"/>
  <c r="C49" i="38"/>
  <c r="O48" i="38"/>
  <c r="O47" i="38"/>
  <c r="C47" i="38"/>
  <c r="O46" i="38"/>
  <c r="O45" i="38"/>
  <c r="C45" i="38"/>
  <c r="O44" i="38"/>
  <c r="K44" i="38"/>
  <c r="G44" i="38"/>
  <c r="C44" i="38"/>
  <c r="C129" i="6"/>
  <c r="D147" i="6"/>
  <c r="D24" i="6"/>
  <c r="P130" i="6"/>
  <c r="P129" i="6"/>
  <c r="D20" i="6"/>
  <c r="L25" i="6"/>
  <c r="Q23" i="6"/>
  <c r="B29" i="7"/>
  <c r="Q28" i="12"/>
  <c r="M28" i="12"/>
  <c r="I28" i="12"/>
  <c r="Q26" i="12"/>
  <c r="M10" i="14"/>
  <c r="I33" i="21"/>
  <c r="Q53" i="38"/>
  <c r="Q40" i="37"/>
  <c r="M51" i="39"/>
  <c r="M38" i="37"/>
  <c r="I51" i="39"/>
  <c r="I38" i="37"/>
  <c r="E51" i="39"/>
  <c r="E38" i="37"/>
  <c r="Q50" i="39"/>
  <c r="Q37" i="37"/>
  <c r="I50" i="39"/>
  <c r="I37" i="37"/>
  <c r="E50" i="39"/>
  <c r="E37" i="37"/>
  <c r="Q49" i="39"/>
  <c r="Q49" i="38"/>
  <c r="M49" i="39"/>
  <c r="M36" i="37"/>
  <c r="I49" i="39"/>
  <c r="I36" i="37"/>
  <c r="Q48" i="39"/>
  <c r="Q35" i="37"/>
  <c r="I48" i="39"/>
  <c r="I35" i="37"/>
  <c r="E48" i="39"/>
  <c r="E35" i="37"/>
  <c r="Q47" i="38"/>
  <c r="Q34" i="37"/>
  <c r="Q45" i="38"/>
  <c r="Q32" i="37"/>
  <c r="Q20" i="6"/>
  <c r="I24" i="14"/>
  <c r="F31" i="24"/>
  <c r="M131" i="6"/>
  <c r="M130" i="6"/>
  <c r="M129" i="6"/>
  <c r="P20" i="6"/>
  <c r="F20" i="10"/>
  <c r="P17" i="25"/>
  <c r="O33" i="36"/>
  <c r="C33" i="36"/>
  <c r="B48" i="37"/>
  <c r="B51" i="37"/>
  <c r="B53" i="37"/>
  <c r="P15" i="21"/>
  <c r="H15" i="21"/>
  <c r="K14" i="21"/>
  <c r="G14" i="21"/>
  <c r="N13" i="21"/>
  <c r="J13" i="21"/>
  <c r="E12" i="21"/>
  <c r="L11" i="21"/>
  <c r="D11" i="21"/>
  <c r="K10" i="21"/>
  <c r="G10" i="21"/>
  <c r="F9" i="21"/>
  <c r="Q8" i="21"/>
  <c r="E8" i="21"/>
  <c r="O6" i="21"/>
  <c r="G6" i="21"/>
  <c r="O32" i="25"/>
  <c r="C32" i="25"/>
  <c r="N31" i="25"/>
  <c r="J31" i="25"/>
  <c r="F31" i="25"/>
  <c r="Q30" i="25"/>
  <c r="E30" i="25"/>
  <c r="I33" i="36"/>
  <c r="E30" i="36"/>
  <c r="J33" i="36"/>
  <c r="B33" i="36"/>
  <c r="O38" i="37"/>
  <c r="Q25" i="21"/>
  <c r="M25" i="21"/>
  <c r="O23" i="21"/>
  <c r="K23" i="21"/>
  <c r="M21" i="21"/>
  <c r="I21" i="21"/>
  <c r="M33" i="21"/>
  <c r="P32" i="21"/>
  <c r="L32" i="21"/>
  <c r="K31" i="21"/>
  <c r="N30" i="21"/>
  <c r="F30" i="21"/>
  <c r="K21" i="21"/>
  <c r="E18" i="24"/>
  <c r="H12" i="21"/>
  <c r="M9" i="21"/>
  <c r="D8" i="21"/>
  <c r="K7" i="21"/>
  <c r="M5" i="21"/>
  <c r="J21" i="25"/>
  <c r="M8" i="36"/>
  <c r="N17" i="23"/>
  <c r="F17" i="23"/>
  <c r="J13" i="23"/>
  <c r="Q12" i="23"/>
  <c r="M12" i="23"/>
  <c r="E12" i="23"/>
  <c r="L11" i="23"/>
  <c r="K10" i="23"/>
  <c r="G10" i="23"/>
  <c r="N9" i="23"/>
  <c r="J9" i="23"/>
  <c r="F9" i="23"/>
  <c r="I8" i="23"/>
  <c r="P7" i="23"/>
  <c r="H7" i="23"/>
  <c r="J5" i="23"/>
  <c r="C8" i="23"/>
  <c r="I6" i="23"/>
  <c r="H33" i="24"/>
  <c r="D33" i="24"/>
  <c r="O32" i="24"/>
  <c r="G32" i="24"/>
  <c r="N31" i="24"/>
  <c r="Q30" i="24"/>
  <c r="M30" i="24"/>
  <c r="H27" i="21"/>
  <c r="O26" i="24"/>
  <c r="Q24" i="24"/>
  <c r="I24" i="21"/>
  <c r="P23" i="24"/>
  <c r="D23" i="24"/>
  <c r="K22" i="24"/>
  <c r="G22" i="21"/>
  <c r="L18" i="21"/>
  <c r="H18" i="24"/>
  <c r="D18" i="24"/>
  <c r="O17" i="24"/>
  <c r="G17" i="24"/>
  <c r="P13" i="24"/>
  <c r="F7" i="24"/>
  <c r="G17" i="21"/>
  <c r="M31" i="36"/>
  <c r="P31" i="36"/>
  <c r="N51" i="37"/>
  <c r="F51" i="37"/>
  <c r="J50" i="37"/>
  <c r="B45" i="38"/>
  <c r="B44" i="38"/>
  <c r="D155" i="6"/>
  <c r="H25" i="6"/>
  <c r="H147" i="6"/>
  <c r="P23" i="6"/>
  <c r="H20" i="6"/>
  <c r="E11" i="13"/>
  <c r="P25" i="6"/>
  <c r="M33" i="13"/>
  <c r="E31" i="13"/>
  <c r="Q25" i="6"/>
  <c r="Q146" i="6"/>
  <c r="O27" i="13"/>
  <c r="O16" i="14"/>
  <c r="G16" i="14"/>
  <c r="J15" i="10"/>
  <c r="J14" i="10"/>
  <c r="F14" i="10"/>
  <c r="J13" i="10"/>
  <c r="J12" i="10"/>
  <c r="F12" i="10"/>
  <c r="J11" i="10"/>
  <c r="J10" i="10"/>
  <c r="F10" i="10"/>
  <c r="J9" i="10"/>
  <c r="F8" i="10"/>
  <c r="J7" i="10"/>
  <c r="B7" i="10"/>
  <c r="F6" i="10"/>
  <c r="M26" i="12"/>
  <c r="I26" i="12"/>
  <c r="E26" i="12"/>
  <c r="Q25" i="12"/>
  <c r="M25" i="12"/>
  <c r="I25" i="12"/>
  <c r="E25" i="12"/>
  <c r="I23" i="10"/>
  <c r="I21" i="10"/>
  <c r="K15" i="12"/>
  <c r="C15" i="12"/>
  <c r="K14" i="12"/>
  <c r="C14" i="12"/>
  <c r="K9" i="12"/>
  <c r="C9" i="12"/>
  <c r="P33" i="10"/>
  <c r="H32" i="10"/>
  <c r="D32" i="10"/>
  <c r="P31" i="10"/>
  <c r="H30" i="10"/>
  <c r="N26" i="10"/>
  <c r="J26" i="10"/>
  <c r="B25" i="10"/>
  <c r="J24" i="10"/>
  <c r="B23" i="10"/>
  <c r="N22" i="10"/>
  <c r="J22" i="10"/>
  <c r="J20" i="10"/>
  <c r="O8" i="13"/>
  <c r="C30" i="24"/>
  <c r="O30" i="25"/>
  <c r="G30" i="25"/>
  <c r="O53" i="39"/>
  <c r="O40" i="39"/>
  <c r="O52" i="39"/>
  <c r="O39" i="39"/>
  <c r="G39" i="39"/>
  <c r="G52" i="39"/>
  <c r="C52" i="39"/>
  <c r="C39" i="39"/>
  <c r="O38" i="39"/>
  <c r="O51" i="39"/>
  <c r="O50" i="39"/>
  <c r="O37" i="39"/>
  <c r="C37" i="39"/>
  <c r="C50" i="39"/>
  <c r="O36" i="39"/>
  <c r="O49" i="39"/>
  <c r="C36" i="39"/>
  <c r="C49" i="39"/>
  <c r="C48" i="39"/>
  <c r="C35" i="39"/>
  <c r="O47" i="39"/>
  <c r="O34" i="39"/>
  <c r="C34" i="39"/>
  <c r="C47" i="39"/>
  <c r="O46" i="39"/>
  <c r="O33" i="39"/>
  <c r="C46" i="39"/>
  <c r="C33" i="39"/>
  <c r="O45" i="39"/>
  <c r="O32" i="39"/>
  <c r="Q18" i="13"/>
  <c r="M18" i="13"/>
  <c r="I18" i="13"/>
  <c r="E18" i="13"/>
  <c r="Q17" i="13"/>
  <c r="M17" i="13"/>
  <c r="I17" i="13"/>
  <c r="E17" i="13"/>
  <c r="Q15" i="13"/>
  <c r="M15" i="13"/>
  <c r="I15" i="13"/>
  <c r="E15" i="13"/>
  <c r="Q14" i="13"/>
  <c r="M14" i="13"/>
  <c r="I14" i="13"/>
  <c r="E14" i="13"/>
  <c r="Q13" i="13"/>
  <c r="M13" i="13"/>
  <c r="I13" i="13"/>
  <c r="E13" i="13"/>
  <c r="Q12" i="13"/>
  <c r="M12" i="13"/>
  <c r="I12" i="13"/>
  <c r="E12" i="13"/>
  <c r="Q11" i="13"/>
  <c r="M11" i="13"/>
  <c r="I11" i="13"/>
  <c r="Q10" i="13"/>
  <c r="M10" i="13"/>
  <c r="I10" i="13"/>
  <c r="E10" i="13"/>
  <c r="Q9" i="13"/>
  <c r="M9" i="13"/>
  <c r="I9" i="13"/>
  <c r="E9" i="13"/>
  <c r="Q8" i="13"/>
  <c r="M8" i="13"/>
  <c r="I8" i="13"/>
  <c r="E8" i="13"/>
  <c r="Q7" i="13"/>
  <c r="M7" i="13"/>
  <c r="I7" i="13"/>
  <c r="E7" i="13"/>
  <c r="Q6" i="13"/>
  <c r="M32" i="14"/>
  <c r="M24" i="14"/>
  <c r="Q22" i="14"/>
  <c r="M22" i="14"/>
  <c r="M20" i="14"/>
  <c r="M13" i="26"/>
  <c r="P11" i="27"/>
  <c r="K129" i="6"/>
  <c r="L33" i="12"/>
  <c r="D33" i="12"/>
  <c r="L32" i="12"/>
  <c r="D32" i="12"/>
  <c r="L31" i="12"/>
  <c r="D31" i="12"/>
  <c r="L30" i="12"/>
  <c r="D30" i="12"/>
  <c r="M25" i="13"/>
  <c r="E25" i="13"/>
  <c r="M23" i="13"/>
  <c r="M21" i="13"/>
  <c r="I21" i="13"/>
  <c r="E21" i="13"/>
  <c r="Q33" i="12"/>
  <c r="M33" i="12"/>
  <c r="I33" i="12"/>
  <c r="E33" i="12"/>
  <c r="Q32" i="12"/>
  <c r="M32" i="12"/>
  <c r="I32" i="12"/>
  <c r="E32" i="12"/>
  <c r="Q31" i="12"/>
  <c r="M31" i="12"/>
  <c r="I31" i="12"/>
  <c r="E31" i="12"/>
  <c r="Q30" i="12"/>
  <c r="I30" i="12"/>
  <c r="E33" i="13"/>
  <c r="I31" i="13"/>
  <c r="H29" i="9"/>
  <c r="K24" i="25"/>
  <c r="J23" i="25"/>
  <c r="F23" i="25"/>
  <c r="Q22" i="25"/>
  <c r="I22" i="25"/>
  <c r="H21" i="25"/>
  <c r="D21" i="25"/>
  <c r="M6" i="13"/>
  <c r="I6" i="13"/>
  <c r="E6" i="13"/>
  <c r="Q5" i="13"/>
  <c r="M5" i="13"/>
  <c r="I5" i="13"/>
  <c r="E5" i="13"/>
  <c r="Q32" i="14"/>
  <c r="Q10" i="14"/>
  <c r="Q8" i="14"/>
  <c r="I7" i="14"/>
  <c r="Q33" i="23"/>
  <c r="M33" i="23"/>
  <c r="I33" i="23"/>
  <c r="E33" i="23"/>
  <c r="L32" i="23"/>
  <c r="H32" i="23"/>
  <c r="D32" i="23"/>
  <c r="E28" i="23"/>
  <c r="G12" i="23"/>
  <c r="C12" i="24"/>
  <c r="J11" i="24"/>
  <c r="M10" i="25"/>
  <c r="E10" i="25"/>
  <c r="L9" i="25"/>
  <c r="H9" i="25"/>
  <c r="D9" i="25"/>
  <c r="G8" i="25"/>
  <c r="N7" i="24"/>
  <c r="J7" i="25"/>
  <c r="F7" i="25"/>
  <c r="I6" i="25"/>
  <c r="D5" i="25"/>
  <c r="K32" i="21"/>
  <c r="C32" i="21"/>
  <c r="P28" i="23"/>
  <c r="L28" i="23"/>
  <c r="D28" i="23"/>
  <c r="O26" i="23"/>
  <c r="G26" i="23"/>
  <c r="C26" i="23"/>
  <c r="N25" i="23"/>
  <c r="F25" i="23"/>
  <c r="Q24" i="23"/>
  <c r="M24" i="23"/>
  <c r="E24" i="23"/>
  <c r="P23" i="23"/>
  <c r="L23" i="23"/>
  <c r="D23" i="23"/>
  <c r="O22" i="23"/>
  <c r="K22" i="23"/>
  <c r="C22" i="23"/>
  <c r="N21" i="23"/>
  <c r="J21" i="23"/>
  <c r="Q20" i="23"/>
  <c r="I20" i="23"/>
  <c r="P14" i="23"/>
  <c r="L14" i="23"/>
  <c r="H14" i="23"/>
  <c r="D14" i="23"/>
  <c r="O13" i="23"/>
  <c r="K13" i="23"/>
  <c r="G13" i="23"/>
  <c r="C13" i="23"/>
  <c r="N12" i="23"/>
  <c r="J12" i="23"/>
  <c r="F12" i="23"/>
  <c r="Q11" i="23"/>
  <c r="M11" i="23"/>
  <c r="I11" i="23"/>
  <c r="E11" i="23"/>
  <c r="P10" i="23"/>
  <c r="L10" i="23"/>
  <c r="H10" i="23"/>
  <c r="D10" i="23"/>
  <c r="O9" i="23"/>
  <c r="K9" i="23"/>
  <c r="G9" i="23"/>
  <c r="C9" i="23"/>
  <c r="N8" i="23"/>
  <c r="J8" i="23"/>
  <c r="F8" i="23"/>
  <c r="Q7" i="23"/>
  <c r="M7" i="23"/>
  <c r="I7" i="23"/>
  <c r="E7" i="23"/>
  <c r="P6" i="23"/>
  <c r="L6" i="23"/>
  <c r="H6" i="23"/>
  <c r="D6" i="23"/>
  <c r="O5" i="23"/>
  <c r="K5" i="23"/>
  <c r="G5" i="23"/>
  <c r="C5" i="23"/>
  <c r="K28" i="24"/>
  <c r="N26" i="21"/>
  <c r="C18" i="21"/>
  <c r="F17" i="21"/>
  <c r="L14" i="24"/>
  <c r="C13" i="24"/>
  <c r="H10" i="24"/>
  <c r="L6" i="24"/>
  <c r="H6" i="24"/>
  <c r="P16" i="25"/>
  <c r="P10" i="25"/>
  <c r="L10" i="25"/>
  <c r="H10" i="25"/>
  <c r="D10" i="25"/>
  <c r="O9" i="25"/>
  <c r="K9" i="25"/>
  <c r="G9" i="25"/>
  <c r="C9" i="25"/>
  <c r="N8" i="25"/>
  <c r="J8" i="25"/>
  <c r="F8" i="25"/>
  <c r="Q7" i="25"/>
  <c r="M7" i="25"/>
  <c r="I7" i="25"/>
  <c r="E7" i="25"/>
  <c r="P6" i="25"/>
  <c r="L6" i="25"/>
  <c r="H6" i="25"/>
  <c r="D6" i="25"/>
  <c r="O5" i="25"/>
  <c r="K5" i="25"/>
  <c r="G5" i="25"/>
  <c r="N53" i="37"/>
  <c r="N40" i="37"/>
  <c r="F53" i="37"/>
  <c r="F40" i="37"/>
  <c r="B53" i="38"/>
  <c r="J39" i="37"/>
  <c r="J52" i="37"/>
  <c r="B52" i="38"/>
  <c r="B39" i="37"/>
  <c r="B51" i="38"/>
  <c r="B38" i="37"/>
  <c r="B50" i="38"/>
  <c r="N36" i="37"/>
  <c r="N49" i="37"/>
  <c r="B49" i="38"/>
  <c r="B36" i="37"/>
  <c r="B49" i="37"/>
  <c r="J35" i="37"/>
  <c r="J48" i="37"/>
  <c r="B48" i="38"/>
  <c r="B35" i="37"/>
  <c r="F34" i="37"/>
  <c r="F47" i="37"/>
  <c r="B47" i="38"/>
  <c r="B34" i="37"/>
  <c r="B46" i="38"/>
  <c r="B33" i="37"/>
  <c r="P33" i="24"/>
  <c r="C32" i="24"/>
  <c r="E30" i="24"/>
  <c r="G28" i="23"/>
  <c r="N26" i="23"/>
  <c r="E25" i="23"/>
  <c r="P24" i="23"/>
  <c r="L24" i="23"/>
  <c r="G23" i="23"/>
  <c r="C23" i="23"/>
  <c r="O18" i="23"/>
  <c r="N33" i="24"/>
  <c r="M32" i="24"/>
  <c r="P31" i="24"/>
  <c r="L31" i="24"/>
  <c r="D31" i="24"/>
  <c r="K30" i="24"/>
  <c r="N18" i="21"/>
  <c r="J18" i="21"/>
  <c r="F18" i="21"/>
  <c r="L15" i="21"/>
  <c r="O14" i="21"/>
  <c r="F13" i="21"/>
  <c r="I12" i="21"/>
  <c r="J9" i="21"/>
  <c r="P7" i="21"/>
  <c r="D7" i="21"/>
  <c r="F5" i="21"/>
  <c r="M32" i="21"/>
  <c r="D31" i="21"/>
  <c r="Q32" i="25"/>
  <c r="H31" i="25"/>
  <c r="C30" i="25"/>
  <c r="Q24" i="25"/>
  <c r="M24" i="25"/>
  <c r="E24" i="25"/>
  <c r="P23" i="25"/>
  <c r="L23" i="25"/>
  <c r="D23" i="25"/>
  <c r="O22" i="25"/>
  <c r="K22" i="25"/>
  <c r="C22" i="25"/>
  <c r="N21" i="25"/>
  <c r="Q20" i="25"/>
  <c r="I20" i="25"/>
  <c r="F49" i="37"/>
  <c r="B40" i="37"/>
  <c r="N38" i="37"/>
  <c r="J37" i="37"/>
  <c r="D15" i="24"/>
  <c r="N33" i="23"/>
  <c r="J33" i="23"/>
  <c r="F33" i="23"/>
  <c r="Q32" i="23"/>
  <c r="M32" i="23"/>
  <c r="I32" i="23"/>
  <c r="E32" i="23"/>
  <c r="P31" i="23"/>
  <c r="L31" i="23"/>
  <c r="H31" i="23"/>
  <c r="O30" i="23"/>
  <c r="C30" i="23"/>
  <c r="Q33" i="21"/>
  <c r="H32" i="21"/>
  <c r="G31" i="21"/>
  <c r="Q27" i="21"/>
  <c r="C25" i="21"/>
  <c r="Q13" i="21"/>
  <c r="D12" i="21"/>
  <c r="Q9" i="21"/>
  <c r="O7" i="21"/>
  <c r="O18" i="21"/>
  <c r="P24" i="25"/>
  <c r="L24" i="25"/>
  <c r="H24" i="25"/>
  <c r="D24" i="25"/>
  <c r="O23" i="25"/>
  <c r="K23" i="25"/>
  <c r="C23" i="25"/>
  <c r="N22" i="25"/>
  <c r="J22" i="25"/>
  <c r="F22" i="25"/>
  <c r="Q21" i="25"/>
  <c r="M21" i="25"/>
  <c r="I21" i="25"/>
  <c r="E21" i="25"/>
  <c r="D20" i="25"/>
  <c r="J48" i="38"/>
  <c r="J46" i="38"/>
  <c r="J45" i="38"/>
  <c r="O37" i="37"/>
  <c r="Q51" i="38"/>
  <c r="M53" i="38"/>
  <c r="I53" i="38"/>
  <c r="E53" i="38"/>
  <c r="Q52" i="38"/>
  <c r="M52" i="38"/>
  <c r="I52" i="38"/>
  <c r="E52" i="38"/>
  <c r="M51" i="38"/>
  <c r="I51" i="38"/>
  <c r="E51" i="38"/>
  <c r="Q50" i="38"/>
  <c r="M50" i="38"/>
  <c r="I50" i="38"/>
  <c r="E50" i="38"/>
  <c r="M49" i="38"/>
  <c r="I49" i="38"/>
  <c r="E49" i="38"/>
  <c r="Q48" i="38"/>
  <c r="M48" i="38"/>
  <c r="I48" i="38"/>
  <c r="E48" i="38"/>
  <c r="M47" i="38"/>
  <c r="I47" i="38"/>
  <c r="E47" i="38"/>
  <c r="Q46" i="38"/>
  <c r="M46" i="38"/>
  <c r="I46" i="38"/>
  <c r="E46" i="38"/>
  <c r="M45" i="38"/>
  <c r="I45" i="38"/>
  <c r="E45" i="38"/>
  <c r="D31" i="39"/>
  <c r="N44" i="39"/>
  <c r="J44" i="39"/>
  <c r="B44" i="39"/>
  <c r="H50" i="37"/>
  <c r="P53" i="37"/>
  <c r="H53" i="37"/>
  <c r="P52" i="37"/>
  <c r="H52" i="37"/>
  <c r="P51" i="37"/>
  <c r="H51" i="37"/>
  <c r="P50" i="37"/>
  <c r="P49" i="37"/>
  <c r="H49" i="37"/>
  <c r="P48" i="37"/>
  <c r="P47" i="37"/>
  <c r="H47" i="37"/>
  <c r="D45" i="37"/>
  <c r="P32" i="36"/>
  <c r="O30" i="36"/>
  <c r="G23" i="6"/>
  <c r="B19" i="7"/>
  <c r="B4" i="7"/>
  <c r="M8" i="24"/>
  <c r="M8" i="23"/>
  <c r="O6" i="24"/>
  <c r="O15" i="23"/>
  <c r="M20" i="23"/>
  <c r="G26" i="24"/>
  <c r="G26" i="21"/>
  <c r="J25" i="21"/>
  <c r="F25" i="24"/>
  <c r="F25" i="21"/>
  <c r="M24" i="21"/>
  <c r="M24" i="24"/>
  <c r="E24" i="24"/>
  <c r="E24" i="21"/>
  <c r="O22" i="21"/>
  <c r="O22" i="24"/>
  <c r="F21" i="21"/>
  <c r="E20" i="21"/>
  <c r="N16" i="21"/>
  <c r="Q24" i="21"/>
  <c r="Q27" i="12"/>
  <c r="E27" i="13"/>
  <c r="K33" i="12"/>
  <c r="C33" i="12"/>
  <c r="G32" i="10"/>
  <c r="O31" i="10"/>
  <c r="C31" i="12"/>
  <c r="H32" i="14"/>
  <c r="Q23" i="14"/>
  <c r="I23" i="14"/>
  <c r="E22" i="14"/>
  <c r="I21" i="14"/>
  <c r="Q20" i="14"/>
  <c r="E20" i="14"/>
  <c r="K27" i="21"/>
  <c r="K28" i="23"/>
  <c r="E21" i="21"/>
  <c r="E21" i="23"/>
  <c r="H20" i="21"/>
  <c r="G23" i="25"/>
  <c r="K8" i="36"/>
  <c r="L8" i="36"/>
  <c r="O14" i="26"/>
  <c r="I23" i="6"/>
  <c r="I20" i="6"/>
  <c r="I17" i="14"/>
  <c r="L14" i="12"/>
  <c r="H14" i="12"/>
  <c r="D14" i="12"/>
  <c r="L12" i="12"/>
  <c r="H12" i="12"/>
  <c r="D12" i="12"/>
  <c r="L10" i="12"/>
  <c r="H10" i="12"/>
  <c r="D10" i="12"/>
  <c r="L8" i="12"/>
  <c r="H8" i="12"/>
  <c r="D8" i="12"/>
  <c r="L6" i="12"/>
  <c r="H6" i="12"/>
  <c r="D6" i="12"/>
  <c r="K26" i="12"/>
  <c r="O32" i="14"/>
  <c r="G31" i="14"/>
  <c r="C31" i="14"/>
  <c r="D23" i="21"/>
  <c r="M30" i="25"/>
  <c r="H96" i="6"/>
  <c r="M128" i="6"/>
  <c r="G179" i="6"/>
  <c r="O23" i="6"/>
  <c r="O20" i="6"/>
  <c r="G20" i="6"/>
  <c r="J27" i="12"/>
  <c r="K18" i="12"/>
  <c r="C18" i="12"/>
  <c r="C17" i="12"/>
  <c r="D11" i="23"/>
  <c r="D11" i="24"/>
  <c r="O10" i="24"/>
  <c r="O10" i="23"/>
  <c r="L27" i="21"/>
  <c r="D27" i="21"/>
  <c r="K26" i="21"/>
  <c r="C26" i="24"/>
  <c r="C26" i="21"/>
  <c r="N25" i="21"/>
  <c r="P23" i="21"/>
  <c r="L23" i="21"/>
  <c r="L23" i="24"/>
  <c r="H23" i="21"/>
  <c r="C22" i="24"/>
  <c r="C22" i="21"/>
  <c r="N21" i="24"/>
  <c r="N21" i="21"/>
  <c r="J21" i="21"/>
  <c r="J21" i="24"/>
  <c r="Q20" i="21"/>
  <c r="Q20" i="24"/>
  <c r="M20" i="24"/>
  <c r="I20" i="21"/>
  <c r="I20" i="24"/>
  <c r="C6" i="25"/>
  <c r="C131" i="6"/>
  <c r="O33" i="10"/>
  <c r="G33" i="10"/>
  <c r="O32" i="10"/>
  <c r="K32" i="12"/>
  <c r="C32" i="12"/>
  <c r="K31" i="12"/>
  <c r="G31" i="10"/>
  <c r="O30" i="10"/>
  <c r="G30" i="10"/>
  <c r="C30" i="10"/>
  <c r="M16" i="13"/>
  <c r="L32" i="14"/>
  <c r="L30" i="14"/>
  <c r="Q24" i="14"/>
  <c r="E24" i="14"/>
  <c r="M23" i="14"/>
  <c r="E23" i="14"/>
  <c r="I22" i="14"/>
  <c r="Q21" i="14"/>
  <c r="M21" i="14"/>
  <c r="E21" i="14"/>
  <c r="I20" i="14"/>
  <c r="I9" i="25"/>
  <c r="I9" i="23"/>
  <c r="O27" i="21"/>
  <c r="O28" i="23"/>
  <c r="I25" i="21"/>
  <c r="I25" i="23"/>
  <c r="O33" i="21"/>
  <c r="I31" i="21"/>
  <c r="L24" i="21"/>
  <c r="J22" i="21"/>
  <c r="M20" i="21"/>
  <c r="J6" i="25"/>
  <c r="N25" i="24"/>
  <c r="G10" i="25"/>
  <c r="P8" i="36"/>
  <c r="G8" i="36"/>
  <c r="H8" i="36"/>
  <c r="L179" i="6"/>
  <c r="B113" i="6"/>
  <c r="B55" i="6"/>
  <c r="I24" i="6"/>
  <c r="G27" i="12"/>
  <c r="C27" i="13"/>
  <c r="L16" i="12"/>
  <c r="O5" i="13"/>
  <c r="N24" i="13"/>
  <c r="C23" i="14"/>
  <c r="O30" i="14"/>
  <c r="G6" i="14"/>
  <c r="O28" i="24"/>
  <c r="C28" i="24"/>
  <c r="K18" i="23"/>
  <c r="C18" i="23"/>
  <c r="O18" i="24"/>
  <c r="K18" i="24"/>
  <c r="K18" i="21"/>
  <c r="G18" i="24"/>
  <c r="N17" i="24"/>
  <c r="J17" i="24"/>
  <c r="J17" i="21"/>
  <c r="O16" i="24"/>
  <c r="N17" i="21"/>
  <c r="L6" i="21"/>
  <c r="C26" i="12"/>
  <c r="K25" i="12"/>
  <c r="G25" i="10"/>
  <c r="C25" i="12"/>
  <c r="O24" i="10"/>
  <c r="K24" i="12"/>
  <c r="C24" i="12"/>
  <c r="K23" i="12"/>
  <c r="G23" i="10"/>
  <c r="C23" i="12"/>
  <c r="O22" i="10"/>
  <c r="K22" i="12"/>
  <c r="C22" i="12"/>
  <c r="K21" i="12"/>
  <c r="G21" i="10"/>
  <c r="C21" i="12"/>
  <c r="O20" i="10"/>
  <c r="Q18" i="12"/>
  <c r="M18" i="12"/>
  <c r="I18" i="12"/>
  <c r="E18" i="12"/>
  <c r="Q17" i="12"/>
  <c r="I17" i="12"/>
  <c r="I25" i="13"/>
  <c r="E23" i="13"/>
  <c r="E20" i="13"/>
  <c r="M4" i="9"/>
  <c r="D9" i="14"/>
  <c r="L15" i="23"/>
  <c r="K30" i="23"/>
  <c r="G30" i="23"/>
  <c r="P14" i="24"/>
  <c r="P14" i="21"/>
  <c r="H14" i="21"/>
  <c r="N12" i="24"/>
  <c r="N12" i="21"/>
  <c r="J12" i="21"/>
  <c r="P10" i="24"/>
  <c r="P10" i="21"/>
  <c r="L10" i="24"/>
  <c r="L10" i="21"/>
  <c r="D10" i="21"/>
  <c r="D10" i="24"/>
  <c r="N8" i="24"/>
  <c r="N8" i="21"/>
  <c r="J8" i="24"/>
  <c r="J8" i="21"/>
  <c r="F8" i="21"/>
  <c r="H6" i="21"/>
  <c r="D6" i="24"/>
  <c r="D6" i="21"/>
  <c r="C13" i="21"/>
  <c r="L28" i="12"/>
  <c r="H28" i="12"/>
  <c r="D28" i="12"/>
  <c r="L26" i="12"/>
  <c r="H26" i="12"/>
  <c r="D26" i="12"/>
  <c r="L24" i="12"/>
  <c r="H24" i="12"/>
  <c r="D24" i="12"/>
  <c r="L22" i="12"/>
  <c r="H22" i="12"/>
  <c r="D22" i="12"/>
  <c r="L20" i="12"/>
  <c r="D20" i="12"/>
  <c r="Q15" i="12"/>
  <c r="M15" i="12"/>
  <c r="I15" i="10"/>
  <c r="E15" i="12"/>
  <c r="Q14" i="12"/>
  <c r="M14" i="12"/>
  <c r="I14" i="12"/>
  <c r="E14" i="12"/>
  <c r="Q13" i="12"/>
  <c r="M13" i="12"/>
  <c r="I13" i="10"/>
  <c r="E13" i="12"/>
  <c r="Q12" i="12"/>
  <c r="M12" i="12"/>
  <c r="I12" i="12"/>
  <c r="E12" i="12"/>
  <c r="Q11" i="12"/>
  <c r="M11" i="12"/>
  <c r="I11" i="10"/>
  <c r="E11" i="12"/>
  <c r="Q10" i="12"/>
  <c r="M10" i="12"/>
  <c r="I10" i="12"/>
  <c r="E10" i="12"/>
  <c r="Q9" i="12"/>
  <c r="M9" i="12"/>
  <c r="I9" i="12"/>
  <c r="E9" i="12"/>
  <c r="Q8" i="12"/>
  <c r="M8" i="12"/>
  <c r="I8" i="12"/>
  <c r="E8" i="12"/>
  <c r="Q7" i="12"/>
  <c r="M7" i="12"/>
  <c r="I7" i="10"/>
  <c r="E7" i="12"/>
  <c r="Q6" i="12"/>
  <c r="M6" i="12"/>
  <c r="I6" i="12"/>
  <c r="E6" i="12"/>
  <c r="Q5" i="12"/>
  <c r="M5" i="12"/>
  <c r="I5" i="10"/>
  <c r="Q33" i="13"/>
  <c r="Q32" i="13"/>
  <c r="M32" i="13"/>
  <c r="I32" i="13"/>
  <c r="Q31" i="13"/>
  <c r="M31" i="13"/>
  <c r="Q30" i="13"/>
  <c r="M30" i="13"/>
  <c r="I29" i="9"/>
  <c r="E30" i="13"/>
  <c r="M29" i="9"/>
  <c r="D28" i="13"/>
  <c r="H26" i="10"/>
  <c r="D26" i="10"/>
  <c r="P25" i="10"/>
  <c r="H24" i="10"/>
  <c r="D24" i="10"/>
  <c r="P23" i="10"/>
  <c r="H22" i="10"/>
  <c r="D22" i="10"/>
  <c r="P21" i="10"/>
  <c r="P20" i="10"/>
  <c r="J18" i="10"/>
  <c r="N17" i="10"/>
  <c r="J17" i="10"/>
  <c r="F17" i="10"/>
  <c r="P15" i="10"/>
  <c r="P14" i="10"/>
  <c r="P13" i="10"/>
  <c r="P12" i="10"/>
  <c r="P11" i="10"/>
  <c r="P10" i="10"/>
  <c r="P9" i="10"/>
  <c r="P7" i="10"/>
  <c r="D6" i="10"/>
  <c r="P4" i="9"/>
  <c r="H4" i="9"/>
  <c r="E4" i="9"/>
  <c r="I32" i="14"/>
  <c r="E32" i="14"/>
  <c r="I31" i="14"/>
  <c r="E31" i="14"/>
  <c r="I30" i="14"/>
  <c r="E30" i="14"/>
  <c r="O24" i="14"/>
  <c r="G23" i="14"/>
  <c r="O22" i="14"/>
  <c r="G21" i="14"/>
  <c r="O20" i="14"/>
  <c r="G19" i="14"/>
  <c r="Q17" i="14"/>
  <c r="M17" i="14"/>
  <c r="E17" i="14"/>
  <c r="C10" i="14"/>
  <c r="O9" i="14"/>
  <c r="G8" i="14"/>
  <c r="C8" i="14"/>
  <c r="O7" i="14"/>
  <c r="C6" i="14"/>
  <c r="O5" i="14"/>
  <c r="Q30" i="14"/>
  <c r="Q18" i="23"/>
  <c r="M18" i="23"/>
  <c r="I18" i="23"/>
  <c r="E18" i="23"/>
  <c r="P17" i="23"/>
  <c r="L17" i="23"/>
  <c r="I14" i="23"/>
  <c r="M28" i="24"/>
  <c r="E27" i="21"/>
  <c r="E28" i="24"/>
  <c r="O25" i="24"/>
  <c r="K25" i="24"/>
  <c r="K25" i="21"/>
  <c r="G25" i="24"/>
  <c r="M23" i="24"/>
  <c r="M23" i="21"/>
  <c r="I23" i="24"/>
  <c r="I23" i="21"/>
  <c r="E23" i="24"/>
  <c r="P22" i="21"/>
  <c r="P22" i="24"/>
  <c r="K21" i="24"/>
  <c r="G21" i="24"/>
  <c r="G21" i="21"/>
  <c r="C21" i="24"/>
  <c r="P18" i="24"/>
  <c r="P18" i="21"/>
  <c r="C17" i="24"/>
  <c r="C17" i="21"/>
  <c r="F9" i="24"/>
  <c r="N4" i="21"/>
  <c r="O25" i="21"/>
  <c r="E33" i="25"/>
  <c r="P29" i="25"/>
  <c r="D17" i="25"/>
  <c r="E10" i="23"/>
  <c r="F8" i="24"/>
  <c r="N10" i="25"/>
  <c r="P8" i="25"/>
  <c r="H8" i="25"/>
  <c r="Q24" i="12"/>
  <c r="M24" i="12"/>
  <c r="I24" i="12"/>
  <c r="E24" i="12"/>
  <c r="Q23" i="12"/>
  <c r="M23" i="12"/>
  <c r="E23" i="12"/>
  <c r="Q22" i="12"/>
  <c r="M22" i="12"/>
  <c r="I22" i="12"/>
  <c r="E22" i="12"/>
  <c r="Q21" i="12"/>
  <c r="M21" i="12"/>
  <c r="E21" i="12"/>
  <c r="Q20" i="12"/>
  <c r="I20" i="12"/>
  <c r="B33" i="10"/>
  <c r="N32" i="13"/>
  <c r="J32" i="10"/>
  <c r="F32" i="10"/>
  <c r="B31" i="10"/>
  <c r="N30" i="10"/>
  <c r="J30" i="10"/>
  <c r="F30" i="10"/>
  <c r="M28" i="13"/>
  <c r="I28" i="13"/>
  <c r="Q26" i="13"/>
  <c r="M26" i="13"/>
  <c r="I26" i="13"/>
  <c r="E26" i="13"/>
  <c r="Q25" i="13"/>
  <c r="Q24" i="13"/>
  <c r="M24" i="13"/>
  <c r="I24" i="13"/>
  <c r="Q23" i="13"/>
  <c r="Q22" i="13"/>
  <c r="M22" i="13"/>
  <c r="I22" i="13"/>
  <c r="E22" i="13"/>
  <c r="Q21" i="13"/>
  <c r="Q20" i="13"/>
  <c r="M20" i="13"/>
  <c r="I20" i="13"/>
  <c r="P18" i="10"/>
  <c r="P17" i="10"/>
  <c r="O4" i="9"/>
  <c r="K4" i="9"/>
  <c r="G4" i="9"/>
  <c r="L24" i="14"/>
  <c r="H24" i="14"/>
  <c r="L22" i="14"/>
  <c r="H22" i="14"/>
  <c r="L20" i="14"/>
  <c r="H20" i="14"/>
  <c r="G17" i="14"/>
  <c r="I10" i="14"/>
  <c r="E10" i="14"/>
  <c r="Q9" i="14"/>
  <c r="I9" i="14"/>
  <c r="E9" i="14"/>
  <c r="I8" i="14"/>
  <c r="E8" i="14"/>
  <c r="E7" i="14"/>
  <c r="Q6" i="14"/>
  <c r="M6" i="14"/>
  <c r="E6" i="14"/>
  <c r="Q5" i="14"/>
  <c r="M4" i="14"/>
  <c r="I5" i="14"/>
  <c r="E5" i="14"/>
  <c r="C17" i="14"/>
  <c r="N14" i="21"/>
  <c r="N14" i="23"/>
  <c r="F14" i="23"/>
  <c r="L12" i="21"/>
  <c r="L12" i="23"/>
  <c r="D12" i="23"/>
  <c r="K11" i="21"/>
  <c r="K11" i="23"/>
  <c r="C11" i="23"/>
  <c r="J10" i="21"/>
  <c r="J10" i="23"/>
  <c r="Q9" i="23"/>
  <c r="H8" i="21"/>
  <c r="H8" i="23"/>
  <c r="O7" i="23"/>
  <c r="Q5" i="23"/>
  <c r="M5" i="23"/>
  <c r="F33" i="24"/>
  <c r="F33" i="21"/>
  <c r="Q32" i="24"/>
  <c r="Q32" i="21"/>
  <c r="I32" i="21"/>
  <c r="I32" i="24"/>
  <c r="E32" i="21"/>
  <c r="E32" i="24"/>
  <c r="O30" i="24"/>
  <c r="O30" i="21"/>
  <c r="K30" i="21"/>
  <c r="G30" i="21"/>
  <c r="H5" i="24"/>
  <c r="G7" i="23"/>
  <c r="M20" i="25"/>
  <c r="O8" i="36"/>
  <c r="C8" i="36"/>
  <c r="C27" i="23"/>
  <c r="I28" i="23"/>
  <c r="P26" i="23"/>
  <c r="L26" i="23"/>
  <c r="H26" i="23"/>
  <c r="D26" i="23"/>
  <c r="O25" i="23"/>
  <c r="K25" i="23"/>
  <c r="G25" i="23"/>
  <c r="C25" i="23"/>
  <c r="N24" i="23"/>
  <c r="J24" i="23"/>
  <c r="F24" i="23"/>
  <c r="Q23" i="23"/>
  <c r="M23" i="23"/>
  <c r="I23" i="23"/>
  <c r="E23" i="23"/>
  <c r="P22" i="23"/>
  <c r="L22" i="23"/>
  <c r="H22" i="23"/>
  <c r="D22" i="23"/>
  <c r="O21" i="23"/>
  <c r="K21" i="23"/>
  <c r="G21" i="23"/>
  <c r="C21" i="23"/>
  <c r="N20" i="23"/>
  <c r="J20" i="23"/>
  <c r="F20" i="23"/>
  <c r="G18" i="23"/>
  <c r="J17" i="23"/>
  <c r="H13" i="23"/>
  <c r="F11" i="23"/>
  <c r="D9" i="23"/>
  <c r="F14" i="21"/>
  <c r="O11" i="21"/>
  <c r="F10" i="21"/>
  <c r="Q5" i="21"/>
  <c r="N6" i="21"/>
  <c r="I32" i="25"/>
  <c r="P31" i="25"/>
  <c r="L31" i="25"/>
  <c r="D31" i="25"/>
  <c r="K30" i="25"/>
  <c r="N24" i="25"/>
  <c r="J24" i="25"/>
  <c r="F24" i="25"/>
  <c r="Q23" i="25"/>
  <c r="M23" i="25"/>
  <c r="I23" i="25"/>
  <c r="E23" i="25"/>
  <c r="P22" i="25"/>
  <c r="L22" i="25"/>
  <c r="H22" i="25"/>
  <c r="D22" i="25"/>
  <c r="G21" i="25"/>
  <c r="C21" i="25"/>
  <c r="N17" i="25"/>
  <c r="J17" i="25"/>
  <c r="F17" i="25"/>
  <c r="O31" i="36"/>
  <c r="K31" i="36"/>
  <c r="K33" i="36"/>
  <c r="K30" i="36"/>
  <c r="G30" i="36"/>
  <c r="G31" i="36"/>
  <c r="G33" i="36"/>
  <c r="C31" i="36"/>
  <c r="C30" i="36"/>
  <c r="Q31" i="38"/>
  <c r="Q32" i="36"/>
  <c r="Q44" i="38"/>
  <c r="M44" i="38"/>
  <c r="M32" i="36"/>
  <c r="E32" i="36"/>
  <c r="E44" i="38"/>
  <c r="H28" i="23"/>
  <c r="K26" i="23"/>
  <c r="J25" i="23"/>
  <c r="I24" i="23"/>
  <c r="H23" i="23"/>
  <c r="G22" i="23"/>
  <c r="F21" i="23"/>
  <c r="C19" i="23"/>
  <c r="P18" i="23"/>
  <c r="L18" i="23"/>
  <c r="H18" i="23"/>
  <c r="D18" i="23"/>
  <c r="O17" i="23"/>
  <c r="K17" i="23"/>
  <c r="G17" i="23"/>
  <c r="C17" i="23"/>
  <c r="L33" i="24"/>
  <c r="K32" i="24"/>
  <c r="J31" i="24"/>
  <c r="I30" i="24"/>
  <c r="D15" i="21"/>
  <c r="Q12" i="21"/>
  <c r="P11" i="21"/>
  <c r="O10" i="21"/>
  <c r="M8" i="21"/>
  <c r="L7" i="21"/>
  <c r="K6" i="21"/>
  <c r="N9" i="25"/>
  <c r="P7" i="25"/>
  <c r="J5" i="25"/>
  <c r="Q12" i="24"/>
  <c r="N33" i="36"/>
  <c r="F33" i="36"/>
  <c r="H31" i="39"/>
  <c r="M31" i="39"/>
  <c r="K40" i="39"/>
  <c r="K53" i="39"/>
  <c r="G40" i="39"/>
  <c r="G53" i="39"/>
  <c r="K39" i="39"/>
  <c r="K52" i="39"/>
  <c r="K38" i="39"/>
  <c r="K51" i="39"/>
  <c r="G51" i="39"/>
  <c r="G38" i="39"/>
  <c r="K37" i="39"/>
  <c r="K50" i="39"/>
  <c r="G50" i="39"/>
  <c r="G37" i="39"/>
  <c r="K36" i="39"/>
  <c r="K49" i="39"/>
  <c r="G49" i="39"/>
  <c r="G36" i="39"/>
  <c r="K35" i="39"/>
  <c r="K48" i="39"/>
  <c r="G48" i="39"/>
  <c r="G35" i="39"/>
  <c r="K34" i="39"/>
  <c r="K47" i="39"/>
  <c r="G34" i="39"/>
  <c r="G47" i="39"/>
  <c r="K33" i="39"/>
  <c r="K46" i="39"/>
  <c r="K32" i="39"/>
  <c r="K45" i="39"/>
  <c r="G32" i="39"/>
  <c r="G45" i="39"/>
  <c r="K53" i="38"/>
  <c r="K40" i="37"/>
  <c r="G53" i="38"/>
  <c r="G40" i="37"/>
  <c r="K52" i="38"/>
  <c r="K39" i="37"/>
  <c r="G52" i="38"/>
  <c r="G39" i="37"/>
  <c r="C52" i="38"/>
  <c r="C39" i="37"/>
  <c r="K51" i="38"/>
  <c r="K38" i="37"/>
  <c r="G51" i="38"/>
  <c r="G38" i="37"/>
  <c r="K50" i="38"/>
  <c r="K37" i="37"/>
  <c r="G50" i="38"/>
  <c r="G37" i="37"/>
  <c r="C50" i="38"/>
  <c r="C37" i="37"/>
  <c r="K49" i="38"/>
  <c r="K36" i="37"/>
  <c r="G49" i="38"/>
  <c r="G36" i="37"/>
  <c r="K48" i="38"/>
  <c r="K35" i="37"/>
  <c r="G48" i="38"/>
  <c r="G35" i="37"/>
  <c r="C48" i="38"/>
  <c r="C35" i="37"/>
  <c r="K47" i="38"/>
  <c r="K34" i="37"/>
  <c r="G47" i="38"/>
  <c r="G34" i="37"/>
  <c r="K46" i="38"/>
  <c r="K33" i="37"/>
  <c r="G46" i="38"/>
  <c r="G33" i="37"/>
  <c r="C46" i="38"/>
  <c r="C33" i="37"/>
  <c r="K45" i="38"/>
  <c r="K32" i="37"/>
  <c r="G45" i="38"/>
  <c r="G32" i="37"/>
  <c r="P31" i="38"/>
  <c r="L31" i="38"/>
  <c r="H31" i="38"/>
  <c r="D31" i="38"/>
  <c r="C53" i="39"/>
  <c r="C51" i="39"/>
  <c r="G46" i="39"/>
  <c r="C45" i="39"/>
  <c r="O35" i="39"/>
  <c r="I8" i="36"/>
  <c r="E8" i="36"/>
  <c r="I31" i="39"/>
  <c r="N30" i="36"/>
  <c r="J30" i="36"/>
  <c r="F30" i="36"/>
  <c r="B30" i="36"/>
  <c r="J53" i="37"/>
  <c r="F52" i="37"/>
  <c r="J51" i="37"/>
  <c r="F50" i="37"/>
  <c r="J49" i="37"/>
  <c r="O31" i="38"/>
  <c r="K31" i="38"/>
  <c r="G31" i="38"/>
  <c r="C31" i="38"/>
  <c r="Q31" i="39"/>
  <c r="L31" i="39"/>
  <c r="P30" i="36"/>
  <c r="Q8" i="36"/>
  <c r="N52" i="37"/>
  <c r="B52" i="37"/>
  <c r="N50" i="37"/>
  <c r="B50" i="37"/>
  <c r="N31" i="38"/>
  <c r="J31" i="38"/>
  <c r="F31" i="38"/>
  <c r="B31" i="38"/>
  <c r="N53" i="38"/>
  <c r="F53" i="38"/>
  <c r="N52" i="38"/>
  <c r="F52" i="38"/>
  <c r="N51" i="38"/>
  <c r="F51" i="38"/>
  <c r="N50" i="38"/>
  <c r="F50" i="38"/>
  <c r="N49" i="38"/>
  <c r="F49" i="38"/>
  <c r="N48" i="38"/>
  <c r="F48" i="38"/>
  <c r="N47" i="38"/>
  <c r="F47" i="38"/>
  <c r="N46" i="38"/>
  <c r="F46" i="38"/>
  <c r="N45" i="38"/>
  <c r="F45" i="38"/>
  <c r="N44" i="38"/>
  <c r="F44" i="38"/>
  <c r="P31" i="39"/>
  <c r="E31" i="39"/>
  <c r="C97" i="6"/>
  <c r="C99" i="6"/>
  <c r="C98" i="6"/>
  <c r="C100" i="6"/>
  <c r="O25" i="6"/>
  <c r="G25" i="6"/>
  <c r="O21" i="6"/>
  <c r="G21" i="6"/>
  <c r="M24" i="6"/>
  <c r="M25" i="6"/>
  <c r="E24" i="6"/>
  <c r="E25" i="6"/>
  <c r="M23" i="6"/>
  <c r="E23" i="6"/>
  <c r="M20" i="6"/>
  <c r="M21" i="6"/>
  <c r="E20" i="6"/>
  <c r="E21" i="6"/>
  <c r="P27" i="12"/>
  <c r="H27" i="12"/>
  <c r="M30" i="12"/>
  <c r="E30" i="12"/>
  <c r="O27" i="10"/>
  <c r="K28" i="12"/>
  <c r="G28" i="12"/>
  <c r="G27" i="10"/>
  <c r="C28" i="12"/>
  <c r="G26" i="12"/>
  <c r="G26" i="10"/>
  <c r="O25" i="12"/>
  <c r="O25" i="10"/>
  <c r="G24" i="12"/>
  <c r="G24" i="10"/>
  <c r="O23" i="10"/>
  <c r="O23" i="12"/>
  <c r="G22" i="12"/>
  <c r="G22" i="10"/>
  <c r="O21" i="12"/>
  <c r="O21" i="10"/>
  <c r="K20" i="12"/>
  <c r="G20" i="12"/>
  <c r="G20" i="10"/>
  <c r="C20" i="12"/>
  <c r="E17" i="12"/>
  <c r="O15" i="10"/>
  <c r="O15" i="12"/>
  <c r="G14" i="12"/>
  <c r="G14" i="10"/>
  <c r="O13" i="12"/>
  <c r="O13" i="10"/>
  <c r="K13" i="12"/>
  <c r="K12" i="12"/>
  <c r="G12" i="12"/>
  <c r="G12" i="10"/>
  <c r="C12" i="12"/>
  <c r="O11" i="10"/>
  <c r="O11" i="12"/>
  <c r="K11" i="12"/>
  <c r="K10" i="12"/>
  <c r="G10" i="12"/>
  <c r="G10" i="10"/>
  <c r="C10" i="12"/>
  <c r="O9" i="12"/>
  <c r="O9" i="10"/>
  <c r="K8" i="12"/>
  <c r="G8" i="12"/>
  <c r="G8" i="10"/>
  <c r="C8" i="12"/>
  <c r="O7" i="10"/>
  <c r="O7" i="12"/>
  <c r="K7" i="12"/>
  <c r="K6" i="12"/>
  <c r="G6" i="12"/>
  <c r="G6" i="10"/>
  <c r="C6" i="12"/>
  <c r="O5" i="12"/>
  <c r="O5" i="10"/>
  <c r="K5" i="12"/>
  <c r="L33" i="10"/>
  <c r="L33" i="13"/>
  <c r="H33" i="10"/>
  <c r="H33" i="13"/>
  <c r="D33" i="10"/>
  <c r="D33" i="13"/>
  <c r="P32" i="10"/>
  <c r="P32" i="13"/>
  <c r="L32" i="10"/>
  <c r="L32" i="13"/>
  <c r="L31" i="10"/>
  <c r="L31" i="13"/>
  <c r="H31" i="10"/>
  <c r="H31" i="13"/>
  <c r="D31" i="10"/>
  <c r="D31" i="13"/>
  <c r="P30" i="10"/>
  <c r="P30" i="13"/>
  <c r="L30" i="10"/>
  <c r="L30" i="13"/>
  <c r="L29" i="9"/>
  <c r="D30" i="10"/>
  <c r="D29" i="9"/>
  <c r="J27" i="10"/>
  <c r="F28" i="13"/>
  <c r="B28" i="13"/>
  <c r="B27" i="10"/>
  <c r="F26" i="13"/>
  <c r="B26" i="13"/>
  <c r="B26" i="10"/>
  <c r="N25" i="13"/>
  <c r="J25" i="10"/>
  <c r="J25" i="13"/>
  <c r="F25" i="13"/>
  <c r="F24" i="13"/>
  <c r="B24" i="13"/>
  <c r="B24" i="10"/>
  <c r="N23" i="13"/>
  <c r="J23" i="13"/>
  <c r="J23" i="10"/>
  <c r="F23" i="13"/>
  <c r="F22" i="13"/>
  <c r="B22" i="13"/>
  <c r="B22" i="10"/>
  <c r="N21" i="13"/>
  <c r="J21" i="10"/>
  <c r="J21" i="13"/>
  <c r="F21" i="13"/>
  <c r="B21" i="13"/>
  <c r="B21" i="10"/>
  <c r="N20" i="13"/>
  <c r="F20" i="13"/>
  <c r="B20" i="13"/>
  <c r="B20" i="10"/>
  <c r="L18" i="10"/>
  <c r="L18" i="13"/>
  <c r="H18" i="10"/>
  <c r="H18" i="13"/>
  <c r="D18" i="10"/>
  <c r="D18" i="13"/>
  <c r="L17" i="10"/>
  <c r="L17" i="13"/>
  <c r="H17" i="10"/>
  <c r="H17" i="13"/>
  <c r="D17" i="10"/>
  <c r="D17" i="13"/>
  <c r="N15" i="13"/>
  <c r="F15" i="13"/>
  <c r="B15" i="13"/>
  <c r="B15" i="10"/>
  <c r="N14" i="13"/>
  <c r="F14" i="13"/>
  <c r="B14" i="13"/>
  <c r="B14" i="10"/>
  <c r="N13" i="13"/>
  <c r="F13" i="13"/>
  <c r="B13" i="13"/>
  <c r="B13" i="10"/>
  <c r="N12" i="13"/>
  <c r="F12" i="13"/>
  <c r="B12" i="13"/>
  <c r="B12" i="10"/>
  <c r="N11" i="13"/>
  <c r="F11" i="13"/>
  <c r="B11" i="13"/>
  <c r="B11" i="10"/>
  <c r="N10" i="13"/>
  <c r="F10" i="13"/>
  <c r="B10" i="13"/>
  <c r="B10" i="10"/>
  <c r="N9" i="13"/>
  <c r="F9" i="13"/>
  <c r="B9" i="13"/>
  <c r="B9" i="10"/>
  <c r="N8" i="13"/>
  <c r="J8" i="13"/>
  <c r="J8" i="10"/>
  <c r="F8" i="13"/>
  <c r="B8" i="13"/>
  <c r="B8" i="10"/>
  <c r="N7" i="13"/>
  <c r="F7" i="13"/>
  <c r="N6" i="13"/>
  <c r="J6" i="13"/>
  <c r="J6" i="10"/>
  <c r="F6" i="13"/>
  <c r="B6" i="13"/>
  <c r="B6" i="10"/>
  <c r="N5" i="13"/>
  <c r="N4" i="9"/>
  <c r="J5" i="10"/>
  <c r="J5" i="13"/>
  <c r="F4" i="9"/>
  <c r="B5" i="13"/>
  <c r="B5" i="10"/>
  <c r="K33" i="10"/>
  <c r="Q32" i="10"/>
  <c r="K31" i="10"/>
  <c r="Q30" i="10"/>
  <c r="Q27" i="10"/>
  <c r="F27" i="10"/>
  <c r="K26" i="10"/>
  <c r="Q25" i="10"/>
  <c r="F25" i="10"/>
  <c r="K24" i="10"/>
  <c r="Q23" i="10"/>
  <c r="F23" i="10"/>
  <c r="K22" i="10"/>
  <c r="Q21" i="10"/>
  <c r="F21" i="10"/>
  <c r="K20" i="10"/>
  <c r="K18" i="10"/>
  <c r="Q17" i="10"/>
  <c r="Q15" i="10"/>
  <c r="F15" i="10"/>
  <c r="K14" i="10"/>
  <c r="Q13" i="10"/>
  <c r="F13" i="10"/>
  <c r="K12" i="10"/>
  <c r="Q11" i="10"/>
  <c r="F11" i="10"/>
  <c r="K10" i="10"/>
  <c r="Q9" i="10"/>
  <c r="F9" i="10"/>
  <c r="K8" i="10"/>
  <c r="Q7" i="10"/>
  <c r="F7" i="10"/>
  <c r="K6" i="10"/>
  <c r="Q5" i="10"/>
  <c r="F5" i="10"/>
  <c r="P32" i="14"/>
  <c r="D32" i="14"/>
  <c r="P31" i="14"/>
  <c r="L31" i="14"/>
  <c r="H31" i="14"/>
  <c r="D31" i="14"/>
  <c r="P30" i="14"/>
  <c r="D30" i="14"/>
  <c r="N24" i="14"/>
  <c r="J24" i="14"/>
  <c r="F24" i="14"/>
  <c r="B24" i="14"/>
  <c r="N23" i="14"/>
  <c r="J23" i="14"/>
  <c r="F23" i="14"/>
  <c r="B23" i="14"/>
  <c r="N22" i="14"/>
  <c r="J22" i="14"/>
  <c r="F22" i="14"/>
  <c r="B22" i="14"/>
  <c r="N21" i="14"/>
  <c r="J21" i="14"/>
  <c r="F21" i="14"/>
  <c r="B21" i="14"/>
  <c r="N20" i="14"/>
  <c r="J20" i="14"/>
  <c r="F20" i="14"/>
  <c r="B20" i="14"/>
  <c r="P17" i="14"/>
  <c r="L17" i="14"/>
  <c r="H17" i="14"/>
  <c r="D17" i="14"/>
  <c r="N10" i="14"/>
  <c r="J10" i="14"/>
  <c r="F10" i="14"/>
  <c r="B10" i="14"/>
  <c r="N9" i="14"/>
  <c r="J9" i="14"/>
  <c r="F9" i="14"/>
  <c r="B9" i="14"/>
  <c r="N8" i="14"/>
  <c r="J8" i="14"/>
  <c r="F8" i="14"/>
  <c r="B8" i="14"/>
  <c r="N7" i="14"/>
  <c r="J7" i="14"/>
  <c r="F7" i="14"/>
  <c r="B7" i="14"/>
  <c r="N6" i="14"/>
  <c r="J6" i="14"/>
  <c r="F6" i="14"/>
  <c r="B6" i="14"/>
  <c r="N5" i="14"/>
  <c r="J5" i="14"/>
  <c r="F5" i="14"/>
  <c r="B5" i="14"/>
  <c r="G32" i="12"/>
  <c r="G30" i="12"/>
  <c r="O28" i="12"/>
  <c r="G25" i="12"/>
  <c r="I23" i="12"/>
  <c r="O20" i="12"/>
  <c r="G17" i="12"/>
  <c r="I15" i="12"/>
  <c r="O12" i="12"/>
  <c r="C11" i="12"/>
  <c r="G9" i="12"/>
  <c r="I7" i="12"/>
  <c r="J32" i="13"/>
  <c r="N30" i="13"/>
  <c r="H26" i="13"/>
  <c r="J24" i="13"/>
  <c r="N22" i="13"/>
  <c r="P21" i="13"/>
  <c r="P20" i="13"/>
  <c r="J15" i="13"/>
  <c r="P12" i="13"/>
  <c r="J11" i="13"/>
  <c r="B7" i="13"/>
  <c r="F5" i="13"/>
  <c r="D7" i="14"/>
  <c r="D5" i="14"/>
  <c r="P32" i="23"/>
  <c r="P32" i="25"/>
  <c r="O31" i="23"/>
  <c r="K31" i="23"/>
  <c r="G31" i="23"/>
  <c r="C31" i="23"/>
  <c r="C31" i="25"/>
  <c r="N30" i="23"/>
  <c r="J30" i="23"/>
  <c r="P33" i="12"/>
  <c r="H33" i="12"/>
  <c r="P32" i="12"/>
  <c r="H32" i="12"/>
  <c r="P31" i="12"/>
  <c r="H31" i="12"/>
  <c r="P30" i="12"/>
  <c r="H30" i="12"/>
  <c r="L17" i="12"/>
  <c r="H17" i="12"/>
  <c r="D17" i="12"/>
  <c r="J29" i="9"/>
  <c r="E27" i="10"/>
  <c r="M25" i="10"/>
  <c r="E25" i="10"/>
  <c r="E24" i="10"/>
  <c r="M23" i="10"/>
  <c r="E23" i="10"/>
  <c r="M21" i="10"/>
  <c r="E21" i="10"/>
  <c r="E20" i="10"/>
  <c r="E15" i="10"/>
  <c r="E14" i="10"/>
  <c r="E13" i="10"/>
  <c r="E12" i="10"/>
  <c r="E11" i="10"/>
  <c r="E10" i="10"/>
  <c r="E9" i="10"/>
  <c r="I33" i="10"/>
  <c r="N32" i="10"/>
  <c r="C32" i="10"/>
  <c r="I31" i="10"/>
  <c r="N27" i="10"/>
  <c r="C27" i="10"/>
  <c r="I26" i="10"/>
  <c r="N25" i="10"/>
  <c r="C25" i="10"/>
  <c r="I24" i="10"/>
  <c r="N23" i="10"/>
  <c r="C23" i="10"/>
  <c r="I22" i="10"/>
  <c r="N21" i="10"/>
  <c r="C21" i="10"/>
  <c r="I20" i="10"/>
  <c r="I18" i="10"/>
  <c r="C17" i="10"/>
  <c r="N15" i="10"/>
  <c r="C15" i="10"/>
  <c r="I14" i="10"/>
  <c r="N13" i="10"/>
  <c r="C13" i="10"/>
  <c r="I12" i="10"/>
  <c r="N11" i="10"/>
  <c r="C11" i="10"/>
  <c r="I10" i="10"/>
  <c r="N9" i="10"/>
  <c r="C9" i="10"/>
  <c r="I8" i="10"/>
  <c r="N7" i="10"/>
  <c r="C7" i="10"/>
  <c r="I6" i="10"/>
  <c r="N5" i="10"/>
  <c r="C5" i="10"/>
  <c r="O32" i="12"/>
  <c r="O30" i="12"/>
  <c r="O26" i="12"/>
  <c r="G23" i="12"/>
  <c r="I21" i="12"/>
  <c r="O18" i="12"/>
  <c r="G15" i="12"/>
  <c r="I13" i="12"/>
  <c r="O10" i="12"/>
  <c r="G7" i="12"/>
  <c r="I5" i="12"/>
  <c r="H32" i="13"/>
  <c r="J30" i="13"/>
  <c r="N28" i="13"/>
  <c r="D26" i="13"/>
  <c r="H24" i="13"/>
  <c r="J22" i="13"/>
  <c r="J20" i="13"/>
  <c r="P17" i="13"/>
  <c r="P13" i="13"/>
  <c r="J12" i="13"/>
  <c r="P9" i="13"/>
  <c r="P33" i="21"/>
  <c r="P33" i="23"/>
  <c r="L33" i="23"/>
  <c r="L33" i="21"/>
  <c r="H33" i="23"/>
  <c r="H33" i="21"/>
  <c r="D33" i="21"/>
  <c r="D33" i="23"/>
  <c r="O32" i="21"/>
  <c r="G32" i="23"/>
  <c r="G32" i="21"/>
  <c r="C32" i="23"/>
  <c r="C29" i="23"/>
  <c r="N31" i="21"/>
  <c r="N31" i="23"/>
  <c r="J31" i="23"/>
  <c r="J31" i="21"/>
  <c r="F31" i="23"/>
  <c r="F31" i="21"/>
  <c r="Q30" i="21"/>
  <c r="Q30" i="23"/>
  <c r="M30" i="21"/>
  <c r="I29" i="23"/>
  <c r="I30" i="21"/>
  <c r="E30" i="23"/>
  <c r="E30" i="21"/>
  <c r="L25" i="23"/>
  <c r="H25" i="23"/>
  <c r="D25" i="23"/>
  <c r="J23" i="23"/>
  <c r="F23" i="23"/>
  <c r="Q22" i="23"/>
  <c r="H21" i="23"/>
  <c r="D21" i="23"/>
  <c r="O20" i="23"/>
  <c r="K32" i="23"/>
  <c r="M30" i="23"/>
  <c r="F30" i="23"/>
  <c r="M26" i="23"/>
  <c r="K24" i="23"/>
  <c r="I22" i="23"/>
  <c r="E17" i="23"/>
  <c r="K24" i="6"/>
  <c r="K25" i="6"/>
  <c r="C24" i="6"/>
  <c r="C25" i="6"/>
  <c r="G155" i="6"/>
  <c r="K23" i="6"/>
  <c r="C23" i="6"/>
  <c r="K20" i="6"/>
  <c r="K21" i="6"/>
  <c r="C20" i="6"/>
  <c r="C21" i="6"/>
  <c r="L29" i="12"/>
  <c r="F27" i="13"/>
  <c r="H16" i="12"/>
  <c r="K30" i="12"/>
  <c r="C30" i="12"/>
  <c r="E28" i="12"/>
  <c r="M20" i="12"/>
  <c r="E20" i="12"/>
  <c r="G18" i="12"/>
  <c r="G18" i="10"/>
  <c r="O17" i="12"/>
  <c r="O17" i="10"/>
  <c r="K17" i="12"/>
  <c r="E5" i="12"/>
  <c r="N33" i="13"/>
  <c r="J33" i="10"/>
  <c r="J33" i="13"/>
  <c r="F33" i="13"/>
  <c r="F32" i="13"/>
  <c r="B32" i="13"/>
  <c r="B32" i="10"/>
  <c r="N31" i="13"/>
  <c r="J31" i="13"/>
  <c r="J31" i="10"/>
  <c r="F31" i="13"/>
  <c r="N29" i="9"/>
  <c r="F30" i="13"/>
  <c r="F29" i="9"/>
  <c r="B30" i="13"/>
  <c r="B30" i="10"/>
  <c r="P27" i="10"/>
  <c r="P28" i="13"/>
  <c r="L27" i="10"/>
  <c r="L28" i="13"/>
  <c r="H27" i="10"/>
  <c r="D27" i="10"/>
  <c r="P26" i="10"/>
  <c r="P26" i="13"/>
  <c r="L26" i="10"/>
  <c r="L26" i="13"/>
  <c r="L25" i="10"/>
  <c r="L25" i="13"/>
  <c r="H25" i="10"/>
  <c r="H25" i="13"/>
  <c r="D25" i="10"/>
  <c r="D25" i="13"/>
  <c r="P24" i="10"/>
  <c r="P24" i="13"/>
  <c r="L24" i="10"/>
  <c r="L24" i="13"/>
  <c r="L23" i="10"/>
  <c r="L23" i="13"/>
  <c r="H23" i="10"/>
  <c r="H23" i="13"/>
  <c r="D23" i="10"/>
  <c r="D23" i="13"/>
  <c r="P22" i="10"/>
  <c r="P22" i="13"/>
  <c r="L22" i="10"/>
  <c r="L22" i="13"/>
  <c r="L21" i="10"/>
  <c r="L21" i="13"/>
  <c r="H21" i="10"/>
  <c r="H21" i="13"/>
  <c r="D21" i="10"/>
  <c r="D21" i="13"/>
  <c r="L20" i="10"/>
  <c r="L20" i="13"/>
  <c r="H20" i="10"/>
  <c r="H20" i="13"/>
  <c r="D20" i="10"/>
  <c r="D20" i="13"/>
  <c r="N18" i="13"/>
  <c r="F18" i="13"/>
  <c r="B18" i="13"/>
  <c r="B18" i="10"/>
  <c r="N17" i="13"/>
  <c r="F17" i="13"/>
  <c r="B17" i="13"/>
  <c r="B17" i="10"/>
  <c r="L15" i="10"/>
  <c r="L15" i="13"/>
  <c r="H15" i="10"/>
  <c r="H15" i="13"/>
  <c r="D15" i="10"/>
  <c r="D15" i="13"/>
  <c r="L14" i="10"/>
  <c r="L14" i="13"/>
  <c r="H14" i="10"/>
  <c r="H14" i="13"/>
  <c r="D14" i="10"/>
  <c r="D14" i="13"/>
  <c r="L13" i="10"/>
  <c r="L13" i="13"/>
  <c r="H13" i="10"/>
  <c r="H13" i="13"/>
  <c r="D13" i="10"/>
  <c r="D13" i="13"/>
  <c r="L12" i="10"/>
  <c r="L12" i="13"/>
  <c r="H12" i="10"/>
  <c r="H12" i="13"/>
  <c r="D12" i="10"/>
  <c r="D12" i="13"/>
  <c r="L11" i="10"/>
  <c r="L11" i="13"/>
  <c r="H11" i="10"/>
  <c r="H11" i="13"/>
  <c r="D11" i="10"/>
  <c r="D11" i="13"/>
  <c r="L10" i="10"/>
  <c r="L10" i="13"/>
  <c r="H10" i="10"/>
  <c r="H10" i="13"/>
  <c r="D10" i="10"/>
  <c r="D10" i="13"/>
  <c r="L9" i="10"/>
  <c r="L9" i="13"/>
  <c r="H9" i="10"/>
  <c r="H9" i="13"/>
  <c r="D9" i="10"/>
  <c r="D9" i="13"/>
  <c r="P8" i="10"/>
  <c r="P8" i="13"/>
  <c r="L8" i="10"/>
  <c r="L8" i="13"/>
  <c r="H8" i="13"/>
  <c r="H8" i="10"/>
  <c r="D8" i="10"/>
  <c r="D8" i="13"/>
  <c r="L7" i="10"/>
  <c r="L7" i="13"/>
  <c r="H7" i="13"/>
  <c r="H7" i="10"/>
  <c r="D7" i="10"/>
  <c r="D7" i="13"/>
  <c r="P6" i="10"/>
  <c r="P6" i="13"/>
  <c r="L6" i="10"/>
  <c r="L6" i="13"/>
  <c r="H6" i="13"/>
  <c r="H6" i="10"/>
  <c r="P5" i="10"/>
  <c r="P5" i="13"/>
  <c r="L5" i="10"/>
  <c r="L4" i="9"/>
  <c r="H5" i="13"/>
  <c r="H5" i="10"/>
  <c r="D5" i="10"/>
  <c r="D5" i="13"/>
  <c r="D4" i="9"/>
  <c r="Q33" i="10"/>
  <c r="F33" i="10"/>
  <c r="K32" i="10"/>
  <c r="Q31" i="10"/>
  <c r="F31" i="10"/>
  <c r="K30" i="10"/>
  <c r="K27" i="10"/>
  <c r="Q26" i="10"/>
  <c r="F26" i="10"/>
  <c r="K25" i="10"/>
  <c r="Q24" i="10"/>
  <c r="F24" i="10"/>
  <c r="K23" i="10"/>
  <c r="Q22" i="10"/>
  <c r="F22" i="10"/>
  <c r="K21" i="10"/>
  <c r="Q20" i="10"/>
  <c r="Q18" i="10"/>
  <c r="F18" i="10"/>
  <c r="K17" i="10"/>
  <c r="K15" i="10"/>
  <c r="Q14" i="10"/>
  <c r="K13" i="10"/>
  <c r="Q12" i="10"/>
  <c r="K11" i="10"/>
  <c r="Q10" i="10"/>
  <c r="K9" i="10"/>
  <c r="Q8" i="10"/>
  <c r="K7" i="10"/>
  <c r="Q6" i="10"/>
  <c r="K5" i="10"/>
  <c r="N32" i="14"/>
  <c r="J32" i="14"/>
  <c r="F32" i="14"/>
  <c r="B32" i="14"/>
  <c r="N31" i="14"/>
  <c r="J31" i="14"/>
  <c r="F31" i="14"/>
  <c r="B31" i="14"/>
  <c r="N30" i="14"/>
  <c r="J30" i="14"/>
  <c r="F30" i="14"/>
  <c r="B30" i="14"/>
  <c r="P24" i="14"/>
  <c r="D24" i="14"/>
  <c r="P23" i="14"/>
  <c r="L23" i="14"/>
  <c r="H23" i="14"/>
  <c r="D23" i="14"/>
  <c r="P22" i="14"/>
  <c r="D22" i="14"/>
  <c r="P21" i="14"/>
  <c r="L21" i="14"/>
  <c r="H21" i="14"/>
  <c r="D21" i="14"/>
  <c r="P20" i="14"/>
  <c r="D20" i="14"/>
  <c r="N17" i="14"/>
  <c r="J17" i="14"/>
  <c r="F17" i="14"/>
  <c r="B17" i="14"/>
  <c r="P10" i="14"/>
  <c r="L10" i="14"/>
  <c r="H10" i="14"/>
  <c r="D10" i="14"/>
  <c r="P9" i="14"/>
  <c r="L9" i="14"/>
  <c r="H9" i="14"/>
  <c r="P8" i="14"/>
  <c r="L8" i="14"/>
  <c r="H8" i="14"/>
  <c r="D8" i="14"/>
  <c r="P7" i="14"/>
  <c r="L7" i="14"/>
  <c r="H7" i="14"/>
  <c r="P6" i="14"/>
  <c r="L6" i="14"/>
  <c r="H6" i="14"/>
  <c r="D6" i="14"/>
  <c r="P5" i="14"/>
  <c r="L5" i="14"/>
  <c r="H5" i="14"/>
  <c r="G33" i="12"/>
  <c r="G31" i="12"/>
  <c r="O24" i="12"/>
  <c r="G21" i="12"/>
  <c r="H20" i="12"/>
  <c r="M17" i="12"/>
  <c r="G13" i="12"/>
  <c r="I11" i="12"/>
  <c r="O8" i="12"/>
  <c r="C7" i="12"/>
  <c r="G5" i="12"/>
  <c r="P33" i="13"/>
  <c r="B33" i="13"/>
  <c r="D32" i="13"/>
  <c r="H30" i="13"/>
  <c r="J28" i="13"/>
  <c r="N26" i="13"/>
  <c r="P25" i="13"/>
  <c r="B25" i="13"/>
  <c r="D24" i="13"/>
  <c r="H22" i="13"/>
  <c r="P18" i="13"/>
  <c r="J17" i="13"/>
  <c r="P14" i="13"/>
  <c r="J13" i="13"/>
  <c r="P10" i="13"/>
  <c r="J9" i="13"/>
  <c r="P7" i="13"/>
  <c r="D6" i="13"/>
  <c r="H30" i="14"/>
  <c r="G24" i="25"/>
  <c r="G24" i="24"/>
  <c r="G24" i="23"/>
  <c r="C24" i="25"/>
  <c r="C24" i="23"/>
  <c r="E22" i="25"/>
  <c r="E22" i="24"/>
  <c r="E22" i="23"/>
  <c r="P21" i="25"/>
  <c r="P21" i="23"/>
  <c r="O27" i="23"/>
  <c r="O20" i="25"/>
  <c r="G20" i="25"/>
  <c r="G20" i="24"/>
  <c r="G27" i="23"/>
  <c r="C20" i="25"/>
  <c r="C20" i="23"/>
  <c r="L147" i="6"/>
  <c r="L146" i="6"/>
  <c r="L145" i="6"/>
  <c r="L144" i="6"/>
  <c r="D130" i="6"/>
  <c r="L129" i="6"/>
  <c r="L25" i="12"/>
  <c r="H25" i="12"/>
  <c r="D25" i="12"/>
  <c r="L23" i="12"/>
  <c r="H23" i="12"/>
  <c r="D23" i="12"/>
  <c r="L21" i="12"/>
  <c r="H21" i="12"/>
  <c r="D21" i="12"/>
  <c r="L15" i="12"/>
  <c r="H15" i="12"/>
  <c r="D15" i="12"/>
  <c r="L13" i="12"/>
  <c r="H13" i="12"/>
  <c r="D13" i="12"/>
  <c r="L11" i="12"/>
  <c r="H11" i="12"/>
  <c r="D11" i="12"/>
  <c r="L9" i="12"/>
  <c r="H9" i="12"/>
  <c r="D9" i="12"/>
  <c r="L7" i="12"/>
  <c r="H7" i="12"/>
  <c r="D7" i="12"/>
  <c r="L5" i="12"/>
  <c r="H5" i="12"/>
  <c r="D5" i="12"/>
  <c r="M33" i="10"/>
  <c r="E33" i="10"/>
  <c r="E32" i="10"/>
  <c r="M31" i="10"/>
  <c r="E31" i="10"/>
  <c r="P29" i="9"/>
  <c r="E18" i="10"/>
  <c r="E17" i="10"/>
  <c r="J4" i="9"/>
  <c r="N33" i="10"/>
  <c r="C33" i="10"/>
  <c r="I32" i="10"/>
  <c r="N31" i="10"/>
  <c r="C31" i="10"/>
  <c r="I30" i="10"/>
  <c r="I27" i="10"/>
  <c r="C26" i="10"/>
  <c r="I25" i="10"/>
  <c r="N24" i="10"/>
  <c r="C24" i="10"/>
  <c r="C22" i="10"/>
  <c r="N20" i="10"/>
  <c r="C20" i="10"/>
  <c r="N18" i="10"/>
  <c r="C18" i="10"/>
  <c r="I17" i="10"/>
  <c r="N14" i="10"/>
  <c r="C14" i="10"/>
  <c r="N12" i="10"/>
  <c r="C12" i="10"/>
  <c r="N10" i="10"/>
  <c r="C10" i="10"/>
  <c r="I9" i="10"/>
  <c r="N8" i="10"/>
  <c r="C8" i="10"/>
  <c r="N6" i="10"/>
  <c r="C6" i="10"/>
  <c r="O33" i="12"/>
  <c r="O31" i="12"/>
  <c r="O22" i="12"/>
  <c r="O14" i="12"/>
  <c r="C13" i="12"/>
  <c r="G11" i="12"/>
  <c r="O6" i="12"/>
  <c r="C5" i="12"/>
  <c r="P31" i="13"/>
  <c r="B31" i="13"/>
  <c r="D30" i="13"/>
  <c r="H28" i="13"/>
  <c r="J26" i="13"/>
  <c r="P23" i="13"/>
  <c r="B23" i="13"/>
  <c r="D22" i="13"/>
  <c r="J18" i="13"/>
  <c r="P15" i="13"/>
  <c r="J14" i="13"/>
  <c r="P11" i="13"/>
  <c r="J10" i="13"/>
  <c r="J7" i="13"/>
  <c r="L5" i="13"/>
  <c r="K27" i="23"/>
  <c r="C14" i="26"/>
  <c r="J18" i="23"/>
  <c r="F18" i="23"/>
  <c r="Q26" i="24"/>
  <c r="K24" i="24"/>
  <c r="O32" i="23"/>
  <c r="I30" i="23"/>
  <c r="I17" i="23"/>
  <c r="N30" i="25"/>
  <c r="N24" i="6"/>
  <c r="N25" i="6"/>
  <c r="J24" i="6"/>
  <c r="J25" i="6"/>
  <c r="F24" i="6"/>
  <c r="F25" i="6"/>
  <c r="B24" i="6"/>
  <c r="B25" i="6"/>
  <c r="N23" i="6"/>
  <c r="J23" i="6"/>
  <c r="F23" i="6"/>
  <c r="B23" i="6"/>
  <c r="N20" i="6"/>
  <c r="N21" i="6"/>
  <c r="J20" i="6"/>
  <c r="J21" i="6"/>
  <c r="F20" i="6"/>
  <c r="F21" i="6"/>
  <c r="B20" i="6"/>
  <c r="B21" i="6"/>
  <c r="P28" i="12"/>
  <c r="P26" i="12"/>
  <c r="P25" i="12"/>
  <c r="P24" i="12"/>
  <c r="P23" i="12"/>
  <c r="P22" i="12"/>
  <c r="P21" i="12"/>
  <c r="P20" i="12"/>
  <c r="P18" i="12"/>
  <c r="P17" i="12"/>
  <c r="P15" i="12"/>
  <c r="P14" i="12"/>
  <c r="P13" i="12"/>
  <c r="P12" i="12"/>
  <c r="P11" i="12"/>
  <c r="P10" i="12"/>
  <c r="P9" i="12"/>
  <c r="P8" i="12"/>
  <c r="P7" i="12"/>
  <c r="P6" i="12"/>
  <c r="P5" i="12"/>
  <c r="Q29" i="9"/>
  <c r="Q28" i="13"/>
  <c r="Q4" i="9"/>
  <c r="M32" i="10"/>
  <c r="M30" i="10"/>
  <c r="M27" i="10"/>
  <c r="M26" i="10"/>
  <c r="M24" i="10"/>
  <c r="M22" i="10"/>
  <c r="M20" i="10"/>
  <c r="M18" i="10"/>
  <c r="M17" i="10"/>
  <c r="M15" i="10"/>
  <c r="M14" i="10"/>
  <c r="M13" i="10"/>
  <c r="M12" i="10"/>
  <c r="M11" i="10"/>
  <c r="M10" i="10"/>
  <c r="M9" i="10"/>
  <c r="M8" i="10"/>
  <c r="M7" i="10"/>
  <c r="M6" i="10"/>
  <c r="M5" i="10"/>
  <c r="K32" i="14"/>
  <c r="G32" i="14"/>
  <c r="C32" i="14"/>
  <c r="O31" i="14"/>
  <c r="K31" i="14"/>
  <c r="K30" i="14"/>
  <c r="G30" i="14"/>
  <c r="C30" i="14"/>
  <c r="K24" i="14"/>
  <c r="G24" i="14"/>
  <c r="C24" i="14"/>
  <c r="O23" i="14"/>
  <c r="K23" i="14"/>
  <c r="K22" i="14"/>
  <c r="G22" i="14"/>
  <c r="C22" i="14"/>
  <c r="O21" i="14"/>
  <c r="K21" i="14"/>
  <c r="K20" i="14"/>
  <c r="G20" i="14"/>
  <c r="C20" i="14"/>
  <c r="O17" i="14"/>
  <c r="K17" i="14"/>
  <c r="O10" i="14"/>
  <c r="K10" i="14"/>
  <c r="K9" i="14"/>
  <c r="G9" i="14"/>
  <c r="C9" i="14"/>
  <c r="O8" i="14"/>
  <c r="K8" i="14"/>
  <c r="K7" i="14"/>
  <c r="G7" i="14"/>
  <c r="C7" i="14"/>
  <c r="O6" i="14"/>
  <c r="K6" i="14"/>
  <c r="K5" i="14"/>
  <c r="G5" i="14"/>
  <c r="C5" i="14"/>
  <c r="E32" i="13"/>
  <c r="I30" i="13"/>
  <c r="E28" i="13"/>
  <c r="E24" i="13"/>
  <c r="L27" i="23"/>
  <c r="G14" i="24"/>
  <c r="G14" i="23"/>
  <c r="F13" i="23"/>
  <c r="F13" i="24"/>
  <c r="I12" i="24"/>
  <c r="I12" i="23"/>
  <c r="H11" i="23"/>
  <c r="H11" i="24"/>
  <c r="C10" i="24"/>
  <c r="C10" i="23"/>
  <c r="Q8" i="23"/>
  <c r="Q8" i="24"/>
  <c r="E8" i="24"/>
  <c r="E8" i="23"/>
  <c r="D7" i="24"/>
  <c r="D7" i="23"/>
  <c r="K6" i="23"/>
  <c r="K15" i="23"/>
  <c r="K6" i="24"/>
  <c r="G6" i="23"/>
  <c r="G15" i="23"/>
  <c r="C6" i="23"/>
  <c r="N5" i="24"/>
  <c r="J15" i="24"/>
  <c r="F5" i="23"/>
  <c r="C28" i="23"/>
  <c r="J26" i="21"/>
  <c r="J26" i="23"/>
  <c r="F26" i="23"/>
  <c r="F26" i="21"/>
  <c r="H24" i="21"/>
  <c r="H24" i="23"/>
  <c r="D24" i="23"/>
  <c r="D24" i="21"/>
  <c r="G23" i="21"/>
  <c r="N22" i="23"/>
  <c r="J22" i="23"/>
  <c r="F22" i="21"/>
  <c r="F22" i="23"/>
  <c r="Q21" i="23"/>
  <c r="Q21" i="21"/>
  <c r="P20" i="23"/>
  <c r="L20" i="23"/>
  <c r="H20" i="23"/>
  <c r="D20" i="21"/>
  <c r="D20" i="23"/>
  <c r="O6" i="23"/>
  <c r="N5" i="23"/>
  <c r="K33" i="21"/>
  <c r="K33" i="24"/>
  <c r="G33" i="24"/>
  <c r="G33" i="21"/>
  <c r="C33" i="21"/>
  <c r="C33" i="24"/>
  <c r="N32" i="21"/>
  <c r="N32" i="24"/>
  <c r="J32" i="21"/>
  <c r="J32" i="24"/>
  <c r="F32" i="24"/>
  <c r="F32" i="21"/>
  <c r="Q31" i="21"/>
  <c r="Q31" i="24"/>
  <c r="M31" i="21"/>
  <c r="M31" i="24"/>
  <c r="E31" i="24"/>
  <c r="E31" i="21"/>
  <c r="P30" i="21"/>
  <c r="P30" i="24"/>
  <c r="L30" i="21"/>
  <c r="L30" i="24"/>
  <c r="H30" i="21"/>
  <c r="H30" i="24"/>
  <c r="D30" i="24"/>
  <c r="D30" i="21"/>
  <c r="M27" i="21"/>
  <c r="G27" i="21"/>
  <c r="E25" i="21"/>
  <c r="C23" i="21"/>
  <c r="P20" i="21"/>
  <c r="L32" i="25"/>
  <c r="H32" i="25"/>
  <c r="D32" i="25"/>
  <c r="O31" i="25"/>
  <c r="K31" i="25"/>
  <c r="G31" i="25"/>
  <c r="J30" i="25"/>
  <c r="F30" i="25"/>
  <c r="P20" i="25"/>
  <c r="H20" i="25"/>
  <c r="O10" i="25"/>
  <c r="K10" i="25"/>
  <c r="C10" i="25"/>
  <c r="J9" i="25"/>
  <c r="F9" i="25"/>
  <c r="Q8" i="25"/>
  <c r="M8" i="25"/>
  <c r="I8" i="25"/>
  <c r="E8" i="25"/>
  <c r="L7" i="25"/>
  <c r="H7" i="25"/>
  <c r="D7" i="25"/>
  <c r="O6" i="25"/>
  <c r="K6" i="25"/>
  <c r="G6" i="25"/>
  <c r="N5" i="25"/>
  <c r="F5" i="25"/>
  <c r="Q25" i="23"/>
  <c r="O23" i="23"/>
  <c r="M21" i="23"/>
  <c r="C25" i="24"/>
  <c r="H14" i="24"/>
  <c r="J12" i="24"/>
  <c r="F18" i="25"/>
  <c r="N40" i="39"/>
  <c r="N53" i="39"/>
  <c r="J40" i="39"/>
  <c r="J53" i="39"/>
  <c r="F40" i="39"/>
  <c r="F53" i="39"/>
  <c r="B40" i="39"/>
  <c r="B53" i="39"/>
  <c r="N39" i="39"/>
  <c r="N52" i="39"/>
  <c r="J39" i="39"/>
  <c r="J52" i="39"/>
  <c r="F39" i="39"/>
  <c r="F52" i="39"/>
  <c r="B39" i="39"/>
  <c r="B52" i="39"/>
  <c r="N38" i="39"/>
  <c r="N51" i="39"/>
  <c r="J38" i="39"/>
  <c r="J51" i="39"/>
  <c r="B38" i="39"/>
  <c r="B51" i="39"/>
  <c r="N37" i="39"/>
  <c r="N50" i="39"/>
  <c r="J37" i="39"/>
  <c r="J50" i="39"/>
  <c r="F37" i="39"/>
  <c r="F50" i="39"/>
  <c r="B37" i="39"/>
  <c r="B50" i="39"/>
  <c r="N36" i="39"/>
  <c r="N49" i="39"/>
  <c r="J36" i="39"/>
  <c r="J49" i="39"/>
  <c r="F36" i="39"/>
  <c r="F49" i="39"/>
  <c r="B36" i="39"/>
  <c r="B49" i="39"/>
  <c r="N35" i="39"/>
  <c r="N48" i="39"/>
  <c r="J35" i="39"/>
  <c r="J48" i="39"/>
  <c r="F35" i="39"/>
  <c r="F48" i="39"/>
  <c r="B35" i="39"/>
  <c r="B48" i="39"/>
  <c r="N34" i="39"/>
  <c r="N47" i="39"/>
  <c r="J34" i="39"/>
  <c r="J47" i="39"/>
  <c r="F34" i="39"/>
  <c r="F47" i="39"/>
  <c r="B34" i="39"/>
  <c r="B47" i="39"/>
  <c r="N33" i="39"/>
  <c r="N46" i="39"/>
  <c r="J33" i="39"/>
  <c r="J46" i="39"/>
  <c r="F33" i="39"/>
  <c r="F46" i="39"/>
  <c r="B33" i="39"/>
  <c r="B46" i="39"/>
  <c r="N32" i="39"/>
  <c r="N45" i="39"/>
  <c r="J32" i="39"/>
  <c r="J45" i="39"/>
  <c r="F32" i="39"/>
  <c r="F45" i="39"/>
  <c r="B32" i="39"/>
  <c r="B45" i="39"/>
  <c r="N33" i="12"/>
  <c r="J33" i="12"/>
  <c r="F33" i="12"/>
  <c r="B33" i="12"/>
  <c r="N32" i="12"/>
  <c r="J32" i="12"/>
  <c r="F32" i="12"/>
  <c r="B32" i="12"/>
  <c r="N31" i="12"/>
  <c r="J31" i="12"/>
  <c r="F31" i="12"/>
  <c r="B31" i="12"/>
  <c r="N30" i="12"/>
  <c r="J30" i="12"/>
  <c r="F30" i="12"/>
  <c r="B30" i="12"/>
  <c r="N26" i="12"/>
  <c r="J26" i="12"/>
  <c r="F26" i="12"/>
  <c r="B26" i="12"/>
  <c r="N25" i="12"/>
  <c r="J25" i="12"/>
  <c r="F25" i="12"/>
  <c r="B25" i="12"/>
  <c r="N24" i="12"/>
  <c r="J24" i="12"/>
  <c r="F24" i="12"/>
  <c r="B24" i="12"/>
  <c r="N23" i="12"/>
  <c r="J23" i="12"/>
  <c r="F23" i="12"/>
  <c r="B23" i="12"/>
  <c r="N22" i="12"/>
  <c r="J22" i="12"/>
  <c r="F22" i="12"/>
  <c r="B22" i="12"/>
  <c r="N21" i="12"/>
  <c r="J21" i="12"/>
  <c r="F21" i="12"/>
  <c r="B21" i="12"/>
  <c r="N20" i="12"/>
  <c r="J20" i="12"/>
  <c r="F20" i="12"/>
  <c r="B20" i="12"/>
  <c r="N18" i="12"/>
  <c r="J18" i="12"/>
  <c r="F18" i="12"/>
  <c r="B18" i="12"/>
  <c r="N17" i="12"/>
  <c r="J17" i="12"/>
  <c r="F17" i="12"/>
  <c r="B17" i="12"/>
  <c r="N15" i="12"/>
  <c r="J15" i="12"/>
  <c r="F15" i="12"/>
  <c r="B15" i="12"/>
  <c r="N14" i="12"/>
  <c r="J14" i="12"/>
  <c r="F14" i="12"/>
  <c r="B14" i="12"/>
  <c r="N13" i="12"/>
  <c r="J13" i="12"/>
  <c r="F13" i="12"/>
  <c r="B13" i="12"/>
  <c r="N12" i="12"/>
  <c r="J12" i="12"/>
  <c r="F12" i="12"/>
  <c r="B12" i="12"/>
  <c r="N11" i="12"/>
  <c r="J11" i="12"/>
  <c r="F11" i="12"/>
  <c r="B11" i="12"/>
  <c r="N10" i="12"/>
  <c r="J10" i="12"/>
  <c r="F10" i="12"/>
  <c r="B10" i="12"/>
  <c r="N9" i="12"/>
  <c r="J9" i="12"/>
  <c r="F9" i="12"/>
  <c r="B9" i="12"/>
  <c r="N8" i="12"/>
  <c r="J8" i="12"/>
  <c r="F8" i="12"/>
  <c r="B8" i="12"/>
  <c r="N7" i="12"/>
  <c r="J7" i="12"/>
  <c r="F7" i="12"/>
  <c r="B7" i="12"/>
  <c r="N6" i="12"/>
  <c r="J6" i="12"/>
  <c r="F6" i="12"/>
  <c r="B6" i="12"/>
  <c r="N5" i="12"/>
  <c r="J5" i="12"/>
  <c r="F5" i="12"/>
  <c r="B5" i="12"/>
  <c r="O33" i="13"/>
  <c r="K33" i="13"/>
  <c r="G33" i="13"/>
  <c r="C33" i="13"/>
  <c r="O32" i="13"/>
  <c r="K32" i="13"/>
  <c r="G32" i="13"/>
  <c r="C32" i="13"/>
  <c r="O31" i="13"/>
  <c r="K31" i="13"/>
  <c r="G31" i="13"/>
  <c r="C31" i="13"/>
  <c r="O30" i="13"/>
  <c r="K30" i="13"/>
  <c r="G30" i="13"/>
  <c r="C30" i="13"/>
  <c r="O26" i="13"/>
  <c r="K26" i="13"/>
  <c r="G26" i="13"/>
  <c r="C26" i="13"/>
  <c r="O25" i="13"/>
  <c r="K25" i="13"/>
  <c r="G25" i="13"/>
  <c r="C25" i="13"/>
  <c r="O24" i="13"/>
  <c r="K24" i="13"/>
  <c r="G24" i="13"/>
  <c r="C24" i="13"/>
  <c r="O23" i="13"/>
  <c r="K23" i="13"/>
  <c r="G23" i="13"/>
  <c r="C23" i="13"/>
  <c r="O22" i="13"/>
  <c r="K22" i="13"/>
  <c r="G22" i="13"/>
  <c r="C22" i="13"/>
  <c r="O21" i="13"/>
  <c r="K21" i="13"/>
  <c r="G21" i="13"/>
  <c r="C21" i="13"/>
  <c r="O20" i="13"/>
  <c r="K20" i="13"/>
  <c r="G20" i="13"/>
  <c r="C20" i="13"/>
  <c r="O18" i="13"/>
  <c r="K18" i="13"/>
  <c r="G18" i="13"/>
  <c r="C18" i="13"/>
  <c r="O17" i="13"/>
  <c r="K17" i="13"/>
  <c r="G17" i="13"/>
  <c r="C17" i="13"/>
  <c r="O15" i="13"/>
  <c r="K15" i="13"/>
  <c r="G15" i="13"/>
  <c r="C15" i="13"/>
  <c r="O14" i="13"/>
  <c r="K14" i="13"/>
  <c r="G14" i="13"/>
  <c r="C14" i="13"/>
  <c r="O13" i="13"/>
  <c r="K13" i="13"/>
  <c r="G13" i="13"/>
  <c r="C13" i="13"/>
  <c r="O12" i="13"/>
  <c r="K12" i="13"/>
  <c r="G12" i="13"/>
  <c r="C12" i="13"/>
  <c r="O11" i="13"/>
  <c r="K11" i="13"/>
  <c r="G11" i="13"/>
  <c r="C11" i="13"/>
  <c r="O10" i="13"/>
  <c r="K10" i="13"/>
  <c r="G10" i="13"/>
  <c r="C10" i="13"/>
  <c r="O9" i="13"/>
  <c r="K9" i="13"/>
  <c r="G9" i="13"/>
  <c r="C9" i="13"/>
  <c r="C8" i="13"/>
  <c r="C7" i="13"/>
  <c r="C6" i="13"/>
  <c r="C5" i="13"/>
  <c r="I4" i="9"/>
  <c r="E30" i="10"/>
  <c r="E26" i="10"/>
  <c r="E22" i="10"/>
  <c r="E8" i="10"/>
  <c r="E7" i="10"/>
  <c r="E6" i="10"/>
  <c r="E5" i="10"/>
  <c r="I16" i="14"/>
  <c r="P5" i="25"/>
  <c r="P15" i="23"/>
  <c r="H5" i="25"/>
  <c r="H17" i="23"/>
  <c r="H16" i="23"/>
  <c r="D17" i="23"/>
  <c r="Q14" i="23"/>
  <c r="M14" i="23"/>
  <c r="E14" i="23"/>
  <c r="P13" i="23"/>
  <c r="L13" i="23"/>
  <c r="D13" i="23"/>
  <c r="O12" i="23"/>
  <c r="K12" i="23"/>
  <c r="C12" i="23"/>
  <c r="N11" i="23"/>
  <c r="J11" i="23"/>
  <c r="Q10" i="23"/>
  <c r="M10" i="23"/>
  <c r="I10" i="23"/>
  <c r="P9" i="23"/>
  <c r="L9" i="23"/>
  <c r="H9" i="23"/>
  <c r="O8" i="23"/>
  <c r="K8" i="23"/>
  <c r="G8" i="23"/>
  <c r="N7" i="23"/>
  <c r="J7" i="23"/>
  <c r="F7" i="23"/>
  <c r="M6" i="23"/>
  <c r="E6" i="23"/>
  <c r="P5" i="23"/>
  <c r="L5" i="23"/>
  <c r="H5" i="23"/>
  <c r="D5" i="23"/>
  <c r="Q28" i="24"/>
  <c r="I28" i="24"/>
  <c r="P26" i="24"/>
  <c r="P26" i="21"/>
  <c r="L26" i="24"/>
  <c r="L26" i="21"/>
  <c r="H26" i="24"/>
  <c r="H26" i="21"/>
  <c r="D26" i="24"/>
  <c r="D26" i="21"/>
  <c r="N24" i="24"/>
  <c r="N24" i="21"/>
  <c r="J24" i="24"/>
  <c r="J24" i="21"/>
  <c r="F24" i="24"/>
  <c r="F24" i="21"/>
  <c r="Q23" i="24"/>
  <c r="Q23" i="21"/>
  <c r="L22" i="24"/>
  <c r="L22" i="21"/>
  <c r="H22" i="24"/>
  <c r="H22" i="21"/>
  <c r="D22" i="24"/>
  <c r="D22" i="21"/>
  <c r="O21" i="24"/>
  <c r="O21" i="21"/>
  <c r="N20" i="21"/>
  <c r="N20" i="24"/>
  <c r="J20" i="24"/>
  <c r="J20" i="21"/>
  <c r="F20" i="24"/>
  <c r="F20" i="21"/>
  <c r="Q18" i="21"/>
  <c r="Q18" i="24"/>
  <c r="M18" i="24"/>
  <c r="M18" i="21"/>
  <c r="I18" i="21"/>
  <c r="I18" i="24"/>
  <c r="E18" i="21"/>
  <c r="P17" i="21"/>
  <c r="P17" i="24"/>
  <c r="L17" i="24"/>
  <c r="L17" i="21"/>
  <c r="H17" i="21"/>
  <c r="H17" i="24"/>
  <c r="D17" i="21"/>
  <c r="D17" i="24"/>
  <c r="Q15" i="21"/>
  <c r="M15" i="21"/>
  <c r="I15" i="21"/>
  <c r="D14" i="24"/>
  <c r="D14" i="21"/>
  <c r="O13" i="24"/>
  <c r="O13" i="21"/>
  <c r="K13" i="24"/>
  <c r="K13" i="21"/>
  <c r="G13" i="24"/>
  <c r="G13" i="21"/>
  <c r="F12" i="21"/>
  <c r="F12" i="24"/>
  <c r="Q11" i="24"/>
  <c r="Q11" i="21"/>
  <c r="M11" i="24"/>
  <c r="M11" i="21"/>
  <c r="I11" i="24"/>
  <c r="I11" i="21"/>
  <c r="E11" i="24"/>
  <c r="E11" i="21"/>
  <c r="O9" i="24"/>
  <c r="O9" i="21"/>
  <c r="K9" i="24"/>
  <c r="K9" i="21"/>
  <c r="G9" i="24"/>
  <c r="G9" i="21"/>
  <c r="C9" i="24"/>
  <c r="C9" i="21"/>
  <c r="Q7" i="21"/>
  <c r="Q7" i="24"/>
  <c r="M7" i="24"/>
  <c r="M7" i="21"/>
  <c r="I7" i="24"/>
  <c r="I7" i="21"/>
  <c r="E7" i="24"/>
  <c r="E7" i="21"/>
  <c r="P6" i="24"/>
  <c r="P6" i="21"/>
  <c r="O5" i="21"/>
  <c r="K5" i="24"/>
  <c r="K5" i="21"/>
  <c r="G5" i="24"/>
  <c r="G5" i="21"/>
  <c r="C5" i="24"/>
  <c r="C5" i="21"/>
  <c r="I27" i="21"/>
  <c r="C27" i="21"/>
  <c r="G25" i="21"/>
  <c r="P24" i="21"/>
  <c r="E23" i="21"/>
  <c r="N22" i="21"/>
  <c r="C21" i="21"/>
  <c r="L20" i="21"/>
  <c r="L14" i="21"/>
  <c r="H10" i="21"/>
  <c r="O21" i="25"/>
  <c r="K21" i="25"/>
  <c r="N20" i="25"/>
  <c r="N19" i="25"/>
  <c r="J20" i="25"/>
  <c r="F20" i="25"/>
  <c r="N18" i="25"/>
  <c r="M17" i="25"/>
  <c r="I17" i="25"/>
  <c r="E17" i="25"/>
  <c r="I10" i="25"/>
  <c r="K8" i="25"/>
  <c r="C8" i="25"/>
  <c r="E6" i="25"/>
  <c r="M25" i="23"/>
  <c r="K23" i="23"/>
  <c r="I21" i="23"/>
  <c r="P11" i="23"/>
  <c r="L7" i="23"/>
  <c r="O33" i="24"/>
  <c r="I31" i="24"/>
  <c r="H15" i="24"/>
  <c r="J13" i="24"/>
  <c r="L9" i="24"/>
  <c r="O5" i="24"/>
  <c r="L20" i="25"/>
  <c r="Q17" i="25"/>
  <c r="F51" i="39"/>
  <c r="L17" i="25"/>
  <c r="L16" i="25"/>
  <c r="N28" i="23"/>
  <c r="J28" i="23"/>
  <c r="F28" i="23"/>
  <c r="Q26" i="23"/>
  <c r="P25" i="23"/>
  <c r="O24" i="23"/>
  <c r="N23" i="23"/>
  <c r="M22" i="23"/>
  <c r="L21" i="23"/>
  <c r="K20" i="23"/>
  <c r="N18" i="23"/>
  <c r="Q17" i="21"/>
  <c r="M17" i="23"/>
  <c r="K17" i="24"/>
  <c r="K17" i="21"/>
  <c r="N15" i="21"/>
  <c r="J15" i="21"/>
  <c r="F15" i="21"/>
  <c r="Q14" i="21"/>
  <c r="Q14" i="24"/>
  <c r="M14" i="21"/>
  <c r="M14" i="24"/>
  <c r="I14" i="24"/>
  <c r="I14" i="21"/>
  <c r="E14" i="21"/>
  <c r="P13" i="21"/>
  <c r="L13" i="21"/>
  <c r="H13" i="24"/>
  <c r="H13" i="21"/>
  <c r="D13" i="21"/>
  <c r="D13" i="24"/>
  <c r="O12" i="21"/>
  <c r="O12" i="24"/>
  <c r="K12" i="21"/>
  <c r="K12" i="24"/>
  <c r="G12" i="24"/>
  <c r="G12" i="21"/>
  <c r="C12" i="21"/>
  <c r="N11" i="21"/>
  <c r="J11" i="21"/>
  <c r="F11" i="24"/>
  <c r="F11" i="21"/>
  <c r="Q10" i="21"/>
  <c r="Q10" i="24"/>
  <c r="M10" i="21"/>
  <c r="M10" i="24"/>
  <c r="I10" i="21"/>
  <c r="I10" i="24"/>
  <c r="E10" i="24"/>
  <c r="E10" i="21"/>
  <c r="P9" i="21"/>
  <c r="L9" i="21"/>
  <c r="H9" i="21"/>
  <c r="D9" i="24"/>
  <c r="D9" i="21"/>
  <c r="O8" i="21"/>
  <c r="O8" i="24"/>
  <c r="K8" i="21"/>
  <c r="K8" i="24"/>
  <c r="G8" i="21"/>
  <c r="G8" i="24"/>
  <c r="C8" i="24"/>
  <c r="C8" i="21"/>
  <c r="N7" i="21"/>
  <c r="J7" i="21"/>
  <c r="F7" i="21"/>
  <c r="Q6" i="24"/>
  <c r="Q6" i="21"/>
  <c r="M6" i="21"/>
  <c r="M6" i="24"/>
  <c r="I6" i="21"/>
  <c r="I6" i="24"/>
  <c r="E6" i="21"/>
  <c r="E6" i="24"/>
  <c r="P5" i="24"/>
  <c r="P5" i="21"/>
  <c r="L5" i="21"/>
  <c r="H5" i="21"/>
  <c r="D5" i="21"/>
  <c r="N33" i="21"/>
  <c r="P31" i="21"/>
  <c r="C30" i="21"/>
  <c r="D18" i="21"/>
  <c r="M17" i="21"/>
  <c r="E17" i="21"/>
  <c r="G15" i="21"/>
  <c r="C11" i="21"/>
  <c r="H17" i="25"/>
  <c r="C5" i="25"/>
  <c r="N27" i="23"/>
  <c r="E13" i="23"/>
  <c r="P8" i="23"/>
  <c r="L18" i="24"/>
  <c r="E14" i="24"/>
  <c r="H9" i="24"/>
  <c r="J7" i="24"/>
  <c r="L5" i="24"/>
  <c r="Q15" i="24"/>
  <c r="M15" i="24"/>
  <c r="M5" i="25"/>
  <c r="I15" i="24"/>
  <c r="I5" i="25"/>
  <c r="E5" i="25"/>
  <c r="O33" i="23"/>
  <c r="K33" i="23"/>
  <c r="G33" i="23"/>
  <c r="C33" i="23"/>
  <c r="N32" i="23"/>
  <c r="J32" i="23"/>
  <c r="F32" i="23"/>
  <c r="Q31" i="23"/>
  <c r="M31" i="23"/>
  <c r="I31" i="23"/>
  <c r="E31" i="23"/>
  <c r="P30" i="23"/>
  <c r="L30" i="23"/>
  <c r="L29" i="23"/>
  <c r="H30" i="23"/>
  <c r="D30" i="23"/>
  <c r="J14" i="23"/>
  <c r="Q13" i="23"/>
  <c r="I13" i="23"/>
  <c r="P12" i="23"/>
  <c r="H12" i="23"/>
  <c r="O11" i="23"/>
  <c r="G11" i="23"/>
  <c r="N10" i="23"/>
  <c r="F10" i="23"/>
  <c r="M9" i="23"/>
  <c r="E9" i="23"/>
  <c r="L8" i="23"/>
  <c r="D8" i="23"/>
  <c r="K7" i="23"/>
  <c r="C7" i="23"/>
  <c r="J6" i="23"/>
  <c r="I5" i="23"/>
  <c r="E5" i="23"/>
  <c r="E5" i="21"/>
  <c r="J33" i="24"/>
  <c r="J33" i="21"/>
  <c r="H31" i="24"/>
  <c r="H31" i="21"/>
  <c r="N27" i="21"/>
  <c r="N27" i="24"/>
  <c r="N28" i="24"/>
  <c r="J27" i="21"/>
  <c r="J28" i="24"/>
  <c r="F27" i="21"/>
  <c r="F28" i="24"/>
  <c r="Q26" i="21"/>
  <c r="M26" i="21"/>
  <c r="I26" i="21"/>
  <c r="E26" i="24"/>
  <c r="E26" i="21"/>
  <c r="P25" i="21"/>
  <c r="P25" i="24"/>
  <c r="L25" i="21"/>
  <c r="L25" i="24"/>
  <c r="H25" i="21"/>
  <c r="H25" i="24"/>
  <c r="D25" i="24"/>
  <c r="D25" i="21"/>
  <c r="O24" i="21"/>
  <c r="K24" i="21"/>
  <c r="G24" i="21"/>
  <c r="C24" i="24"/>
  <c r="C24" i="21"/>
  <c r="N23" i="21"/>
  <c r="N23" i="24"/>
  <c r="J23" i="21"/>
  <c r="J23" i="24"/>
  <c r="F23" i="21"/>
  <c r="F23" i="24"/>
  <c r="Q22" i="24"/>
  <c r="Q22" i="21"/>
  <c r="M22" i="21"/>
  <c r="I22" i="21"/>
  <c r="E22" i="21"/>
  <c r="P21" i="24"/>
  <c r="P21" i="21"/>
  <c r="L21" i="21"/>
  <c r="L21" i="24"/>
  <c r="H21" i="21"/>
  <c r="H21" i="24"/>
  <c r="D21" i="21"/>
  <c r="D21" i="24"/>
  <c r="O20" i="24"/>
  <c r="O20" i="21"/>
  <c r="K20" i="21"/>
  <c r="G20" i="21"/>
  <c r="C20" i="21"/>
  <c r="K14" i="24"/>
  <c r="C14" i="24"/>
  <c r="E12" i="24"/>
  <c r="G10" i="24"/>
  <c r="N9" i="24"/>
  <c r="P7" i="24"/>
  <c r="C6" i="24"/>
  <c r="J5" i="24"/>
  <c r="L31" i="21"/>
  <c r="H18" i="21"/>
  <c r="O17" i="21"/>
  <c r="I17" i="21"/>
  <c r="K15" i="21"/>
  <c r="C15" i="21"/>
  <c r="G11" i="21"/>
  <c r="N10" i="21"/>
  <c r="C7" i="21"/>
  <c r="J6" i="21"/>
  <c r="I30" i="25"/>
  <c r="O24" i="25"/>
  <c r="N23" i="25"/>
  <c r="M22" i="25"/>
  <c r="L21" i="25"/>
  <c r="K20" i="25"/>
  <c r="F10" i="25"/>
  <c r="E9" i="25"/>
  <c r="D8" i="25"/>
  <c r="C7" i="25"/>
  <c r="Q5" i="25"/>
  <c r="Q17" i="23"/>
  <c r="F6" i="23"/>
  <c r="G30" i="24"/>
  <c r="I26" i="24"/>
  <c r="O24" i="24"/>
  <c r="I22" i="24"/>
  <c r="C20" i="24"/>
  <c r="L13" i="24"/>
  <c r="N11" i="24"/>
  <c r="P9" i="24"/>
  <c r="D5" i="24"/>
  <c r="B16" i="10"/>
  <c r="O29" i="9"/>
  <c r="K29" i="9"/>
  <c r="G29" i="9"/>
  <c r="C29" i="9"/>
  <c r="C4" i="9"/>
  <c r="N28" i="12"/>
  <c r="J28" i="12"/>
  <c r="F28" i="12"/>
  <c r="B28" i="12"/>
  <c r="O28" i="13"/>
  <c r="K28" i="13"/>
  <c r="G28" i="13"/>
  <c r="C28" i="13"/>
  <c r="Q27" i="24"/>
  <c r="I27" i="24"/>
  <c r="E27" i="24"/>
  <c r="N16" i="24"/>
  <c r="J16" i="23"/>
  <c r="E27" i="23"/>
  <c r="G16" i="23"/>
  <c r="Q33" i="24"/>
  <c r="M33" i="24"/>
  <c r="I33" i="24"/>
  <c r="E33" i="24"/>
  <c r="P32" i="24"/>
  <c r="L32" i="24"/>
  <c r="H32" i="24"/>
  <c r="D32" i="24"/>
  <c r="O31" i="24"/>
  <c r="K31" i="24"/>
  <c r="G31" i="24"/>
  <c r="C31" i="24"/>
  <c r="N30" i="24"/>
  <c r="J30" i="24"/>
  <c r="F30" i="24"/>
  <c r="P28" i="24"/>
  <c r="L28" i="24"/>
  <c r="H28" i="24"/>
  <c r="D28" i="24"/>
  <c r="K26" i="24"/>
  <c r="J25" i="24"/>
  <c r="I24" i="24"/>
  <c r="H23" i="24"/>
  <c r="G22" i="24"/>
  <c r="F21" i="24"/>
  <c r="E20" i="24"/>
  <c r="C18" i="24"/>
  <c r="O14" i="24"/>
  <c r="N13" i="24"/>
  <c r="M12" i="24"/>
  <c r="L11" i="24"/>
  <c r="K10" i="24"/>
  <c r="J9" i="24"/>
  <c r="I8" i="24"/>
  <c r="H7" i="24"/>
  <c r="G6" i="24"/>
  <c r="F5" i="24"/>
  <c r="E33" i="21"/>
  <c r="D32" i="21"/>
  <c r="C31" i="21"/>
  <c r="P27" i="21"/>
  <c r="O26" i="21"/>
  <c r="K22" i="21"/>
  <c r="G18" i="21"/>
  <c r="C14" i="21"/>
  <c r="N9" i="21"/>
  <c r="J5" i="21"/>
  <c r="N32" i="25"/>
  <c r="J32" i="25"/>
  <c r="F32" i="25"/>
  <c r="Q31" i="25"/>
  <c r="M31" i="25"/>
  <c r="I31" i="25"/>
  <c r="E31" i="25"/>
  <c r="P30" i="25"/>
  <c r="L30" i="25"/>
  <c r="H30" i="25"/>
  <c r="D30" i="25"/>
  <c r="I24" i="25"/>
  <c r="H23" i="25"/>
  <c r="G22" i="25"/>
  <c r="F21" i="25"/>
  <c r="E20" i="25"/>
  <c r="O17" i="25"/>
  <c r="K17" i="25"/>
  <c r="G17" i="25"/>
  <c r="G16" i="25"/>
  <c r="C17" i="25"/>
  <c r="C16" i="25"/>
  <c r="Q10" i="25"/>
  <c r="P9" i="25"/>
  <c r="O8" i="25"/>
  <c r="N7" i="25"/>
  <c r="M6" i="25"/>
  <c r="L5" i="25"/>
  <c r="M28" i="23"/>
  <c r="E20" i="23"/>
  <c r="N26" i="24"/>
  <c r="J26" i="24"/>
  <c r="F26" i="24"/>
  <c r="Q25" i="24"/>
  <c r="M25" i="24"/>
  <c r="I25" i="24"/>
  <c r="E25" i="24"/>
  <c r="P24" i="24"/>
  <c r="L24" i="24"/>
  <c r="H24" i="24"/>
  <c r="D24" i="24"/>
  <c r="O23" i="24"/>
  <c r="K23" i="24"/>
  <c r="G23" i="24"/>
  <c r="C23" i="24"/>
  <c r="N22" i="24"/>
  <c r="J22" i="24"/>
  <c r="F22" i="24"/>
  <c r="Q21" i="24"/>
  <c r="M21" i="24"/>
  <c r="I21" i="24"/>
  <c r="E21" i="24"/>
  <c r="P20" i="24"/>
  <c r="L20" i="24"/>
  <c r="H20" i="24"/>
  <c r="D20" i="24"/>
  <c r="N18" i="24"/>
  <c r="J18" i="24"/>
  <c r="F18" i="24"/>
  <c r="Q17" i="24"/>
  <c r="M17" i="24"/>
  <c r="I17" i="24"/>
  <c r="E17" i="24"/>
  <c r="N14" i="24"/>
  <c r="J14" i="24"/>
  <c r="F14" i="24"/>
  <c r="Q13" i="24"/>
  <c r="M13" i="24"/>
  <c r="I13" i="24"/>
  <c r="E13" i="24"/>
  <c r="P12" i="24"/>
  <c r="L12" i="24"/>
  <c r="H12" i="24"/>
  <c r="D12" i="24"/>
  <c r="O11" i="24"/>
  <c r="K11" i="24"/>
  <c r="G11" i="24"/>
  <c r="C11" i="24"/>
  <c r="N10" i="24"/>
  <c r="J10" i="24"/>
  <c r="F10" i="24"/>
  <c r="Q9" i="24"/>
  <c r="M9" i="24"/>
  <c r="I9" i="24"/>
  <c r="E9" i="24"/>
  <c r="P8" i="24"/>
  <c r="L8" i="24"/>
  <c r="H8" i="24"/>
  <c r="D8" i="24"/>
  <c r="O7" i="24"/>
  <c r="K7" i="24"/>
  <c r="G7" i="24"/>
  <c r="C7" i="24"/>
  <c r="J6" i="24"/>
  <c r="F6" i="24"/>
  <c r="Q5" i="24"/>
  <c r="M5" i="24"/>
  <c r="I5" i="24"/>
  <c r="E5" i="24"/>
  <c r="G28" i="24"/>
  <c r="P53" i="38"/>
  <c r="P40" i="37"/>
  <c r="L53" i="38"/>
  <c r="L40" i="37"/>
  <c r="L53" i="37"/>
  <c r="H53" i="38"/>
  <c r="H40" i="37"/>
  <c r="D53" i="38"/>
  <c r="D40" i="37"/>
  <c r="D53" i="37"/>
  <c r="P52" i="38"/>
  <c r="P39" i="37"/>
  <c r="L52" i="38"/>
  <c r="L39" i="37"/>
  <c r="L52" i="37"/>
  <c r="H52" i="38"/>
  <c r="H39" i="37"/>
  <c r="D52" i="38"/>
  <c r="D39" i="37"/>
  <c r="D52" i="37"/>
  <c r="P51" i="38"/>
  <c r="P51" i="39"/>
  <c r="P38" i="37"/>
  <c r="L51" i="38"/>
  <c r="L51" i="39"/>
  <c r="L38" i="37"/>
  <c r="L51" i="37"/>
  <c r="H51" i="38"/>
  <c r="H51" i="39"/>
  <c r="H38" i="37"/>
  <c r="D51" i="38"/>
  <c r="D51" i="39"/>
  <c r="D38" i="37"/>
  <c r="D51" i="37"/>
  <c r="P50" i="38"/>
  <c r="P50" i="39"/>
  <c r="P37" i="37"/>
  <c r="L50" i="38"/>
  <c r="L50" i="39"/>
  <c r="L37" i="37"/>
  <c r="L50" i="37"/>
  <c r="H50" i="38"/>
  <c r="H50" i="39"/>
  <c r="H37" i="37"/>
  <c r="D50" i="38"/>
  <c r="D50" i="39"/>
  <c r="D37" i="37"/>
  <c r="D50" i="37"/>
  <c r="P49" i="38"/>
  <c r="P49" i="39"/>
  <c r="P36" i="37"/>
  <c r="L49" i="38"/>
  <c r="L49" i="39"/>
  <c r="L36" i="37"/>
  <c r="L49" i="37"/>
  <c r="H49" i="38"/>
  <c r="H49" i="39"/>
  <c r="H36" i="37"/>
  <c r="D49" i="38"/>
  <c r="D49" i="39"/>
  <c r="D36" i="37"/>
  <c r="D49" i="37"/>
  <c r="P48" i="38"/>
  <c r="P48" i="39"/>
  <c r="P35" i="37"/>
  <c r="L48" i="38"/>
  <c r="L48" i="39"/>
  <c r="L35" i="37"/>
  <c r="L48" i="37"/>
  <c r="H48" i="38"/>
  <c r="H48" i="39"/>
  <c r="H35" i="37"/>
  <c r="D48" i="38"/>
  <c r="D48" i="39"/>
  <c r="D35" i="37"/>
  <c r="D48" i="37"/>
  <c r="P47" i="38"/>
  <c r="P34" i="37"/>
  <c r="L47" i="38"/>
  <c r="L34" i="37"/>
  <c r="L47" i="37"/>
  <c r="H47" i="38"/>
  <c r="H34" i="37"/>
  <c r="D47" i="38"/>
  <c r="D34" i="37"/>
  <c r="D47" i="37"/>
  <c r="P46" i="38"/>
  <c r="P46" i="37"/>
  <c r="P33" i="37"/>
  <c r="L46" i="38"/>
  <c r="L46" i="37"/>
  <c r="L33" i="37"/>
  <c r="H46" i="38"/>
  <c r="H46" i="37"/>
  <c r="H33" i="37"/>
  <c r="D46" i="38"/>
  <c r="D33" i="37"/>
  <c r="P45" i="38"/>
  <c r="P45" i="37"/>
  <c r="P32" i="37"/>
  <c r="L45" i="38"/>
  <c r="L45" i="37"/>
  <c r="L32" i="37"/>
  <c r="H45" i="38"/>
  <c r="H45" i="37"/>
  <c r="H32" i="37"/>
  <c r="D45" i="38"/>
  <c r="D32" i="37"/>
  <c r="P44" i="38"/>
  <c r="P44" i="39"/>
  <c r="L44" i="38"/>
  <c r="L44" i="39"/>
  <c r="H44" i="38"/>
  <c r="H44" i="39"/>
  <c r="D44" i="38"/>
  <c r="D44" i="39"/>
  <c r="M31" i="38"/>
  <c r="I31" i="38"/>
  <c r="E31" i="38"/>
  <c r="I44" i="38"/>
  <c r="I32" i="36"/>
  <c r="L30" i="36"/>
  <c r="L31" i="36"/>
  <c r="D30" i="36"/>
  <c r="D31" i="36"/>
  <c r="N8" i="36"/>
  <c r="J8" i="36"/>
  <c r="F8" i="36"/>
  <c r="Q45" i="37"/>
  <c r="Q46" i="37"/>
  <c r="I45" i="37"/>
  <c r="I46" i="37"/>
  <c r="Q53" i="37"/>
  <c r="M53" i="37"/>
  <c r="I53" i="37"/>
  <c r="E53" i="37"/>
  <c r="Q52" i="37"/>
  <c r="M52" i="37"/>
  <c r="I52" i="37"/>
  <c r="E52" i="37"/>
  <c r="Q47" i="37"/>
  <c r="M47" i="37"/>
  <c r="I47" i="37"/>
  <c r="E47" i="37"/>
  <c r="M46" i="37"/>
  <c r="E46" i="37"/>
  <c r="M45" i="37"/>
  <c r="E45" i="37"/>
  <c r="D8" i="36"/>
  <c r="O45" i="37"/>
  <c r="O46" i="37"/>
  <c r="O47" i="37"/>
  <c r="O48" i="37"/>
  <c r="O49" i="37"/>
  <c r="O50" i="37"/>
  <c r="O51" i="37"/>
  <c r="O52" i="37"/>
  <c r="O53" i="37"/>
  <c r="K45" i="37"/>
  <c r="K46" i="37"/>
  <c r="K47" i="37"/>
  <c r="K48" i="37"/>
  <c r="K49" i="37"/>
  <c r="K50" i="37"/>
  <c r="K51" i="37"/>
  <c r="K52" i="37"/>
  <c r="K53" i="37"/>
  <c r="G45" i="37"/>
  <c r="G46" i="37"/>
  <c r="G47" i="37"/>
  <c r="G48" i="37"/>
  <c r="G49" i="37"/>
  <c r="G50" i="37"/>
  <c r="G51" i="37"/>
  <c r="G52" i="37"/>
  <c r="G53" i="37"/>
  <c r="C45" i="37"/>
  <c r="C46" i="37"/>
  <c r="C47" i="37"/>
  <c r="C48" i="37"/>
  <c r="C49" i="37"/>
  <c r="C50" i="37"/>
  <c r="C51" i="37"/>
  <c r="C52" i="37"/>
  <c r="C53" i="37"/>
  <c r="N45" i="37"/>
  <c r="N46" i="37"/>
  <c r="J45" i="37"/>
  <c r="J46" i="37"/>
  <c r="F45" i="37"/>
  <c r="F46" i="37"/>
  <c r="B45" i="37"/>
  <c r="B46" i="37"/>
  <c r="B47" i="37"/>
  <c r="N32" i="36"/>
  <c r="J32" i="36"/>
  <c r="F32" i="36"/>
  <c r="B32" i="36"/>
  <c r="N31" i="36"/>
  <c r="J31" i="36"/>
  <c r="F31" i="36"/>
  <c r="B31" i="36"/>
  <c r="Q51" i="37"/>
  <c r="M51" i="37"/>
  <c r="I51" i="37"/>
  <c r="E51" i="37"/>
  <c r="Q50" i="37"/>
  <c r="M50" i="37"/>
  <c r="I50" i="37"/>
  <c r="E50" i="37"/>
  <c r="Q49" i="37"/>
  <c r="M49" i="37"/>
  <c r="I49" i="37"/>
  <c r="E49" i="37"/>
  <c r="Q48" i="37"/>
  <c r="M48" i="37"/>
  <c r="I48" i="37"/>
  <c r="E48" i="37"/>
  <c r="K23" i="27" l="1"/>
  <c r="E20" i="28"/>
  <c r="E27" i="26"/>
  <c r="C20" i="27"/>
  <c r="C33" i="26"/>
  <c r="C8" i="27"/>
  <c r="J28" i="26"/>
  <c r="D20" i="26"/>
  <c r="L11" i="15"/>
  <c r="L8" i="17"/>
  <c r="C32" i="26"/>
  <c r="H17" i="17"/>
  <c r="E178" i="6"/>
  <c r="L30" i="17"/>
  <c r="D23" i="28"/>
  <c r="C9" i="28"/>
  <c r="C13" i="27"/>
  <c r="D14" i="26"/>
  <c r="J10" i="27"/>
  <c r="K11" i="27"/>
  <c r="D20" i="27"/>
  <c r="J26" i="27"/>
  <c r="O8" i="28"/>
  <c r="C17" i="28"/>
  <c r="M31" i="28"/>
  <c r="K26" i="27"/>
  <c r="C31" i="27"/>
  <c r="D32" i="27"/>
  <c r="E33" i="27"/>
  <c r="E27" i="27"/>
  <c r="D8" i="26"/>
  <c r="J14" i="26"/>
  <c r="M5" i="28"/>
  <c r="Q6" i="27"/>
  <c r="N18" i="26"/>
  <c r="C8" i="28"/>
  <c r="J20" i="28"/>
  <c r="C5" i="27"/>
  <c r="E6" i="26"/>
  <c r="M10" i="26"/>
  <c r="C12" i="26"/>
  <c r="O6" i="26"/>
  <c r="L5" i="15"/>
  <c r="L13" i="15"/>
  <c r="L9" i="17"/>
  <c r="L10" i="17"/>
  <c r="L23" i="17"/>
  <c r="L8" i="16"/>
  <c r="L9" i="16"/>
  <c r="L11" i="16"/>
  <c r="L13" i="16"/>
  <c r="L15" i="16"/>
  <c r="L21" i="16"/>
  <c r="L24" i="16"/>
  <c r="L25" i="16"/>
  <c r="C29" i="26"/>
  <c r="L17" i="16"/>
  <c r="H18" i="16"/>
  <c r="J24" i="28"/>
  <c r="G18" i="26"/>
  <c r="C21" i="26"/>
  <c r="E23" i="26"/>
  <c r="G25" i="26"/>
  <c r="C27" i="26"/>
  <c r="L22" i="17"/>
  <c r="I20" i="16"/>
  <c r="C17" i="27"/>
  <c r="I29" i="13"/>
  <c r="E9" i="15"/>
  <c r="L22" i="15"/>
  <c r="C28" i="27"/>
  <c r="L16" i="15"/>
  <c r="B54" i="6"/>
  <c r="B62" i="6" s="1"/>
  <c r="J6" i="28"/>
  <c r="Q24" i="17"/>
  <c r="D11" i="27"/>
  <c r="O170" i="6"/>
  <c r="L10" i="15"/>
  <c r="G169" i="6"/>
  <c r="D31" i="27"/>
  <c r="N33" i="27"/>
  <c r="M7" i="28"/>
  <c r="N8" i="28"/>
  <c r="J8" i="26"/>
  <c r="D23" i="26"/>
  <c r="M24" i="26"/>
  <c r="C26" i="26"/>
  <c r="C12" i="27"/>
  <c r="I30" i="15"/>
  <c r="Q25" i="15"/>
  <c r="J21" i="28"/>
  <c r="J31" i="28"/>
  <c r="D28" i="27"/>
  <c r="J28" i="27"/>
  <c r="M10" i="27"/>
  <c r="M14" i="27"/>
  <c r="C9" i="27"/>
  <c r="D17" i="27"/>
  <c r="M18" i="27"/>
  <c r="M6" i="26"/>
  <c r="L25" i="15"/>
  <c r="O30" i="15"/>
  <c r="L17" i="15"/>
  <c r="C21" i="28"/>
  <c r="M23" i="28"/>
  <c r="E24" i="27"/>
  <c r="C23" i="28"/>
  <c r="C13" i="26"/>
  <c r="C22" i="26"/>
  <c r="N9" i="26"/>
  <c r="H170" i="6"/>
  <c r="J6" i="27"/>
  <c r="D12" i="27"/>
  <c r="J16" i="26"/>
  <c r="C6" i="27"/>
  <c r="D21" i="27"/>
  <c r="C7" i="26"/>
  <c r="L5" i="27"/>
  <c r="J11" i="26"/>
  <c r="J5" i="15"/>
  <c r="J6" i="15"/>
  <c r="J7" i="15"/>
  <c r="J8" i="15"/>
  <c r="J9" i="15"/>
  <c r="J10" i="15"/>
  <c r="J11" i="15"/>
  <c r="J12" i="15"/>
  <c r="J13" i="15"/>
  <c r="J14" i="15"/>
  <c r="J15" i="15"/>
  <c r="F18" i="28"/>
  <c r="N5" i="28"/>
  <c r="C10" i="27"/>
  <c r="O23" i="17"/>
  <c r="L5" i="16"/>
  <c r="O6" i="15"/>
  <c r="O22" i="15"/>
  <c r="L9" i="15"/>
  <c r="L23" i="15"/>
  <c r="C20" i="26"/>
  <c r="C24" i="26"/>
  <c r="L5" i="17"/>
  <c r="L6" i="17"/>
  <c r="L21" i="17"/>
  <c r="L6" i="16"/>
  <c r="L7" i="16"/>
  <c r="L10" i="16"/>
  <c r="L12" i="16"/>
  <c r="L14" i="16"/>
  <c r="L20" i="16"/>
  <c r="L22" i="16"/>
  <c r="L23" i="16"/>
  <c r="L26" i="16"/>
  <c r="L29" i="15"/>
  <c r="O20" i="26"/>
  <c r="C31" i="26"/>
  <c r="L17" i="17"/>
  <c r="L30" i="16"/>
  <c r="L31" i="16"/>
  <c r="H33" i="16"/>
  <c r="O25" i="26"/>
  <c r="O30" i="27"/>
  <c r="L20" i="17"/>
  <c r="L24" i="17"/>
  <c r="P18" i="27"/>
  <c r="O9" i="17"/>
  <c r="L26" i="15"/>
  <c r="C18" i="26"/>
  <c r="J21" i="27"/>
  <c r="C26" i="27"/>
  <c r="L6" i="15"/>
  <c r="L14" i="15"/>
  <c r="B3" i="7"/>
  <c r="B3" i="12" s="1"/>
  <c r="C22" i="28"/>
  <c r="Q24" i="28"/>
  <c r="C23" i="26"/>
  <c r="C32" i="27"/>
  <c r="D6" i="28"/>
  <c r="P6" i="26"/>
  <c r="Q7" i="26"/>
  <c r="C9" i="26"/>
  <c r="E11" i="26"/>
  <c r="Q20" i="26"/>
  <c r="P23" i="26"/>
  <c r="D9" i="28"/>
  <c r="I7" i="17"/>
  <c r="J23" i="28"/>
  <c r="D31" i="15"/>
  <c r="D33" i="15"/>
  <c r="Q6" i="16"/>
  <c r="Q7" i="16"/>
  <c r="Q8" i="16"/>
  <c r="Q9" i="16"/>
  <c r="Q10" i="16"/>
  <c r="C30" i="27"/>
  <c r="C8" i="26"/>
  <c r="C32" i="28"/>
  <c r="L168" i="6"/>
  <c r="E17" i="27"/>
  <c r="J22" i="27"/>
  <c r="C18" i="27"/>
  <c r="C7" i="28"/>
  <c r="J5" i="27"/>
  <c r="J23" i="27"/>
  <c r="J33" i="27"/>
  <c r="D9" i="27"/>
  <c r="M7" i="27"/>
  <c r="D14" i="27"/>
  <c r="C25" i="27"/>
  <c r="D32" i="28"/>
  <c r="C33" i="27"/>
  <c r="C28" i="26"/>
  <c r="C6" i="26"/>
  <c r="C10" i="26"/>
  <c r="L7" i="17"/>
  <c r="C31" i="28"/>
  <c r="H27" i="15"/>
  <c r="N9" i="28"/>
  <c r="D11" i="26"/>
  <c r="M32" i="26"/>
  <c r="M24" i="28"/>
  <c r="E30" i="27"/>
  <c r="M7" i="26"/>
  <c r="G26" i="26"/>
  <c r="Q5" i="16"/>
  <c r="Q17" i="16"/>
  <c r="Q31" i="37"/>
  <c r="B29" i="13"/>
  <c r="J10" i="28"/>
  <c r="L18" i="15"/>
  <c r="C11" i="27"/>
  <c r="J18" i="27"/>
  <c r="L20" i="27"/>
  <c r="O23" i="27"/>
  <c r="M6" i="28"/>
  <c r="J30" i="27"/>
  <c r="P9" i="27"/>
  <c r="L21" i="27"/>
  <c r="C24" i="27"/>
  <c r="L18" i="27"/>
  <c r="C5" i="28"/>
  <c r="E10" i="27"/>
  <c r="J13" i="27"/>
  <c r="N18" i="28"/>
  <c r="Q7" i="27"/>
  <c r="O12" i="26"/>
  <c r="M5" i="27"/>
  <c r="C7" i="27"/>
  <c r="D8" i="27"/>
  <c r="E9" i="27"/>
  <c r="J14" i="27"/>
  <c r="M17" i="27"/>
  <c r="C23" i="27"/>
  <c r="D24" i="27"/>
  <c r="C16" i="28"/>
  <c r="K17" i="28"/>
  <c r="J32" i="28"/>
  <c r="J9" i="27"/>
  <c r="J25" i="27"/>
  <c r="M22" i="28"/>
  <c r="C14" i="27"/>
  <c r="M9" i="26"/>
  <c r="Q26" i="26"/>
  <c r="J20" i="27"/>
  <c r="J24" i="27"/>
  <c r="J7" i="26"/>
  <c r="M8" i="28"/>
  <c r="C10" i="28"/>
  <c r="J26" i="26"/>
  <c r="L7" i="15"/>
  <c r="L15" i="15"/>
  <c r="L21" i="15"/>
  <c r="C20" i="28"/>
  <c r="C24" i="28"/>
  <c r="J30" i="26"/>
  <c r="D22" i="28"/>
  <c r="E23" i="28"/>
  <c r="D31" i="28"/>
  <c r="C25" i="26"/>
  <c r="C11" i="26"/>
  <c r="Q6" i="17"/>
  <c r="Q21" i="16"/>
  <c r="Q22" i="16"/>
  <c r="E33" i="28"/>
  <c r="C21" i="27"/>
  <c r="L24" i="15"/>
  <c r="N25" i="27"/>
  <c r="C22" i="27"/>
  <c r="D8" i="15"/>
  <c r="L12" i="15"/>
  <c r="Q23" i="17"/>
  <c r="P24" i="28"/>
  <c r="K22" i="28"/>
  <c r="C30" i="28"/>
  <c r="M32" i="27"/>
  <c r="J8" i="28"/>
  <c r="C5" i="26"/>
  <c r="E7" i="26"/>
  <c r="J12" i="26"/>
  <c r="E24" i="26"/>
  <c r="D32" i="26"/>
  <c r="L31" i="15"/>
  <c r="L33" i="15"/>
  <c r="I11" i="16"/>
  <c r="I12" i="16"/>
  <c r="I13" i="16"/>
  <c r="I14" i="16"/>
  <c r="I15" i="16"/>
  <c r="I17" i="16"/>
  <c r="I18" i="16"/>
  <c r="Q30" i="27"/>
  <c r="D33" i="27"/>
  <c r="Q168" i="6"/>
  <c r="D170" i="6"/>
  <c r="E29" i="10"/>
  <c r="M31" i="37"/>
  <c r="H164" i="6"/>
  <c r="E31" i="37"/>
  <c r="Q27" i="13"/>
  <c r="Q19" i="12"/>
  <c r="M16" i="23"/>
  <c r="I15" i="23"/>
  <c r="I15" i="26" s="1"/>
  <c r="Q15" i="23"/>
  <c r="K15" i="24"/>
  <c r="K15" i="27" s="1"/>
  <c r="O15" i="24"/>
  <c r="L15" i="24"/>
  <c r="L169" i="6"/>
  <c r="E27" i="12"/>
  <c r="E19" i="14"/>
  <c r="E19" i="17" s="1"/>
  <c r="C27" i="12"/>
  <c r="C19" i="14"/>
  <c r="B16" i="13"/>
  <c r="B4" i="14"/>
  <c r="B4" i="13"/>
  <c r="B167" i="6"/>
  <c r="B127" i="6"/>
  <c r="B174" i="6"/>
  <c r="D15" i="23"/>
  <c r="M19" i="21"/>
  <c r="D29" i="25"/>
  <c r="G27" i="13"/>
  <c r="D16" i="14"/>
  <c r="N16" i="14"/>
  <c r="N16" i="17" s="1"/>
  <c r="K27" i="24"/>
  <c r="F3" i="23"/>
  <c r="I29" i="25"/>
  <c r="K19" i="23"/>
  <c r="D29" i="23"/>
  <c r="D16" i="25"/>
  <c r="M29" i="13"/>
  <c r="O16" i="23"/>
  <c r="P10" i="28"/>
  <c r="Q14" i="27"/>
  <c r="G13" i="27"/>
  <c r="H26" i="27"/>
  <c r="H17" i="26"/>
  <c r="N21" i="27"/>
  <c r="E5" i="27"/>
  <c r="E25" i="27"/>
  <c r="Q10" i="28"/>
  <c r="P30" i="28"/>
  <c r="Q31" i="28"/>
  <c r="E20" i="27"/>
  <c r="G16" i="26"/>
  <c r="E12" i="27"/>
  <c r="Q22" i="27"/>
  <c r="E9" i="26"/>
  <c r="H30" i="26"/>
  <c r="E31" i="26"/>
  <c r="E5" i="28"/>
  <c r="Q9" i="28"/>
  <c r="E13" i="26"/>
  <c r="E6" i="27"/>
  <c r="E6" i="28"/>
  <c r="K20" i="16"/>
  <c r="K21" i="16"/>
  <c r="K22" i="16"/>
  <c r="K23" i="16"/>
  <c r="K24" i="16"/>
  <c r="K25" i="16"/>
  <c r="K26" i="16"/>
  <c r="N13" i="26"/>
  <c r="Q26" i="27"/>
  <c r="E7" i="28"/>
  <c r="E28" i="26"/>
  <c r="P5" i="27"/>
  <c r="Q10" i="27"/>
  <c r="P17" i="27"/>
  <c r="N24" i="27"/>
  <c r="P26" i="27"/>
  <c r="N7" i="26"/>
  <c r="Q14" i="26"/>
  <c r="P15" i="26"/>
  <c r="P21" i="26"/>
  <c r="P8" i="27"/>
  <c r="Q9" i="27"/>
  <c r="E13" i="27"/>
  <c r="Q17" i="27"/>
  <c r="E21" i="27"/>
  <c r="E20" i="26"/>
  <c r="E31" i="28"/>
  <c r="K31" i="27"/>
  <c r="E26" i="27"/>
  <c r="E14" i="27"/>
  <c r="Q17" i="28"/>
  <c r="Q5" i="26"/>
  <c r="N19" i="28"/>
  <c r="E7" i="27"/>
  <c r="K9" i="27"/>
  <c r="E11" i="27"/>
  <c r="K13" i="27"/>
  <c r="E14" i="26"/>
  <c r="E8" i="27"/>
  <c r="Q13" i="16"/>
  <c r="E22" i="26"/>
  <c r="O7" i="27"/>
  <c r="O30" i="28"/>
  <c r="F21" i="28"/>
  <c r="O24" i="27"/>
  <c r="O24" i="28"/>
  <c r="O32" i="28"/>
  <c r="O7" i="26"/>
  <c r="O30" i="26"/>
  <c r="O5" i="26"/>
  <c r="O26" i="26"/>
  <c r="O17" i="27"/>
  <c r="K7" i="28"/>
  <c r="I5" i="27"/>
  <c r="O17" i="28"/>
  <c r="I29" i="28"/>
  <c r="F32" i="26"/>
  <c r="O24" i="26"/>
  <c r="O33" i="27"/>
  <c r="I18" i="26"/>
  <c r="O16" i="27"/>
  <c r="O18" i="27"/>
  <c r="O10" i="26"/>
  <c r="F8" i="26"/>
  <c r="I24" i="28"/>
  <c r="F6" i="26"/>
  <c r="F10" i="28"/>
  <c r="F10" i="26"/>
  <c r="O21" i="28"/>
  <c r="O8" i="26"/>
  <c r="F13" i="27"/>
  <c r="O32" i="26"/>
  <c r="O27" i="26"/>
  <c r="O17" i="26"/>
  <c r="F24" i="28"/>
  <c r="I28" i="26"/>
  <c r="O25" i="27"/>
  <c r="I20" i="26"/>
  <c r="N26" i="27"/>
  <c r="N7" i="28"/>
  <c r="P23" i="28"/>
  <c r="N11" i="27"/>
  <c r="P7" i="27"/>
  <c r="N23" i="27"/>
  <c r="N28" i="27"/>
  <c r="Q13" i="26"/>
  <c r="N8" i="26"/>
  <c r="N23" i="26"/>
  <c r="N20" i="28"/>
  <c r="Q23" i="28"/>
  <c r="P6" i="27"/>
  <c r="Q18" i="27"/>
  <c r="Q10" i="26"/>
  <c r="P13" i="26"/>
  <c r="P5" i="28"/>
  <c r="Q25" i="26"/>
  <c r="P30" i="27"/>
  <c r="N32" i="27"/>
  <c r="P24" i="26"/>
  <c r="G6" i="26"/>
  <c r="Q8" i="27"/>
  <c r="P21" i="28"/>
  <c r="Q22" i="26"/>
  <c r="N31" i="26"/>
  <c r="N14" i="26"/>
  <c r="N10" i="28"/>
  <c r="P22" i="27"/>
  <c r="G30" i="26"/>
  <c r="N17" i="27"/>
  <c r="N22" i="28"/>
  <c r="N25" i="26"/>
  <c r="Q22" i="28"/>
  <c r="P7" i="26"/>
  <c r="G28" i="27"/>
  <c r="Q5" i="27"/>
  <c r="G7" i="27"/>
  <c r="N14" i="27"/>
  <c r="N22" i="27"/>
  <c r="P24" i="27"/>
  <c r="Q25" i="27"/>
  <c r="G22" i="27"/>
  <c r="P28" i="27"/>
  <c r="N30" i="27"/>
  <c r="P32" i="27"/>
  <c r="Q33" i="27"/>
  <c r="N16" i="27"/>
  <c r="Q27" i="27"/>
  <c r="Q32" i="28"/>
  <c r="Q17" i="26"/>
  <c r="Q5" i="28"/>
  <c r="N23" i="28"/>
  <c r="N9" i="27"/>
  <c r="P25" i="27"/>
  <c r="N27" i="27"/>
  <c r="N32" i="26"/>
  <c r="N27" i="26"/>
  <c r="P11" i="26"/>
  <c r="P22" i="28"/>
  <c r="N24" i="28"/>
  <c r="N8" i="27"/>
  <c r="N12" i="27"/>
  <c r="H17" i="27"/>
  <c r="N20" i="27"/>
  <c r="Q23" i="27"/>
  <c r="Q28" i="27"/>
  <c r="P9" i="26"/>
  <c r="N5" i="26"/>
  <c r="N22" i="26"/>
  <c r="Q8" i="26"/>
  <c r="N24" i="26"/>
  <c r="P26" i="26"/>
  <c r="Q32" i="27"/>
  <c r="P29" i="28"/>
  <c r="P17" i="26"/>
  <c r="N12" i="26"/>
  <c r="P14" i="26"/>
  <c r="N21" i="26"/>
  <c r="N31" i="28"/>
  <c r="N10" i="27"/>
  <c r="P12" i="27"/>
  <c r="Q13" i="27"/>
  <c r="N18" i="27"/>
  <c r="P20" i="27"/>
  <c r="Q21" i="27"/>
  <c r="P9" i="28"/>
  <c r="N32" i="28"/>
  <c r="N13" i="27"/>
  <c r="P28" i="26"/>
  <c r="P21" i="27"/>
  <c r="N10" i="26"/>
  <c r="P12" i="26"/>
  <c r="P30" i="26"/>
  <c r="Q31" i="26"/>
  <c r="Q15" i="27"/>
  <c r="P8" i="26"/>
  <c r="P25" i="26"/>
  <c r="N28" i="26"/>
  <c r="P8" i="28"/>
  <c r="P10" i="27"/>
  <c r="Q11" i="27"/>
  <c r="P5" i="26"/>
  <c r="N11" i="26"/>
  <c r="Q8" i="28"/>
  <c r="P20" i="28"/>
  <c r="N5" i="27"/>
  <c r="N30" i="28"/>
  <c r="P7" i="28"/>
  <c r="P18" i="26"/>
  <c r="Q23" i="26"/>
  <c r="Q9" i="26"/>
  <c r="Q20" i="27"/>
  <c r="P31" i="26"/>
  <c r="N26" i="26"/>
  <c r="P33" i="27"/>
  <c r="G17" i="27"/>
  <c r="P23" i="27"/>
  <c r="N31" i="27"/>
  <c r="E18" i="27"/>
  <c r="Q30" i="28"/>
  <c r="P17" i="28"/>
  <c r="I30" i="17"/>
  <c r="I8" i="16"/>
  <c r="I17" i="15"/>
  <c r="H16" i="15"/>
  <c r="H28" i="16"/>
  <c r="O17" i="15"/>
  <c r="I5" i="17"/>
  <c r="I9" i="17"/>
  <c r="I32" i="17"/>
  <c r="H22" i="15"/>
  <c r="I32" i="15"/>
  <c r="O30" i="16"/>
  <c r="O31" i="16"/>
  <c r="O32" i="16"/>
  <c r="O33" i="16"/>
  <c r="H20" i="15"/>
  <c r="H6" i="17"/>
  <c r="H9" i="16"/>
  <c r="H11" i="16"/>
  <c r="H13" i="16"/>
  <c r="H15" i="16"/>
  <c r="H21" i="16"/>
  <c r="H25" i="16"/>
  <c r="H31" i="17"/>
  <c r="H17" i="16"/>
  <c r="H12" i="15"/>
  <c r="I10" i="16"/>
  <c r="I28" i="15"/>
  <c r="K9" i="16"/>
  <c r="K10" i="16"/>
  <c r="K11" i="16"/>
  <c r="K12" i="16"/>
  <c r="K13" i="16"/>
  <c r="K14" i="16"/>
  <c r="K15" i="16"/>
  <c r="K30" i="16"/>
  <c r="K31" i="16"/>
  <c r="K32" i="16"/>
  <c r="K33" i="16"/>
  <c r="K6" i="17"/>
  <c r="K7" i="17"/>
  <c r="K17" i="17"/>
  <c r="K31" i="17"/>
  <c r="K32" i="17"/>
  <c r="K28" i="16"/>
  <c r="K17" i="16"/>
  <c r="K18" i="16"/>
  <c r="K8" i="17"/>
  <c r="K9" i="17"/>
  <c r="K20" i="17"/>
  <c r="Q167" i="6"/>
  <c r="Q9" i="17"/>
  <c r="D9" i="15"/>
  <c r="D25" i="15"/>
  <c r="Q170" i="6"/>
  <c r="C9" i="17"/>
  <c r="C20" i="17"/>
  <c r="D22" i="16"/>
  <c r="D32" i="16"/>
  <c r="D6" i="17"/>
  <c r="D20" i="16"/>
  <c r="D26" i="16"/>
  <c r="D17" i="16"/>
  <c r="D28" i="15"/>
  <c r="D146" i="6"/>
  <c r="D144" i="6"/>
  <c r="D145" i="6"/>
  <c r="C28" i="16"/>
  <c r="C8" i="16"/>
  <c r="D7" i="15"/>
  <c r="D15" i="15"/>
  <c r="D21" i="17"/>
  <c r="D7" i="16"/>
  <c r="Q169" i="6"/>
  <c r="D30" i="17"/>
  <c r="D32" i="17"/>
  <c r="D28" i="16"/>
  <c r="D6" i="15"/>
  <c r="D14" i="15"/>
  <c r="Q32" i="17"/>
  <c r="C5" i="16"/>
  <c r="C5" i="17"/>
  <c r="O6" i="17"/>
  <c r="O17" i="17"/>
  <c r="C24" i="17"/>
  <c r="C30" i="17"/>
  <c r="O31" i="17"/>
  <c r="D5" i="15"/>
  <c r="D13" i="15"/>
  <c r="D21" i="15"/>
  <c r="D24" i="16"/>
  <c r="D10" i="17"/>
  <c r="D5" i="17"/>
  <c r="D9" i="17"/>
  <c r="D30" i="15"/>
  <c r="D32" i="15"/>
  <c r="Q22" i="17"/>
  <c r="D30" i="16"/>
  <c r="D23" i="15"/>
  <c r="D6" i="16"/>
  <c r="D20" i="17"/>
  <c r="D22" i="17"/>
  <c r="D10" i="16"/>
  <c r="D12" i="16"/>
  <c r="D14" i="16"/>
  <c r="D23" i="16"/>
  <c r="D31" i="17"/>
  <c r="D31" i="16"/>
  <c r="D20" i="15"/>
  <c r="D26" i="15"/>
  <c r="C6" i="16"/>
  <c r="C17" i="16"/>
  <c r="C18" i="16"/>
  <c r="O20" i="16"/>
  <c r="O21" i="16"/>
  <c r="O22" i="16"/>
  <c r="O23" i="16"/>
  <c r="O24" i="16"/>
  <c r="O25" i="16"/>
  <c r="O26" i="16"/>
  <c r="G30" i="16"/>
  <c r="G31" i="16"/>
  <c r="G32" i="16"/>
  <c r="G33" i="16"/>
  <c r="C13" i="15"/>
  <c r="D11" i="15"/>
  <c r="D168" i="6"/>
  <c r="O24" i="15"/>
  <c r="D8" i="17"/>
  <c r="D23" i="17"/>
  <c r="D24" i="17"/>
  <c r="D5" i="16"/>
  <c r="D8" i="16"/>
  <c r="D9" i="16"/>
  <c r="D11" i="16"/>
  <c r="D13" i="16"/>
  <c r="D15" i="16"/>
  <c r="D21" i="16"/>
  <c r="D25" i="16"/>
  <c r="Q171" i="6"/>
  <c r="D22" i="15"/>
  <c r="H168" i="6"/>
  <c r="D10" i="15"/>
  <c r="Q8" i="17"/>
  <c r="H177" i="6"/>
  <c r="D169" i="6"/>
  <c r="D171" i="6"/>
  <c r="H165" i="6"/>
  <c r="H169" i="6"/>
  <c r="H176" i="6"/>
  <c r="H171" i="6"/>
  <c r="H178" i="6"/>
  <c r="G15" i="24"/>
  <c r="O16" i="25"/>
  <c r="K19" i="14"/>
  <c r="O27" i="24"/>
  <c r="H16" i="25"/>
  <c r="K29" i="14"/>
  <c r="L16" i="14"/>
  <c r="H174" i="6"/>
  <c r="C96" i="6"/>
  <c r="C95" i="6"/>
  <c r="I16" i="25"/>
  <c r="I16" i="28" s="1"/>
  <c r="M29" i="14"/>
  <c r="E29" i="13"/>
  <c r="H131" i="6"/>
  <c r="P136" i="6"/>
  <c r="O19" i="25"/>
  <c r="K16" i="25"/>
  <c r="F16" i="23"/>
  <c r="O3" i="9"/>
  <c r="D16" i="23"/>
  <c r="O19" i="23"/>
  <c r="H4" i="10"/>
  <c r="P29" i="23"/>
  <c r="F19" i="24"/>
  <c r="C174" i="6"/>
  <c r="L19" i="14"/>
  <c r="E19" i="13"/>
  <c r="D29" i="12"/>
  <c r="Q29" i="12"/>
  <c r="C29" i="25"/>
  <c r="Q29" i="14"/>
  <c r="H14" i="26"/>
  <c r="E20" i="16"/>
  <c r="O32" i="17"/>
  <c r="D6" i="26"/>
  <c r="O27" i="16"/>
  <c r="P13" i="27"/>
  <c r="O26" i="27"/>
  <c r="Q12" i="26"/>
  <c r="E30" i="28"/>
  <c r="E3" i="9"/>
  <c r="I31" i="37"/>
  <c r="F33" i="26"/>
  <c r="Q16" i="14"/>
  <c r="G21" i="28"/>
  <c r="Q19" i="14"/>
  <c r="O22" i="27"/>
  <c r="M4" i="13"/>
  <c r="H31" i="28"/>
  <c r="L9" i="28"/>
  <c r="E6" i="16"/>
  <c r="I32" i="26"/>
  <c r="E26" i="15"/>
  <c r="D18" i="27"/>
  <c r="M29" i="24"/>
  <c r="Q16" i="25"/>
  <c r="E25" i="16"/>
  <c r="E27" i="16"/>
  <c r="E23" i="17"/>
  <c r="E6" i="17"/>
  <c r="E22" i="16"/>
  <c r="E7" i="17"/>
  <c r="E6" i="15"/>
  <c r="E13" i="15"/>
  <c r="E8" i="16"/>
  <c r="E25" i="15"/>
  <c r="H129" i="6"/>
  <c r="H138" i="6"/>
  <c r="I24" i="16"/>
  <c r="I22" i="16"/>
  <c r="I143" i="6"/>
  <c r="I147" i="6"/>
  <c r="I21" i="17"/>
  <c r="I6" i="17"/>
  <c r="I33" i="16"/>
  <c r="I144" i="6"/>
  <c r="I20" i="15"/>
  <c r="I12" i="15"/>
  <c r="I21" i="16"/>
  <c r="I32" i="16"/>
  <c r="I25" i="27"/>
  <c r="I24" i="27"/>
  <c r="I11" i="26"/>
  <c r="I20" i="17"/>
  <c r="E8" i="17"/>
  <c r="E31" i="17"/>
  <c r="G21" i="16"/>
  <c r="G24" i="16"/>
  <c r="G26" i="16"/>
  <c r="I31" i="17"/>
  <c r="E23" i="16"/>
  <c r="E5" i="15"/>
  <c r="H179" i="6"/>
  <c r="I6" i="16"/>
  <c r="I7" i="16"/>
  <c r="I26" i="15"/>
  <c r="K160" i="6"/>
  <c r="I23" i="16"/>
  <c r="M25" i="27"/>
  <c r="I20" i="27"/>
  <c r="M31" i="26"/>
  <c r="I5" i="28"/>
  <c r="I10" i="27"/>
  <c r="H13" i="27"/>
  <c r="Q16" i="23"/>
  <c r="I32" i="27"/>
  <c r="I10" i="28"/>
  <c r="M17" i="28"/>
  <c r="I18" i="27"/>
  <c r="E9" i="17"/>
  <c r="E20" i="17"/>
  <c r="E28" i="16"/>
  <c r="H11" i="15"/>
  <c r="H30" i="17"/>
  <c r="I11" i="15"/>
  <c r="H21" i="17"/>
  <c r="H5" i="16"/>
  <c r="H8" i="16"/>
  <c r="E20" i="15"/>
  <c r="I146" i="6"/>
  <c r="I19" i="12"/>
  <c r="H31" i="15"/>
  <c r="H33" i="15"/>
  <c r="I30" i="27"/>
  <c r="D18" i="26"/>
  <c r="I23" i="28"/>
  <c r="D9" i="26"/>
  <c r="D22" i="26"/>
  <c r="H26" i="26"/>
  <c r="I22" i="17"/>
  <c r="H10" i="15"/>
  <c r="M24" i="27"/>
  <c r="B27" i="13"/>
  <c r="B19" i="13"/>
  <c r="E7" i="16"/>
  <c r="E10" i="16"/>
  <c r="E31" i="16"/>
  <c r="I13" i="27"/>
  <c r="I33" i="27"/>
  <c r="I30" i="28"/>
  <c r="I6" i="27"/>
  <c r="I28" i="27"/>
  <c r="G20" i="16"/>
  <c r="G22" i="16"/>
  <c r="G23" i="16"/>
  <c r="G25" i="16"/>
  <c r="E24" i="16"/>
  <c r="L170" i="6"/>
  <c r="L171" i="6"/>
  <c r="G22" i="15"/>
  <c r="I23" i="17"/>
  <c r="I5" i="16"/>
  <c r="I31" i="16"/>
  <c r="M10" i="28"/>
  <c r="M23" i="26"/>
  <c r="I9" i="16"/>
  <c r="I25" i="15"/>
  <c r="H144" i="6"/>
  <c r="H145" i="6"/>
  <c r="H18" i="15"/>
  <c r="I174" i="6"/>
  <c r="M9" i="28"/>
  <c r="I9" i="27"/>
  <c r="M13" i="27"/>
  <c r="I21" i="27"/>
  <c r="D30" i="28"/>
  <c r="M33" i="27"/>
  <c r="D5" i="27"/>
  <c r="I26" i="27"/>
  <c r="M30" i="28"/>
  <c r="M15" i="27"/>
  <c r="I24" i="17"/>
  <c r="I20" i="28"/>
  <c r="F6" i="27"/>
  <c r="M9" i="27"/>
  <c r="I17" i="27"/>
  <c r="M21" i="27"/>
  <c r="M28" i="26"/>
  <c r="I31" i="28"/>
  <c r="I8" i="27"/>
  <c r="M12" i="27"/>
  <c r="I27" i="27"/>
  <c r="I22" i="27"/>
  <c r="D8" i="28"/>
  <c r="D25" i="27"/>
  <c r="I5" i="26"/>
  <c r="I13" i="26"/>
  <c r="D30" i="26"/>
  <c r="I15" i="27"/>
  <c r="M6" i="27"/>
  <c r="D13" i="27"/>
  <c r="M17" i="26"/>
  <c r="M22" i="26"/>
  <c r="M25" i="26"/>
  <c r="I7" i="27"/>
  <c r="M11" i="27"/>
  <c r="I10" i="26"/>
  <c r="D13" i="26"/>
  <c r="M14" i="26"/>
  <c r="E22" i="17"/>
  <c r="D7" i="28"/>
  <c r="Q29" i="25"/>
  <c r="L29" i="25"/>
  <c r="D7" i="27"/>
  <c r="I30" i="16"/>
  <c r="H9" i="15"/>
  <c r="H25" i="15"/>
  <c r="L24" i="28"/>
  <c r="H140" i="6"/>
  <c r="I8" i="15"/>
  <c r="I145" i="6"/>
  <c r="Q29" i="23"/>
  <c r="H24" i="16"/>
  <c r="I21" i="15"/>
  <c r="I10" i="17"/>
  <c r="H20" i="17"/>
  <c r="H24" i="17"/>
  <c r="I26" i="16"/>
  <c r="I22" i="15"/>
  <c r="M3" i="14"/>
  <c r="E32" i="17"/>
  <c r="E30" i="16"/>
  <c r="H24" i="15"/>
  <c r="G4" i="24"/>
  <c r="I18" i="15"/>
  <c r="C16" i="23"/>
  <c r="E98" i="6"/>
  <c r="E173" i="6"/>
  <c r="E95" i="6"/>
  <c r="E100" i="6"/>
  <c r="H7" i="15"/>
  <c r="H15" i="15"/>
  <c r="H23" i="15"/>
  <c r="H30" i="16"/>
  <c r="H9" i="17"/>
  <c r="H10" i="17"/>
  <c r="F16" i="14"/>
  <c r="H10" i="16"/>
  <c r="H12" i="16"/>
  <c r="H14" i="16"/>
  <c r="H20" i="16"/>
  <c r="E28" i="15"/>
  <c r="H32" i="16"/>
  <c r="I13" i="15"/>
  <c r="H17" i="15"/>
  <c r="H30" i="15"/>
  <c r="H32" i="15"/>
  <c r="H26" i="16"/>
  <c r="I23" i="15"/>
  <c r="H31" i="16"/>
  <c r="E17" i="15"/>
  <c r="H22" i="17"/>
  <c r="B29" i="14"/>
  <c r="I6" i="15"/>
  <c r="I9" i="15"/>
  <c r="I10" i="15"/>
  <c r="I14" i="15"/>
  <c r="H28" i="15"/>
  <c r="E21" i="17"/>
  <c r="H8" i="15"/>
  <c r="I17" i="17"/>
  <c r="H32" i="17"/>
  <c r="D22" i="27"/>
  <c r="D26" i="27"/>
  <c r="D5" i="26"/>
  <c r="D17" i="26"/>
  <c r="I16" i="17"/>
  <c r="G9" i="16"/>
  <c r="G10" i="16"/>
  <c r="G11" i="16"/>
  <c r="G12" i="16"/>
  <c r="G13" i="16"/>
  <c r="G14" i="16"/>
  <c r="G15" i="16"/>
  <c r="F9" i="28"/>
  <c r="D24" i="26"/>
  <c r="E32" i="16"/>
  <c r="P19" i="12"/>
  <c r="H5" i="15"/>
  <c r="H13" i="15"/>
  <c r="H21" i="15"/>
  <c r="G24" i="26"/>
  <c r="H22" i="16"/>
  <c r="H5" i="17"/>
  <c r="H7" i="17"/>
  <c r="H8" i="17"/>
  <c r="H23" i="17"/>
  <c r="H6" i="16"/>
  <c r="H7" i="16"/>
  <c r="H23" i="16"/>
  <c r="D25" i="26"/>
  <c r="I5" i="15"/>
  <c r="I7" i="15"/>
  <c r="I15" i="15"/>
  <c r="M164" i="6"/>
  <c r="I8" i="17"/>
  <c r="I28" i="16"/>
  <c r="I24" i="15"/>
  <c r="P16" i="23"/>
  <c r="H26" i="15"/>
  <c r="D4" i="14"/>
  <c r="I25" i="16"/>
  <c r="H6" i="15"/>
  <c r="H14" i="15"/>
  <c r="D24" i="28"/>
  <c r="I31" i="15"/>
  <c r="I33" i="15"/>
  <c r="D18" i="15"/>
  <c r="M4" i="10"/>
  <c r="P155" i="6"/>
  <c r="P179" i="6"/>
  <c r="H130" i="6"/>
  <c r="H139" i="6"/>
  <c r="H163" i="6"/>
  <c r="C27" i="24"/>
  <c r="G16" i="28"/>
  <c r="G6" i="27"/>
  <c r="G30" i="27"/>
  <c r="G11" i="26"/>
  <c r="G8" i="27"/>
  <c r="E16" i="23"/>
  <c r="C19" i="25"/>
  <c r="G20" i="27"/>
  <c r="H154" i="6"/>
  <c r="I9" i="28"/>
  <c r="J5" i="28"/>
  <c r="J5" i="26"/>
  <c r="J9" i="26"/>
  <c r="J17" i="26"/>
  <c r="J17" i="27"/>
  <c r="J25" i="26"/>
  <c r="J22" i="28"/>
  <c r="J11" i="27"/>
  <c r="J13" i="26"/>
  <c r="E16" i="24"/>
  <c r="E16" i="25"/>
  <c r="G10" i="28"/>
  <c r="G23" i="26"/>
  <c r="N96" i="6"/>
  <c r="H127" i="6"/>
  <c r="H137" i="6"/>
  <c r="H128" i="6"/>
  <c r="C127" i="6"/>
  <c r="G17" i="28"/>
  <c r="G22" i="28"/>
  <c r="P15" i="24"/>
  <c r="G31" i="27"/>
  <c r="G9" i="26"/>
  <c r="M15" i="23"/>
  <c r="E16" i="14"/>
  <c r="B4" i="10"/>
  <c r="G33" i="26"/>
  <c r="G12" i="27"/>
  <c r="G30" i="28"/>
  <c r="G5" i="27"/>
  <c r="G9" i="27"/>
  <c r="G8" i="28"/>
  <c r="G23" i="28"/>
  <c r="G14" i="27"/>
  <c r="G28" i="26"/>
  <c r="O169" i="6"/>
  <c r="K27" i="13"/>
  <c r="K27" i="12"/>
  <c r="C15" i="24"/>
  <c r="C15" i="23"/>
  <c r="G11" i="27"/>
  <c r="G23" i="27"/>
  <c r="G10" i="27"/>
  <c r="G32" i="27"/>
  <c r="G8" i="26"/>
  <c r="H161" i="6"/>
  <c r="G9" i="28"/>
  <c r="G5" i="26"/>
  <c r="I6" i="26"/>
  <c r="I26" i="26"/>
  <c r="I6" i="28"/>
  <c r="I33" i="26"/>
  <c r="I32" i="28"/>
  <c r="I9" i="26"/>
  <c r="I21" i="28"/>
  <c r="I8" i="28"/>
  <c r="J9" i="28"/>
  <c r="J30" i="28"/>
  <c r="J32" i="27"/>
  <c r="G27" i="26"/>
  <c r="I12" i="26"/>
  <c r="I30" i="26"/>
  <c r="P15" i="16"/>
  <c r="P23" i="16"/>
  <c r="G20" i="28"/>
  <c r="G24" i="27"/>
  <c r="H19" i="14"/>
  <c r="J31" i="27"/>
  <c r="I23" i="26"/>
  <c r="J24" i="26"/>
  <c r="I23" i="27"/>
  <c r="O4" i="14"/>
  <c r="O29" i="14"/>
  <c r="E16" i="10"/>
  <c r="H153" i="6"/>
  <c r="G6" i="28"/>
  <c r="G33" i="27"/>
  <c r="I12" i="27"/>
  <c r="P8" i="15"/>
  <c r="P12" i="15"/>
  <c r="P20" i="15"/>
  <c r="P24" i="15"/>
  <c r="G24" i="28"/>
  <c r="J23" i="26"/>
  <c r="J31" i="26"/>
  <c r="G29" i="25"/>
  <c r="P21" i="16"/>
  <c r="P17" i="17"/>
  <c r="P30" i="17"/>
  <c r="P31" i="17"/>
  <c r="J17" i="28"/>
  <c r="J20" i="26"/>
  <c r="J8" i="27"/>
  <c r="K16" i="23"/>
  <c r="I25" i="26"/>
  <c r="E11" i="16"/>
  <c r="E29" i="25"/>
  <c r="K3" i="9"/>
  <c r="J6" i="26"/>
  <c r="I31" i="26"/>
  <c r="J32" i="26"/>
  <c r="J7" i="27"/>
  <c r="I14" i="27"/>
  <c r="I31" i="27"/>
  <c r="I21" i="26"/>
  <c r="I17" i="28"/>
  <c r="K29" i="25"/>
  <c r="I11" i="27"/>
  <c r="H29" i="10"/>
  <c r="J12" i="27"/>
  <c r="J22" i="26"/>
  <c r="J15" i="27"/>
  <c r="G14" i="26"/>
  <c r="I17" i="26"/>
  <c r="J18" i="26"/>
  <c r="H29" i="13"/>
  <c r="I29" i="26"/>
  <c r="G31" i="26"/>
  <c r="Q16" i="12"/>
  <c r="K31" i="37"/>
  <c r="J10" i="26"/>
  <c r="G4" i="10"/>
  <c r="E18" i="15"/>
  <c r="J33" i="26"/>
  <c r="O18" i="26"/>
  <c r="N31" i="37"/>
  <c r="J21" i="26"/>
  <c r="J7" i="28"/>
  <c r="H3" i="9"/>
  <c r="E33" i="26"/>
  <c r="E12" i="16"/>
  <c r="E15" i="16"/>
  <c r="E18" i="16"/>
  <c r="F25" i="27"/>
  <c r="P178" i="6"/>
  <c r="H152" i="6"/>
  <c r="P152" i="6"/>
  <c r="P144" i="6"/>
  <c r="P141" i="6"/>
  <c r="P170" i="6"/>
  <c r="P168" i="6"/>
  <c r="P167" i="6"/>
  <c r="P171" i="6"/>
  <c r="P162" i="6"/>
  <c r="F26" i="27"/>
  <c r="H7" i="27"/>
  <c r="F30" i="27"/>
  <c r="L8" i="26"/>
  <c r="L29" i="26"/>
  <c r="H6" i="28"/>
  <c r="F17" i="27"/>
  <c r="L12" i="26"/>
  <c r="H24" i="28"/>
  <c r="F5" i="26"/>
  <c r="F13" i="26"/>
  <c r="P5" i="15"/>
  <c r="P9" i="15"/>
  <c r="P17" i="15"/>
  <c r="P25" i="15"/>
  <c r="F22" i="28"/>
  <c r="P9" i="17"/>
  <c r="P6" i="16"/>
  <c r="P12" i="16"/>
  <c r="F25" i="26"/>
  <c r="F10" i="27"/>
  <c r="H12" i="27"/>
  <c r="F22" i="27"/>
  <c r="H24" i="27"/>
  <c r="L5" i="28"/>
  <c r="H23" i="28"/>
  <c r="H30" i="28"/>
  <c r="F21" i="27"/>
  <c r="L28" i="27"/>
  <c r="L32" i="27"/>
  <c r="F24" i="26"/>
  <c r="F23" i="27"/>
  <c r="F28" i="27"/>
  <c r="L6" i="28"/>
  <c r="H17" i="28"/>
  <c r="L33" i="27"/>
  <c r="L10" i="26"/>
  <c r="F28" i="26"/>
  <c r="L17" i="28"/>
  <c r="L22" i="28"/>
  <c r="L5" i="26"/>
  <c r="F7" i="26"/>
  <c r="H9" i="28"/>
  <c r="H7" i="28"/>
  <c r="H32" i="28"/>
  <c r="H15" i="26"/>
  <c r="P6" i="15"/>
  <c r="P10" i="15"/>
  <c r="P14" i="15"/>
  <c r="P18" i="15"/>
  <c r="P22" i="15"/>
  <c r="P26" i="15"/>
  <c r="P7" i="16"/>
  <c r="P14" i="16"/>
  <c r="P7" i="17"/>
  <c r="P8" i="17"/>
  <c r="P22" i="17"/>
  <c r="P23" i="17"/>
  <c r="P22" i="16"/>
  <c r="P26" i="16"/>
  <c r="P17" i="16"/>
  <c r="F8" i="27"/>
  <c r="G13" i="26"/>
  <c r="G20" i="26"/>
  <c r="G7" i="28"/>
  <c r="G22" i="26"/>
  <c r="P169" i="6"/>
  <c r="P22" i="26"/>
  <c r="P31" i="27"/>
  <c r="P6" i="28"/>
  <c r="P14" i="27"/>
  <c r="P16" i="28"/>
  <c r="Q20" i="28"/>
  <c r="Q28" i="26"/>
  <c r="Q21" i="28"/>
  <c r="P137" i="6"/>
  <c r="P128" i="6"/>
  <c r="P161" i="6"/>
  <c r="F31" i="27"/>
  <c r="F6" i="28"/>
  <c r="F12" i="26"/>
  <c r="F9" i="26"/>
  <c r="F17" i="26"/>
  <c r="F31" i="28"/>
  <c r="F14" i="27"/>
  <c r="F32" i="28"/>
  <c r="L11" i="27"/>
  <c r="H28" i="27"/>
  <c r="H32" i="27"/>
  <c r="L25" i="27"/>
  <c r="F8" i="28"/>
  <c r="L31" i="28"/>
  <c r="F12" i="27"/>
  <c r="F7" i="28"/>
  <c r="F30" i="28"/>
  <c r="F22" i="26"/>
  <c r="P13" i="15"/>
  <c r="P21" i="15"/>
  <c r="F18" i="26"/>
  <c r="P31" i="16"/>
  <c r="P33" i="16"/>
  <c r="P10" i="17"/>
  <c r="H25" i="26"/>
  <c r="H33" i="26"/>
  <c r="P32" i="16"/>
  <c r="P176" i="6"/>
  <c r="H8" i="27"/>
  <c r="L12" i="27"/>
  <c r="F18" i="27"/>
  <c r="L30" i="28"/>
  <c r="F5" i="27"/>
  <c r="F11" i="27"/>
  <c r="H6" i="26"/>
  <c r="L23" i="28"/>
  <c r="F20" i="28"/>
  <c r="H10" i="27"/>
  <c r="F20" i="27"/>
  <c r="L22" i="27"/>
  <c r="F24" i="27"/>
  <c r="F5" i="28"/>
  <c r="H30" i="27"/>
  <c r="H162" i="6"/>
  <c r="P25" i="16"/>
  <c r="P5" i="17"/>
  <c r="P6" i="17"/>
  <c r="P5" i="16"/>
  <c r="P8" i="16"/>
  <c r="P160" i="6"/>
  <c r="H8" i="28"/>
  <c r="O5" i="16"/>
  <c r="Q30" i="26"/>
  <c r="P9" i="16"/>
  <c r="O10" i="15"/>
  <c r="O32" i="15"/>
  <c r="P30" i="15"/>
  <c r="P32" i="15"/>
  <c r="P32" i="28"/>
  <c r="O20" i="15"/>
  <c r="P32" i="17"/>
  <c r="O15" i="15"/>
  <c r="K31" i="15"/>
  <c r="H31" i="26"/>
  <c r="Q7" i="28"/>
  <c r="Q33" i="26"/>
  <c r="F23" i="28"/>
  <c r="N20" i="26"/>
  <c r="N33" i="26"/>
  <c r="N7" i="27"/>
  <c r="P131" i="6"/>
  <c r="P164" i="6"/>
  <c r="G31" i="28"/>
  <c r="Q31" i="27"/>
  <c r="F32" i="27"/>
  <c r="H20" i="26"/>
  <c r="P20" i="26"/>
  <c r="Q21" i="26"/>
  <c r="H24" i="26"/>
  <c r="F26" i="26"/>
  <c r="G15" i="26"/>
  <c r="H11" i="27"/>
  <c r="K5" i="17"/>
  <c r="K23" i="17"/>
  <c r="K24" i="17"/>
  <c r="K30" i="17"/>
  <c r="P7" i="15"/>
  <c r="P11" i="15"/>
  <c r="P15" i="15"/>
  <c r="P23" i="15"/>
  <c r="P28" i="15"/>
  <c r="P11" i="16"/>
  <c r="P10" i="16"/>
  <c r="P18" i="16"/>
  <c r="P20" i="17"/>
  <c r="P21" i="17"/>
  <c r="P24" i="17"/>
  <c r="P24" i="16"/>
  <c r="P28" i="16"/>
  <c r="F30" i="26"/>
  <c r="F31" i="26"/>
  <c r="P33" i="26"/>
  <c r="P32" i="26"/>
  <c r="Q12" i="27"/>
  <c r="G17" i="26"/>
  <c r="H18" i="26"/>
  <c r="F21" i="26"/>
  <c r="F17" i="28"/>
  <c r="P31" i="28"/>
  <c r="F11" i="26"/>
  <c r="F20" i="26"/>
  <c r="G21" i="26"/>
  <c r="H22" i="26"/>
  <c r="G7" i="26"/>
  <c r="E32" i="27"/>
  <c r="H8" i="26"/>
  <c r="Q24" i="16"/>
  <c r="Q23" i="15"/>
  <c r="Q24" i="15"/>
  <c r="F9" i="27"/>
  <c r="G25" i="27"/>
  <c r="E28" i="27"/>
  <c r="E18" i="26"/>
  <c r="Q30" i="17"/>
  <c r="O20" i="17"/>
  <c r="Q32" i="16"/>
  <c r="Q5" i="15"/>
  <c r="Q6" i="15"/>
  <c r="Q7" i="15"/>
  <c r="Q8" i="15"/>
  <c r="Q9" i="15"/>
  <c r="Q10" i="15"/>
  <c r="Q11" i="15"/>
  <c r="Q12" i="15"/>
  <c r="Q13" i="15"/>
  <c r="Q14" i="15"/>
  <c r="Q15" i="15"/>
  <c r="G18" i="27"/>
  <c r="O30" i="17"/>
  <c r="I171" i="6"/>
  <c r="I168" i="6"/>
  <c r="L28" i="16"/>
  <c r="C165" i="6"/>
  <c r="I22" i="26"/>
  <c r="F23" i="26"/>
  <c r="G32" i="26"/>
  <c r="P13" i="16"/>
  <c r="D17" i="15"/>
  <c r="P31" i="15"/>
  <c r="P33" i="15"/>
  <c r="N30" i="26"/>
  <c r="D7" i="17"/>
  <c r="P20" i="16"/>
  <c r="O12" i="15"/>
  <c r="O28" i="15"/>
  <c r="D17" i="17"/>
  <c r="L31" i="17"/>
  <c r="D18" i="16"/>
  <c r="L18" i="16"/>
  <c r="P30" i="16"/>
  <c r="L32" i="16"/>
  <c r="D33" i="16"/>
  <c r="L33" i="16"/>
  <c r="P27" i="15"/>
  <c r="C17" i="26"/>
  <c r="C19" i="26"/>
  <c r="I24" i="26"/>
  <c r="N17" i="28"/>
  <c r="F33" i="27"/>
  <c r="F14" i="26"/>
  <c r="G21" i="27"/>
  <c r="I14" i="26"/>
  <c r="Q18" i="26"/>
  <c r="L20" i="15"/>
  <c r="D24" i="15"/>
  <c r="L28" i="15"/>
  <c r="L32" i="17"/>
  <c r="C6" i="28"/>
  <c r="L8" i="15"/>
  <c r="D12" i="15"/>
  <c r="C30" i="26"/>
  <c r="Q32" i="26"/>
  <c r="N21" i="28"/>
  <c r="I7" i="28"/>
  <c r="P10" i="26"/>
  <c r="Q11" i="26"/>
  <c r="Q24" i="26"/>
  <c r="I22" i="28"/>
  <c r="L30" i="15"/>
  <c r="L32" i="15"/>
  <c r="F7" i="27"/>
  <c r="Q24" i="27"/>
  <c r="I8" i="26"/>
  <c r="G10" i="26"/>
  <c r="N17" i="26"/>
  <c r="Q28" i="15"/>
  <c r="P3" i="9"/>
  <c r="K18" i="26"/>
  <c r="L27" i="13"/>
  <c r="L27" i="12"/>
  <c r="G4" i="12"/>
  <c r="M163" i="6"/>
  <c r="G10" i="17"/>
  <c r="G7" i="16"/>
  <c r="G146" i="6"/>
  <c r="G144" i="6"/>
  <c r="O31" i="37"/>
  <c r="J31" i="37"/>
  <c r="E32" i="28"/>
  <c r="E21" i="28"/>
  <c r="E24" i="28"/>
  <c r="E21" i="26"/>
  <c r="E26" i="26"/>
  <c r="E32" i="26"/>
  <c r="E10" i="28"/>
  <c r="E12" i="26"/>
  <c r="E25" i="26"/>
  <c r="D16" i="12"/>
  <c r="G16" i="17"/>
  <c r="Q18" i="16"/>
  <c r="Q147" i="6"/>
  <c r="Q18" i="15"/>
  <c r="Q20" i="16"/>
  <c r="Q12" i="16"/>
  <c r="Q144" i="6"/>
  <c r="Q26" i="15"/>
  <c r="Q22" i="15"/>
  <c r="Q30" i="16"/>
  <c r="Q25" i="16"/>
  <c r="Q15" i="16"/>
  <c r="Q11" i="16"/>
  <c r="Q10" i="17"/>
  <c r="Q7" i="17"/>
  <c r="Q31" i="17"/>
  <c r="Q143" i="6"/>
  <c r="Q145" i="6"/>
  <c r="Q14" i="16"/>
  <c r="Q23" i="16"/>
  <c r="M96" i="6"/>
  <c r="M150" i="6"/>
  <c r="H29" i="23"/>
  <c r="O96" i="6"/>
  <c r="O174" i="6"/>
  <c r="M29" i="25"/>
  <c r="K14" i="26"/>
  <c r="K30" i="27"/>
  <c r="K23" i="28"/>
  <c r="O16" i="12"/>
  <c r="G168" i="6"/>
  <c r="G171" i="6"/>
  <c r="G170" i="6"/>
  <c r="H167" i="6"/>
  <c r="H143" i="6"/>
  <c r="L19" i="23"/>
  <c r="K6" i="27"/>
  <c r="G22" i="17"/>
  <c r="E22" i="27"/>
  <c r="G5" i="15"/>
  <c r="G13" i="15"/>
  <c r="B30" i="17"/>
  <c r="N29" i="14"/>
  <c r="H16" i="13"/>
  <c r="E17" i="26"/>
  <c r="G23" i="15"/>
  <c r="N29" i="25"/>
  <c r="G30" i="15"/>
  <c r="Q26" i="16"/>
  <c r="Q21" i="15"/>
  <c r="Q17" i="17"/>
  <c r="Q31" i="16"/>
  <c r="Q33" i="16"/>
  <c r="P145" i="6"/>
  <c r="E9" i="28"/>
  <c r="E5" i="26"/>
  <c r="L9" i="27"/>
  <c r="E17" i="28"/>
  <c r="K12" i="26"/>
  <c r="F17" i="15"/>
  <c r="F18" i="15"/>
  <c r="F20" i="15"/>
  <c r="F21" i="15"/>
  <c r="F22" i="15"/>
  <c r="F23" i="15"/>
  <c r="F24" i="15"/>
  <c r="F25" i="15"/>
  <c r="F26" i="15"/>
  <c r="E8" i="28"/>
  <c r="G19" i="23"/>
  <c r="E22" i="28"/>
  <c r="G31" i="15"/>
  <c r="K30" i="15"/>
  <c r="E30" i="26"/>
  <c r="G9" i="15"/>
  <c r="G17" i="15"/>
  <c r="G20" i="15"/>
  <c r="C17" i="17"/>
  <c r="Q20" i="15"/>
  <c r="E10" i="26"/>
  <c r="Q21" i="17"/>
  <c r="C16" i="14"/>
  <c r="F31" i="37"/>
  <c r="G5" i="28"/>
  <c r="O9" i="26"/>
  <c r="G12" i="26"/>
  <c r="Q30" i="15"/>
  <c r="Q31" i="15"/>
  <c r="Q32" i="15"/>
  <c r="Q33" i="15"/>
  <c r="C31" i="39"/>
  <c r="P140" i="6"/>
  <c r="H29" i="25"/>
  <c r="E31" i="27"/>
  <c r="E8" i="26"/>
  <c r="G7" i="17"/>
  <c r="G32" i="17"/>
  <c r="Q28" i="16"/>
  <c r="G7" i="15"/>
  <c r="Q27" i="15"/>
  <c r="G8" i="15"/>
  <c r="Q5" i="17"/>
  <c r="E23" i="27"/>
  <c r="Q17" i="15"/>
  <c r="G167" i="6"/>
  <c r="Q20" i="17"/>
  <c r="O167" i="6"/>
  <c r="L4" i="12"/>
  <c r="G4" i="14"/>
  <c r="P153" i="6"/>
  <c r="E19" i="25"/>
  <c r="L27" i="24"/>
  <c r="J28" i="15"/>
  <c r="K14" i="27"/>
  <c r="K7" i="26"/>
  <c r="K28" i="27"/>
  <c r="K23" i="26"/>
  <c r="K8" i="28"/>
  <c r="L19" i="25"/>
  <c r="K10" i="26"/>
  <c r="J31" i="17"/>
  <c r="J32" i="17"/>
  <c r="K23" i="15"/>
  <c r="K153" i="6"/>
  <c r="K6" i="16"/>
  <c r="N29" i="23"/>
  <c r="J11" i="16"/>
  <c r="M27" i="12"/>
  <c r="M27" i="13"/>
  <c r="M19" i="13"/>
  <c r="G174" i="6"/>
  <c r="G97" i="6"/>
  <c r="M20" i="26"/>
  <c r="M8" i="26"/>
  <c r="M18" i="15"/>
  <c r="M8" i="17"/>
  <c r="M26" i="16"/>
  <c r="M10" i="16"/>
  <c r="M22" i="15"/>
  <c r="M32" i="16"/>
  <c r="G160" i="6"/>
  <c r="K20" i="28"/>
  <c r="K33" i="26"/>
  <c r="K30" i="26"/>
  <c r="K9" i="28"/>
  <c r="K22" i="27"/>
  <c r="K20" i="26"/>
  <c r="M24" i="17"/>
  <c r="K5" i="27"/>
  <c r="K21" i="27"/>
  <c r="K8" i="26"/>
  <c r="F29" i="25"/>
  <c r="K33" i="27"/>
  <c r="M7" i="16"/>
  <c r="M8" i="16"/>
  <c r="F143" i="6"/>
  <c r="K27" i="26"/>
  <c r="K17" i="15"/>
  <c r="M21" i="16"/>
  <c r="I160" i="6"/>
  <c r="J26" i="16"/>
  <c r="D19" i="14"/>
  <c r="D27" i="12"/>
  <c r="J31" i="16"/>
  <c r="C128" i="6"/>
  <c r="C137" i="6"/>
  <c r="K18" i="27"/>
  <c r="K20" i="27"/>
  <c r="K9" i="26"/>
  <c r="K26" i="26"/>
  <c r="K5" i="28"/>
  <c r="K7" i="27"/>
  <c r="K10" i="27"/>
  <c r="H44" i="37"/>
  <c r="K13" i="26"/>
  <c r="K15" i="26"/>
  <c r="K8" i="27"/>
  <c r="K12" i="27"/>
  <c r="K17" i="27"/>
  <c r="K22" i="26"/>
  <c r="K21" i="28"/>
  <c r="K21" i="26"/>
  <c r="M23" i="17"/>
  <c r="J30" i="15"/>
  <c r="J31" i="15"/>
  <c r="J32" i="15"/>
  <c r="J33" i="15"/>
  <c r="K31" i="28"/>
  <c r="K6" i="26"/>
  <c r="F127" i="6"/>
  <c r="P4" i="10"/>
  <c r="K11" i="26"/>
  <c r="B31" i="37"/>
  <c r="K5" i="26"/>
  <c r="K24" i="28"/>
  <c r="D15" i="27"/>
  <c r="D31" i="26"/>
  <c r="D10" i="27"/>
  <c r="D12" i="26"/>
  <c r="D5" i="28"/>
  <c r="D26" i="26"/>
  <c r="D23" i="27"/>
  <c r="D21" i="28"/>
  <c r="D20" i="28"/>
  <c r="D28" i="26"/>
  <c r="D10" i="26"/>
  <c r="D10" i="28"/>
  <c r="M22" i="27"/>
  <c r="M20" i="27"/>
  <c r="M26" i="27"/>
  <c r="M12" i="26"/>
  <c r="M21" i="28"/>
  <c r="M30" i="27"/>
  <c r="M33" i="26"/>
  <c r="M11" i="26"/>
  <c r="M5" i="26"/>
  <c r="M8" i="27"/>
  <c r="M12" i="16"/>
  <c r="M13" i="16"/>
  <c r="M15" i="16"/>
  <c r="M17" i="16"/>
  <c r="G29" i="14"/>
  <c r="O27" i="12"/>
  <c r="O19" i="14"/>
  <c r="G19" i="12"/>
  <c r="D29" i="14"/>
  <c r="O4" i="10"/>
  <c r="K32" i="26"/>
  <c r="D21" i="26"/>
  <c r="O29" i="23"/>
  <c r="B5" i="17"/>
  <c r="J5" i="17"/>
  <c r="B6" i="17"/>
  <c r="B8" i="17"/>
  <c r="J9" i="17"/>
  <c r="B20" i="17"/>
  <c r="J21" i="17"/>
  <c r="J22" i="17"/>
  <c r="J23" i="17"/>
  <c r="J24" i="17"/>
  <c r="B6" i="16"/>
  <c r="B8" i="16"/>
  <c r="J21" i="16"/>
  <c r="J23" i="16"/>
  <c r="E33" i="15"/>
  <c r="D6" i="27"/>
  <c r="K24" i="15"/>
  <c r="G6" i="17"/>
  <c r="O4" i="13"/>
  <c r="M19" i="14"/>
  <c r="L19" i="12"/>
  <c r="I7" i="26"/>
  <c r="P146" i="6"/>
  <c r="P139" i="6"/>
  <c r="P138" i="6"/>
  <c r="P154" i="6"/>
  <c r="H146" i="6"/>
  <c r="J9" i="16"/>
  <c r="F29" i="14"/>
  <c r="K24" i="26"/>
  <c r="D33" i="26"/>
  <c r="K7" i="15"/>
  <c r="K8" i="15"/>
  <c r="K20" i="15"/>
  <c r="M30" i="15"/>
  <c r="O31" i="39"/>
  <c r="K25" i="26"/>
  <c r="M20" i="28"/>
  <c r="C29" i="21"/>
  <c r="M4" i="17"/>
  <c r="E10" i="17"/>
  <c r="J29" i="14"/>
  <c r="E26" i="16"/>
  <c r="E22" i="15"/>
  <c r="E23" i="15"/>
  <c r="K25" i="27"/>
  <c r="M28" i="27"/>
  <c r="M18" i="26"/>
  <c r="E17" i="17"/>
  <c r="E30" i="17"/>
  <c r="E7" i="15"/>
  <c r="E10" i="15"/>
  <c r="E11" i="15"/>
  <c r="E14" i="15"/>
  <c r="E15" i="15"/>
  <c r="K18" i="15"/>
  <c r="K28" i="26"/>
  <c r="K33" i="15"/>
  <c r="G26" i="27"/>
  <c r="P163" i="6"/>
  <c r="P165" i="6"/>
  <c r="P177" i="6"/>
  <c r="H141" i="6"/>
  <c r="P147" i="6"/>
  <c r="J17" i="15"/>
  <c r="J18" i="15"/>
  <c r="J20" i="15"/>
  <c r="J21" i="15"/>
  <c r="J22" i="15"/>
  <c r="J23" i="15"/>
  <c r="J24" i="15"/>
  <c r="J25" i="15"/>
  <c r="J26" i="15"/>
  <c r="M21" i="26"/>
  <c r="K6" i="28"/>
  <c r="L7" i="28"/>
  <c r="K10" i="28"/>
  <c r="O29" i="25"/>
  <c r="D30" i="27"/>
  <c r="M31" i="27"/>
  <c r="D7" i="26"/>
  <c r="K10" i="17"/>
  <c r="K21" i="17"/>
  <c r="K22" i="17"/>
  <c r="K24" i="27"/>
  <c r="M19" i="12"/>
  <c r="C30" i="15"/>
  <c r="F27" i="16"/>
  <c r="M26" i="26"/>
  <c r="M30" i="26"/>
  <c r="F29" i="23"/>
  <c r="K31" i="26"/>
  <c r="G26" i="15"/>
  <c r="E31" i="15"/>
  <c r="C31" i="37"/>
  <c r="K31" i="39"/>
  <c r="K32" i="27"/>
  <c r="K17" i="26"/>
  <c r="K30" i="28"/>
  <c r="C3" i="23"/>
  <c r="E5" i="17"/>
  <c r="E21" i="15"/>
  <c r="D17" i="28"/>
  <c r="M23" i="27"/>
  <c r="E24" i="17"/>
  <c r="M16" i="16"/>
  <c r="K32" i="15"/>
  <c r="G4" i="13"/>
  <c r="J27" i="15"/>
  <c r="J16" i="14"/>
  <c r="J16" i="21"/>
  <c r="J16" i="24"/>
  <c r="N136" i="6"/>
  <c r="J127" i="6"/>
  <c r="J167" i="6"/>
  <c r="H19" i="10"/>
  <c r="H19" i="12"/>
  <c r="K95" i="6"/>
  <c r="K173" i="6"/>
  <c r="K100" i="6"/>
  <c r="K96" i="6"/>
  <c r="K99" i="6"/>
  <c r="L31" i="37"/>
  <c r="P44" i="37"/>
  <c r="F27" i="24"/>
  <c r="B30" i="15"/>
  <c r="B31" i="15"/>
  <c r="B32" i="15"/>
  <c r="B33" i="15"/>
  <c r="F15" i="23"/>
  <c r="F15" i="24"/>
  <c r="N15" i="24"/>
  <c r="N15" i="23"/>
  <c r="H27" i="23"/>
  <c r="H27" i="24"/>
  <c r="D19" i="12"/>
  <c r="L17" i="26"/>
  <c r="L11" i="26"/>
  <c r="L7" i="27"/>
  <c r="L24" i="26"/>
  <c r="L6" i="27"/>
  <c r="L28" i="26"/>
  <c r="L14" i="27"/>
  <c r="L14" i="26"/>
  <c r="Q96" i="6"/>
  <c r="C161" i="6"/>
  <c r="L10" i="28"/>
  <c r="N27" i="13"/>
  <c r="N27" i="12"/>
  <c r="F96" i="6"/>
  <c r="J27" i="23"/>
  <c r="J27" i="24"/>
  <c r="B20" i="16"/>
  <c r="B22" i="16"/>
  <c r="J27" i="13"/>
  <c r="M31" i="15"/>
  <c r="M14" i="16"/>
  <c r="M11" i="16"/>
  <c r="M9" i="16"/>
  <c r="M10" i="15"/>
  <c r="M139" i="6"/>
  <c r="M18" i="16"/>
  <c r="M17" i="17"/>
  <c r="M7" i="17"/>
  <c r="M22" i="17"/>
  <c r="M5" i="17"/>
  <c r="M33" i="16"/>
  <c r="O143" i="6"/>
  <c r="O8" i="16"/>
  <c r="O22" i="17"/>
  <c r="O6" i="16"/>
  <c r="O5" i="17"/>
  <c r="M24" i="16"/>
  <c r="L23" i="27"/>
  <c r="O171" i="6"/>
  <c r="O168" i="6"/>
  <c r="O7" i="28"/>
  <c r="O13" i="26"/>
  <c r="O23" i="28"/>
  <c r="O6" i="27"/>
  <c r="O22" i="26"/>
  <c r="O15" i="26"/>
  <c r="O10" i="27"/>
  <c r="O22" i="28"/>
  <c r="O5" i="28"/>
  <c r="O21" i="26"/>
  <c r="O28" i="27"/>
  <c r="O28" i="26"/>
  <c r="O32" i="27"/>
  <c r="O9" i="28"/>
  <c r="O160" i="6"/>
  <c r="P151" i="6"/>
  <c r="P175" i="6"/>
  <c r="B27" i="12"/>
  <c r="B19" i="14"/>
  <c r="E15" i="24"/>
  <c r="E15" i="23"/>
  <c r="J4" i="24"/>
  <c r="D44" i="37"/>
  <c r="F27" i="23"/>
  <c r="F27" i="12"/>
  <c r="C29" i="14"/>
  <c r="O3" i="14"/>
  <c r="K97" i="6"/>
  <c r="L3" i="12"/>
  <c r="E19" i="12"/>
  <c r="C29" i="24"/>
  <c r="J29" i="23"/>
  <c r="K98" i="6"/>
  <c r="E16" i="12"/>
  <c r="H19" i="13"/>
  <c r="H27" i="13"/>
  <c r="I19" i="14"/>
  <c r="I3" i="14"/>
  <c r="P127" i="6"/>
  <c r="P143" i="6"/>
  <c r="D4" i="12"/>
  <c r="I169" i="6"/>
  <c r="I170" i="6"/>
  <c r="M44" i="37"/>
  <c r="M19" i="24"/>
  <c r="M27" i="23"/>
  <c r="M27" i="24"/>
  <c r="I16" i="24"/>
  <c r="B31" i="16"/>
  <c r="M19" i="10"/>
  <c r="I167" i="6"/>
  <c r="L25" i="26"/>
  <c r="E29" i="23"/>
  <c r="E29" i="21"/>
  <c r="M29" i="23"/>
  <c r="M29" i="21"/>
  <c r="E4" i="13"/>
  <c r="M138" i="6"/>
  <c r="K29" i="23"/>
  <c r="L32" i="26"/>
  <c r="M23" i="16"/>
  <c r="O5" i="15"/>
  <c r="O11" i="15"/>
  <c r="O13" i="15"/>
  <c r="O25" i="15"/>
  <c r="M29" i="12"/>
  <c r="M29" i="10"/>
  <c r="M33" i="15"/>
  <c r="I29" i="10"/>
  <c r="O7" i="17"/>
  <c r="M16" i="14"/>
  <c r="O24" i="17"/>
  <c r="M31" i="16"/>
  <c r="Q4" i="14"/>
  <c r="B16" i="14"/>
  <c r="O16" i="21"/>
  <c r="B19" i="10"/>
  <c r="K151" i="6"/>
  <c r="K175" i="6"/>
  <c r="J96" i="6"/>
  <c r="J174" i="6"/>
  <c r="I27" i="13"/>
  <c r="I27" i="12"/>
  <c r="H32" i="26"/>
  <c r="H6" i="27"/>
  <c r="H13" i="26"/>
  <c r="H5" i="27"/>
  <c r="H22" i="28"/>
  <c r="H10" i="28"/>
  <c r="H18" i="27"/>
  <c r="H28" i="26"/>
  <c r="H23" i="26"/>
  <c r="H21" i="28"/>
  <c r="H33" i="27"/>
  <c r="H7" i="26"/>
  <c r="H10" i="26"/>
  <c r="F19" i="23"/>
  <c r="L7" i="26"/>
  <c r="H5" i="28"/>
  <c r="O9" i="16"/>
  <c r="O11" i="16"/>
  <c r="O12" i="16"/>
  <c r="O13" i="16"/>
  <c r="O14" i="16"/>
  <c r="O15" i="16"/>
  <c r="B5" i="15"/>
  <c r="B6" i="15"/>
  <c r="B7" i="15"/>
  <c r="B8" i="15"/>
  <c r="B9" i="15"/>
  <c r="B10" i="15"/>
  <c r="B11" i="15"/>
  <c r="B12" i="15"/>
  <c r="B13" i="15"/>
  <c r="B14" i="15"/>
  <c r="B15" i="15"/>
  <c r="N17" i="15"/>
  <c r="N18" i="15"/>
  <c r="N20" i="15"/>
  <c r="N21" i="15"/>
  <c r="N22" i="15"/>
  <c r="N23" i="15"/>
  <c r="N24" i="15"/>
  <c r="N25" i="15"/>
  <c r="N26" i="15"/>
  <c r="O6" i="28"/>
  <c r="O10" i="28"/>
  <c r="H19" i="25"/>
  <c r="J29" i="25"/>
  <c r="O31" i="28"/>
  <c r="H11" i="26"/>
  <c r="L27" i="26"/>
  <c r="O8" i="17"/>
  <c r="P29" i="12"/>
  <c r="O31" i="15"/>
  <c r="O16" i="17"/>
  <c r="B30" i="16"/>
  <c r="J33" i="16"/>
  <c r="O26" i="15"/>
  <c r="O31" i="26"/>
  <c r="B7" i="17"/>
  <c r="B9" i="17"/>
  <c r="B10" i="17"/>
  <c r="H16" i="14"/>
  <c r="B21" i="17"/>
  <c r="B22" i="17"/>
  <c r="B23" i="17"/>
  <c r="B24" i="17"/>
  <c r="L29" i="14"/>
  <c r="B9" i="16"/>
  <c r="B10" i="16"/>
  <c r="B11" i="16"/>
  <c r="B12" i="16"/>
  <c r="B13" i="16"/>
  <c r="B14" i="16"/>
  <c r="B15" i="16"/>
  <c r="O7" i="15"/>
  <c r="K13" i="15"/>
  <c r="M16" i="12"/>
  <c r="O21" i="15"/>
  <c r="O23" i="15"/>
  <c r="E29" i="12"/>
  <c r="E24" i="15"/>
  <c r="E17" i="16"/>
  <c r="G31" i="39"/>
  <c r="M3" i="9"/>
  <c r="E96" i="6"/>
  <c r="O28" i="16"/>
  <c r="E29" i="14"/>
  <c r="L13" i="27"/>
  <c r="L21" i="28"/>
  <c r="H21" i="27"/>
  <c r="O11" i="26"/>
  <c r="L30" i="26"/>
  <c r="O33" i="26"/>
  <c r="I16" i="23"/>
  <c r="L21" i="26"/>
  <c r="H15" i="27"/>
  <c r="K19" i="25"/>
  <c r="L17" i="27"/>
  <c r="O21" i="27"/>
  <c r="H5" i="26"/>
  <c r="H9" i="26"/>
  <c r="L13" i="26"/>
  <c r="O10" i="16"/>
  <c r="L8" i="27"/>
  <c r="O11" i="27"/>
  <c r="H20" i="27"/>
  <c r="L24" i="27"/>
  <c r="O14" i="27"/>
  <c r="H23" i="27"/>
  <c r="O31" i="27"/>
  <c r="B28" i="15"/>
  <c r="O20" i="27"/>
  <c r="H25" i="27"/>
  <c r="H31" i="27"/>
  <c r="H12" i="26"/>
  <c r="H9" i="27"/>
  <c r="O8" i="27"/>
  <c r="O12" i="27"/>
  <c r="L16" i="28"/>
  <c r="L20" i="28"/>
  <c r="O5" i="27"/>
  <c r="M16" i="25"/>
  <c r="O9" i="27"/>
  <c r="O13" i="27"/>
  <c r="H22" i="27"/>
  <c r="L26" i="27"/>
  <c r="L9" i="26"/>
  <c r="H16" i="26"/>
  <c r="K16" i="14"/>
  <c r="O17" i="16"/>
  <c r="O18" i="16"/>
  <c r="B17" i="15"/>
  <c r="B18" i="15"/>
  <c r="B20" i="15"/>
  <c r="B21" i="15"/>
  <c r="B22" i="15"/>
  <c r="B23" i="15"/>
  <c r="B24" i="15"/>
  <c r="B25" i="15"/>
  <c r="B26" i="15"/>
  <c r="B31" i="39"/>
  <c r="J31" i="39"/>
  <c r="H14" i="27"/>
  <c r="O23" i="26"/>
  <c r="H20" i="28"/>
  <c r="L32" i="28"/>
  <c r="I16" i="21"/>
  <c r="L30" i="27"/>
  <c r="L20" i="26"/>
  <c r="O10" i="17"/>
  <c r="O21" i="17"/>
  <c r="E19" i="23"/>
  <c r="J7" i="16"/>
  <c r="O14" i="15"/>
  <c r="O33" i="15"/>
  <c r="J19" i="14"/>
  <c r="I16" i="12"/>
  <c r="I29" i="12"/>
  <c r="L15" i="26"/>
  <c r="G19" i="25"/>
  <c r="O20" i="28"/>
  <c r="J17" i="16"/>
  <c r="B33" i="16"/>
  <c r="O8" i="15"/>
  <c r="J17" i="17"/>
  <c r="B31" i="17"/>
  <c r="B32" i="17"/>
  <c r="H21" i="26"/>
  <c r="J12" i="16"/>
  <c r="O18" i="15"/>
  <c r="K8" i="16"/>
  <c r="F4" i="25"/>
  <c r="E14" i="16"/>
  <c r="B21" i="16"/>
  <c r="J25" i="16"/>
  <c r="B26" i="16"/>
  <c r="O9" i="15"/>
  <c r="K14" i="15"/>
  <c r="E30" i="15"/>
  <c r="M161" i="6"/>
  <c r="K138" i="6"/>
  <c r="E32" i="15"/>
  <c r="G31" i="37"/>
  <c r="I4" i="14"/>
  <c r="I29" i="14"/>
  <c r="E16" i="13"/>
  <c r="K44" i="37"/>
  <c r="I44" i="37"/>
  <c r="H3" i="25"/>
  <c r="H4" i="25"/>
  <c r="E19" i="24"/>
  <c r="E19" i="21"/>
  <c r="G16" i="13"/>
  <c r="G16" i="10"/>
  <c r="G19" i="13"/>
  <c r="G19" i="10"/>
  <c r="G29" i="13"/>
  <c r="G29" i="10"/>
  <c r="F4" i="12"/>
  <c r="F3" i="12"/>
  <c r="F16" i="12"/>
  <c r="F19" i="12"/>
  <c r="F29" i="12"/>
  <c r="G16" i="21"/>
  <c r="G16" i="24"/>
  <c r="O3" i="23"/>
  <c r="O4" i="23"/>
  <c r="I4" i="23"/>
  <c r="I3" i="23"/>
  <c r="D27" i="24"/>
  <c r="D27" i="23"/>
  <c r="E4" i="25"/>
  <c r="E3" i="25"/>
  <c r="E4" i="24"/>
  <c r="E4" i="21"/>
  <c r="H4" i="24"/>
  <c r="H4" i="21"/>
  <c r="P4" i="24"/>
  <c r="P4" i="21"/>
  <c r="K16" i="24"/>
  <c r="K16" i="21"/>
  <c r="J4" i="25"/>
  <c r="J3" i="25"/>
  <c r="F16" i="25"/>
  <c r="Q19" i="25"/>
  <c r="L16" i="24"/>
  <c r="L16" i="21"/>
  <c r="P16" i="24"/>
  <c r="P16" i="21"/>
  <c r="N19" i="24"/>
  <c r="N19" i="21"/>
  <c r="J4" i="23"/>
  <c r="J3" i="23"/>
  <c r="N16" i="23"/>
  <c r="K4" i="14"/>
  <c r="K3" i="14"/>
  <c r="G139" i="6"/>
  <c r="G163" i="6"/>
  <c r="G152" i="6"/>
  <c r="G176" i="6"/>
  <c r="J4" i="21"/>
  <c r="Q29" i="24"/>
  <c r="Q29" i="21"/>
  <c r="J29" i="24"/>
  <c r="J29" i="21"/>
  <c r="G29" i="21"/>
  <c r="G29" i="24"/>
  <c r="I19" i="23"/>
  <c r="I19" i="21"/>
  <c r="Q4" i="13"/>
  <c r="Q3" i="9"/>
  <c r="Q4" i="10"/>
  <c r="Q29" i="13"/>
  <c r="Q29" i="10"/>
  <c r="F168" i="6"/>
  <c r="F169" i="6"/>
  <c r="F170" i="6"/>
  <c r="F171" i="6"/>
  <c r="B154" i="6"/>
  <c r="B178" i="6"/>
  <c r="B141" i="6"/>
  <c r="B165" i="6"/>
  <c r="B128" i="6"/>
  <c r="B137" i="6"/>
  <c r="B161" i="6"/>
  <c r="F152" i="6"/>
  <c r="F176" i="6"/>
  <c r="F130" i="6"/>
  <c r="F139" i="6"/>
  <c r="F163" i="6"/>
  <c r="J154" i="6"/>
  <c r="J178" i="6"/>
  <c r="J141" i="6"/>
  <c r="J165" i="6"/>
  <c r="J128" i="6"/>
  <c r="J137" i="6"/>
  <c r="J161" i="6"/>
  <c r="N152" i="6"/>
  <c r="N176" i="6"/>
  <c r="N130" i="6"/>
  <c r="N139" i="6"/>
  <c r="N163" i="6"/>
  <c r="N144" i="6"/>
  <c r="N145" i="6"/>
  <c r="N146" i="6"/>
  <c r="N147" i="6"/>
  <c r="K4" i="23"/>
  <c r="M4" i="25"/>
  <c r="P3" i="23"/>
  <c r="J4" i="13"/>
  <c r="J4" i="10"/>
  <c r="J3" i="9"/>
  <c r="D137" i="6"/>
  <c r="D161" i="6"/>
  <c r="L137" i="6"/>
  <c r="L161" i="6"/>
  <c r="D138" i="6"/>
  <c r="D162" i="6"/>
  <c r="L139" i="6"/>
  <c r="L163" i="6"/>
  <c r="K128" i="6"/>
  <c r="K137" i="6"/>
  <c r="K161" i="6"/>
  <c r="K141" i="6"/>
  <c r="K165" i="6"/>
  <c r="D143" i="6"/>
  <c r="D167" i="6"/>
  <c r="L143" i="6"/>
  <c r="L167" i="6"/>
  <c r="L130" i="6"/>
  <c r="C154" i="6"/>
  <c r="C178" i="6"/>
  <c r="N17" i="17"/>
  <c r="F16" i="13"/>
  <c r="F16" i="10"/>
  <c r="D19" i="10"/>
  <c r="D19" i="13"/>
  <c r="F30" i="16"/>
  <c r="F32" i="16"/>
  <c r="N33" i="16"/>
  <c r="Q4" i="12"/>
  <c r="C168" i="6"/>
  <c r="C170" i="6"/>
  <c r="C169" i="6"/>
  <c r="C171" i="6"/>
  <c r="O153" i="6"/>
  <c r="O177" i="6"/>
  <c r="O131" i="6"/>
  <c r="O140" i="6"/>
  <c r="O164" i="6"/>
  <c r="C144" i="6"/>
  <c r="C146" i="6"/>
  <c r="C145" i="6"/>
  <c r="C147" i="6"/>
  <c r="B95" i="6"/>
  <c r="B97" i="6"/>
  <c r="B98" i="6"/>
  <c r="B99" i="6"/>
  <c r="B100" i="6"/>
  <c r="I4" i="12"/>
  <c r="I3" i="12"/>
  <c r="K131" i="6"/>
  <c r="K140" i="6"/>
  <c r="K164" i="6"/>
  <c r="N143" i="6"/>
  <c r="C153" i="6"/>
  <c r="C177" i="6"/>
  <c r="C140" i="6"/>
  <c r="C167" i="6"/>
  <c r="C31" i="17"/>
  <c r="F4" i="14"/>
  <c r="F3" i="14"/>
  <c r="N4" i="14"/>
  <c r="N3" i="14"/>
  <c r="F6" i="17"/>
  <c r="F8" i="17"/>
  <c r="F20" i="17"/>
  <c r="F4" i="13"/>
  <c r="F3" i="9"/>
  <c r="F4" i="10"/>
  <c r="N5" i="16"/>
  <c r="N7" i="16"/>
  <c r="N20" i="16"/>
  <c r="F24" i="16"/>
  <c r="N25" i="16"/>
  <c r="D29" i="10"/>
  <c r="D29" i="13"/>
  <c r="C4" i="12"/>
  <c r="C3" i="12"/>
  <c r="C20" i="15"/>
  <c r="C22" i="15"/>
  <c r="I153" i="6"/>
  <c r="I177" i="6"/>
  <c r="I141" i="6"/>
  <c r="I165" i="6"/>
  <c r="I128" i="6"/>
  <c r="I137" i="6"/>
  <c r="I161" i="6"/>
  <c r="Q153" i="6"/>
  <c r="Q177" i="6"/>
  <c r="Q131" i="6"/>
  <c r="Q140" i="6"/>
  <c r="Q164" i="6"/>
  <c r="M144" i="6"/>
  <c r="M146" i="6"/>
  <c r="M143" i="6"/>
  <c r="M145" i="6"/>
  <c r="M147" i="6"/>
  <c r="L151" i="6"/>
  <c r="L175" i="6"/>
  <c r="G130" i="6"/>
  <c r="N32" i="16"/>
  <c r="P95" i="6"/>
  <c r="C23" i="15"/>
  <c r="M7" i="15"/>
  <c r="M11" i="15"/>
  <c r="M15" i="15"/>
  <c r="F44" i="37"/>
  <c r="N44" i="37"/>
  <c r="O44" i="37"/>
  <c r="D31" i="37"/>
  <c r="P31" i="37"/>
  <c r="G27" i="24"/>
  <c r="L3" i="25"/>
  <c r="L4" i="25"/>
  <c r="F29" i="24"/>
  <c r="F29" i="21"/>
  <c r="G4" i="23"/>
  <c r="G3" i="23"/>
  <c r="Q27" i="23"/>
  <c r="N28" i="15"/>
  <c r="K16" i="13"/>
  <c r="K16" i="10"/>
  <c r="K19" i="13"/>
  <c r="K19" i="10"/>
  <c r="K29" i="13"/>
  <c r="K29" i="10"/>
  <c r="J4" i="12"/>
  <c r="J3" i="12"/>
  <c r="J16" i="12"/>
  <c r="J19" i="12"/>
  <c r="J29" i="12"/>
  <c r="D19" i="24"/>
  <c r="D19" i="21"/>
  <c r="G19" i="24"/>
  <c r="G19" i="21"/>
  <c r="O19" i="24"/>
  <c r="O19" i="21"/>
  <c r="M9" i="17"/>
  <c r="M32" i="17"/>
  <c r="K4" i="25"/>
  <c r="K3" i="25"/>
  <c r="M4" i="24"/>
  <c r="M4" i="21"/>
  <c r="Q4" i="21"/>
  <c r="Q4" i="24"/>
  <c r="C16" i="21"/>
  <c r="C16" i="24"/>
  <c r="M20" i="17"/>
  <c r="M30" i="17"/>
  <c r="N16" i="25"/>
  <c r="F19" i="25"/>
  <c r="F3" i="25"/>
  <c r="K4" i="21"/>
  <c r="K4" i="24"/>
  <c r="M16" i="24"/>
  <c r="M16" i="21"/>
  <c r="H19" i="21"/>
  <c r="H19" i="24"/>
  <c r="D3" i="23"/>
  <c r="D4" i="23"/>
  <c r="L3" i="23"/>
  <c r="L4" i="23"/>
  <c r="L16" i="23"/>
  <c r="M21" i="17"/>
  <c r="I4" i="13"/>
  <c r="I3" i="9"/>
  <c r="I4" i="10"/>
  <c r="C9" i="16"/>
  <c r="C10" i="16"/>
  <c r="C11" i="16"/>
  <c r="C12" i="16"/>
  <c r="C13" i="16"/>
  <c r="C14" i="16"/>
  <c r="C15" i="16"/>
  <c r="I16" i="13"/>
  <c r="I16" i="10"/>
  <c r="F5" i="15"/>
  <c r="F6" i="15"/>
  <c r="F7" i="15"/>
  <c r="F8" i="15"/>
  <c r="F9" i="15"/>
  <c r="F10" i="15"/>
  <c r="F11" i="15"/>
  <c r="F12" i="15"/>
  <c r="F13" i="15"/>
  <c r="F14" i="15"/>
  <c r="F15" i="15"/>
  <c r="H29" i="12"/>
  <c r="N30" i="15"/>
  <c r="N31" i="15"/>
  <c r="N32" i="15"/>
  <c r="N33" i="15"/>
  <c r="G140" i="6"/>
  <c r="G164" i="6"/>
  <c r="G153" i="6"/>
  <c r="G177" i="6"/>
  <c r="G145" i="6"/>
  <c r="N4" i="25"/>
  <c r="N3" i="25"/>
  <c r="I19" i="24"/>
  <c r="P29" i="24"/>
  <c r="P29" i="21"/>
  <c r="H19" i="23"/>
  <c r="P19" i="23"/>
  <c r="N3" i="23"/>
  <c r="N19" i="23"/>
  <c r="G5" i="17"/>
  <c r="C7" i="17"/>
  <c r="G24" i="17"/>
  <c r="G30" i="17"/>
  <c r="C32" i="17"/>
  <c r="M5" i="16"/>
  <c r="M6" i="16"/>
  <c r="Q19" i="13"/>
  <c r="Q19" i="10"/>
  <c r="G5" i="16"/>
  <c r="J168" i="6"/>
  <c r="J169" i="6"/>
  <c r="J170" i="6"/>
  <c r="J171" i="6"/>
  <c r="B153" i="6"/>
  <c r="B177" i="6"/>
  <c r="B131" i="6"/>
  <c r="B140" i="6"/>
  <c r="B164" i="6"/>
  <c r="F155" i="6"/>
  <c r="F179" i="6"/>
  <c r="F151" i="6"/>
  <c r="F175" i="6"/>
  <c r="F129" i="6"/>
  <c r="F138" i="6"/>
  <c r="F162" i="6"/>
  <c r="J153" i="6"/>
  <c r="J177" i="6"/>
  <c r="J131" i="6"/>
  <c r="J140" i="6"/>
  <c r="J164" i="6"/>
  <c r="N155" i="6"/>
  <c r="N179" i="6"/>
  <c r="N151" i="6"/>
  <c r="N175" i="6"/>
  <c r="N129" i="6"/>
  <c r="N138" i="6"/>
  <c r="N162" i="6"/>
  <c r="J144" i="6"/>
  <c r="J145" i="6"/>
  <c r="J146" i="6"/>
  <c r="J147" i="6"/>
  <c r="N4" i="24"/>
  <c r="E29" i="24"/>
  <c r="C4" i="23"/>
  <c r="J15" i="23"/>
  <c r="G29" i="23"/>
  <c r="C21" i="17"/>
  <c r="J14" i="16"/>
  <c r="B23" i="16"/>
  <c r="G11" i="15"/>
  <c r="G27" i="15"/>
  <c r="J4" i="14"/>
  <c r="J3" i="14"/>
  <c r="C8" i="17"/>
  <c r="K4" i="13"/>
  <c r="J19" i="10"/>
  <c r="J19" i="13"/>
  <c r="M30" i="16"/>
  <c r="D141" i="6"/>
  <c r="D165" i="6"/>
  <c r="E129" i="6"/>
  <c r="E138" i="6"/>
  <c r="E162" i="6"/>
  <c r="H151" i="6"/>
  <c r="H175" i="6"/>
  <c r="M154" i="6"/>
  <c r="M178" i="6"/>
  <c r="C139" i="6"/>
  <c r="F19" i="21"/>
  <c r="F4" i="23"/>
  <c r="M6" i="17"/>
  <c r="B25" i="16"/>
  <c r="J28" i="16"/>
  <c r="C7" i="15"/>
  <c r="M17" i="15"/>
  <c r="F17" i="17"/>
  <c r="P19" i="14"/>
  <c r="N30" i="17"/>
  <c r="N31" i="17"/>
  <c r="N32" i="17"/>
  <c r="D4" i="10"/>
  <c r="D4" i="13"/>
  <c r="D3" i="9"/>
  <c r="H16" i="10"/>
  <c r="F17" i="16"/>
  <c r="B18" i="16"/>
  <c r="L19" i="10"/>
  <c r="L19" i="13"/>
  <c r="N29" i="13"/>
  <c r="N29" i="10"/>
  <c r="N31" i="16"/>
  <c r="F33" i="16"/>
  <c r="E4" i="12"/>
  <c r="E3" i="12"/>
  <c r="M6" i="15"/>
  <c r="G18" i="15"/>
  <c r="C29" i="12"/>
  <c r="C31" i="15"/>
  <c r="C33" i="15"/>
  <c r="K167" i="6"/>
  <c r="K169" i="6"/>
  <c r="K171" i="6"/>
  <c r="K174" i="6"/>
  <c r="K176" i="6"/>
  <c r="K178" i="6"/>
  <c r="K168" i="6"/>
  <c r="K170" i="6"/>
  <c r="O152" i="6"/>
  <c r="O176" i="6"/>
  <c r="O130" i="6"/>
  <c r="O139" i="6"/>
  <c r="O163" i="6"/>
  <c r="F150" i="6"/>
  <c r="F174" i="6"/>
  <c r="N98" i="6"/>
  <c r="G4" i="21"/>
  <c r="L33" i="26"/>
  <c r="C23" i="17"/>
  <c r="G8" i="16"/>
  <c r="J20" i="16"/>
  <c r="J30" i="16"/>
  <c r="J16" i="10"/>
  <c r="J16" i="13"/>
  <c r="M20" i="16"/>
  <c r="M28" i="16"/>
  <c r="G6" i="16"/>
  <c r="J136" i="6"/>
  <c r="J160" i="6"/>
  <c r="E141" i="6"/>
  <c r="E165" i="6"/>
  <c r="M153" i="6"/>
  <c r="M177" i="6"/>
  <c r="C138" i="6"/>
  <c r="M140" i="6"/>
  <c r="C164" i="6"/>
  <c r="J16" i="25"/>
  <c r="J15" i="16"/>
  <c r="N22" i="16"/>
  <c r="J32" i="16"/>
  <c r="C11" i="15"/>
  <c r="G32" i="15"/>
  <c r="F5" i="17"/>
  <c r="N5" i="17"/>
  <c r="J6" i="17"/>
  <c r="N7" i="17"/>
  <c r="J8" i="17"/>
  <c r="F9" i="17"/>
  <c r="N10" i="17"/>
  <c r="G19" i="17"/>
  <c r="J20" i="17"/>
  <c r="F21" i="17"/>
  <c r="F22" i="17"/>
  <c r="F23" i="17"/>
  <c r="F24" i="17"/>
  <c r="J5" i="16"/>
  <c r="J6" i="16"/>
  <c r="J8" i="16"/>
  <c r="F9" i="16"/>
  <c r="F10" i="16"/>
  <c r="F11" i="16"/>
  <c r="F12" i="16"/>
  <c r="F13" i="16"/>
  <c r="F14" i="16"/>
  <c r="F15" i="16"/>
  <c r="D16" i="10"/>
  <c r="D16" i="13"/>
  <c r="F19" i="13"/>
  <c r="F19" i="10"/>
  <c r="F22" i="16"/>
  <c r="N23" i="16"/>
  <c r="F25" i="16"/>
  <c r="B28" i="16"/>
  <c r="K4" i="12"/>
  <c r="K3" i="12"/>
  <c r="K4" i="10"/>
  <c r="G6" i="15"/>
  <c r="G10" i="15"/>
  <c r="K11" i="15"/>
  <c r="C12" i="15"/>
  <c r="K12" i="15"/>
  <c r="G14" i="15"/>
  <c r="K21" i="15"/>
  <c r="G24" i="15"/>
  <c r="K26" i="15"/>
  <c r="G28" i="15"/>
  <c r="E168" i="6"/>
  <c r="E170" i="6"/>
  <c r="E175" i="6"/>
  <c r="E177" i="6"/>
  <c r="E167" i="6"/>
  <c r="E169" i="6"/>
  <c r="E171" i="6"/>
  <c r="I152" i="6"/>
  <c r="I176" i="6"/>
  <c r="I131" i="6"/>
  <c r="I140" i="6"/>
  <c r="I164" i="6"/>
  <c r="I127" i="6"/>
  <c r="Q152" i="6"/>
  <c r="Q176" i="6"/>
  <c r="Q130" i="6"/>
  <c r="Q139" i="6"/>
  <c r="Q163" i="6"/>
  <c r="E13" i="16"/>
  <c r="E144" i="6"/>
  <c r="E146" i="6"/>
  <c r="E151" i="6"/>
  <c r="E153" i="6"/>
  <c r="E5" i="16"/>
  <c r="E21" i="16"/>
  <c r="E143" i="6"/>
  <c r="E145" i="6"/>
  <c r="E147" i="6"/>
  <c r="D151" i="6"/>
  <c r="D175" i="6"/>
  <c r="L152" i="6"/>
  <c r="L176" i="6"/>
  <c r="L153" i="6"/>
  <c r="L177" i="6"/>
  <c r="L154" i="6"/>
  <c r="L178" i="6"/>
  <c r="G131" i="6"/>
  <c r="E176" i="6"/>
  <c r="M24" i="15"/>
  <c r="H98" i="6"/>
  <c r="H100" i="6"/>
  <c r="H95" i="6"/>
  <c r="H97" i="6"/>
  <c r="H99" i="6"/>
  <c r="E33" i="16"/>
  <c r="H4" i="13"/>
  <c r="N24" i="16"/>
  <c r="C25" i="15"/>
  <c r="P27" i="13"/>
  <c r="E8" i="15"/>
  <c r="E12" i="15"/>
  <c r="C17" i="15"/>
  <c r="C44" i="37"/>
  <c r="Q44" i="37"/>
  <c r="F4" i="24"/>
  <c r="F4" i="21"/>
  <c r="F16" i="24"/>
  <c r="F16" i="21"/>
  <c r="E4" i="14"/>
  <c r="E3" i="14"/>
  <c r="C4" i="13"/>
  <c r="C3" i="9"/>
  <c r="C4" i="10"/>
  <c r="O16" i="13"/>
  <c r="O16" i="10"/>
  <c r="O19" i="13"/>
  <c r="O19" i="10"/>
  <c r="O29" i="13"/>
  <c r="O29" i="10"/>
  <c r="N4" i="12"/>
  <c r="N3" i="12"/>
  <c r="N16" i="12"/>
  <c r="N19" i="12"/>
  <c r="N29" i="12"/>
  <c r="G3" i="25"/>
  <c r="G4" i="25"/>
  <c r="L19" i="24"/>
  <c r="L19" i="21"/>
  <c r="P19" i="24"/>
  <c r="P19" i="21"/>
  <c r="M4" i="23"/>
  <c r="M3" i="23"/>
  <c r="C3" i="25"/>
  <c r="C4" i="25"/>
  <c r="D4" i="24"/>
  <c r="D4" i="21"/>
  <c r="L4" i="24"/>
  <c r="L4" i="21"/>
  <c r="I4" i="25"/>
  <c r="I3" i="25"/>
  <c r="H16" i="24"/>
  <c r="H16" i="21"/>
  <c r="Q19" i="24"/>
  <c r="Q19" i="21"/>
  <c r="J19" i="21"/>
  <c r="J19" i="24"/>
  <c r="I19" i="13"/>
  <c r="I19" i="10"/>
  <c r="G137" i="6"/>
  <c r="G161" i="6"/>
  <c r="G141" i="6"/>
  <c r="G165" i="6"/>
  <c r="G154" i="6"/>
  <c r="G178" i="6"/>
  <c r="Q4" i="25"/>
  <c r="Q3" i="25"/>
  <c r="I19" i="25"/>
  <c r="I29" i="24"/>
  <c r="I29" i="21"/>
  <c r="L29" i="24"/>
  <c r="L29" i="21"/>
  <c r="P27" i="23"/>
  <c r="P27" i="24"/>
  <c r="Q16" i="13"/>
  <c r="Q16" i="10"/>
  <c r="N168" i="6"/>
  <c r="N169" i="6"/>
  <c r="N170" i="6"/>
  <c r="N171" i="6"/>
  <c r="B152" i="6"/>
  <c r="B176" i="6"/>
  <c r="B130" i="6"/>
  <c r="B139" i="6"/>
  <c r="B163" i="6"/>
  <c r="F154" i="6"/>
  <c r="F178" i="6"/>
  <c r="F141" i="6"/>
  <c r="F165" i="6"/>
  <c r="F128" i="6"/>
  <c r="F137" i="6"/>
  <c r="F161" i="6"/>
  <c r="J152" i="6"/>
  <c r="J176" i="6"/>
  <c r="J130" i="6"/>
  <c r="J139" i="6"/>
  <c r="J163" i="6"/>
  <c r="N154" i="6"/>
  <c r="N178" i="6"/>
  <c r="N141" i="6"/>
  <c r="N165" i="6"/>
  <c r="N128" i="6"/>
  <c r="N137" i="6"/>
  <c r="N161" i="6"/>
  <c r="F144" i="6"/>
  <c r="F145" i="6"/>
  <c r="F146" i="6"/>
  <c r="F147" i="6"/>
  <c r="O3" i="12"/>
  <c r="O4" i="12"/>
  <c r="L127" i="6"/>
  <c r="D139" i="6"/>
  <c r="D163" i="6"/>
  <c r="L140" i="6"/>
  <c r="L164" i="6"/>
  <c r="K130" i="6"/>
  <c r="K139" i="6"/>
  <c r="K163" i="6"/>
  <c r="L131" i="6"/>
  <c r="C152" i="6"/>
  <c r="C176" i="6"/>
  <c r="E155" i="6"/>
  <c r="E179" i="6"/>
  <c r="L4" i="14"/>
  <c r="L3" i="14"/>
  <c r="P4" i="14"/>
  <c r="P3" i="14"/>
  <c r="F30" i="17"/>
  <c r="L4" i="10"/>
  <c r="L4" i="13"/>
  <c r="L3" i="9"/>
  <c r="N16" i="13"/>
  <c r="N16" i="10"/>
  <c r="F18" i="16"/>
  <c r="D27" i="13"/>
  <c r="F31" i="16"/>
  <c r="C16" i="12"/>
  <c r="O155" i="6"/>
  <c r="O179" i="6"/>
  <c r="O151" i="6"/>
  <c r="O175" i="6"/>
  <c r="O129" i="6"/>
  <c r="O138" i="6"/>
  <c r="O162" i="6"/>
  <c r="E16" i="21"/>
  <c r="N4" i="23"/>
  <c r="E19" i="10"/>
  <c r="J29" i="10"/>
  <c r="J29" i="13"/>
  <c r="O29" i="12"/>
  <c r="F136" i="6"/>
  <c r="F160" i="6"/>
  <c r="O98" i="6"/>
  <c r="E128" i="6"/>
  <c r="E137" i="6"/>
  <c r="E161" i="6"/>
  <c r="C151" i="6"/>
  <c r="C175" i="6"/>
  <c r="C155" i="6"/>
  <c r="C179" i="6"/>
  <c r="C143" i="6"/>
  <c r="C162" i="6"/>
  <c r="F5" i="16"/>
  <c r="F7" i="17"/>
  <c r="F10" i="17"/>
  <c r="N19" i="14"/>
  <c r="H29" i="14"/>
  <c r="N6" i="16"/>
  <c r="N8" i="16"/>
  <c r="N9" i="16"/>
  <c r="N10" i="16"/>
  <c r="N11" i="16"/>
  <c r="N12" i="16"/>
  <c r="N13" i="16"/>
  <c r="N14" i="16"/>
  <c r="N15" i="16"/>
  <c r="L16" i="10"/>
  <c r="L16" i="13"/>
  <c r="F20" i="16"/>
  <c r="N21" i="16"/>
  <c r="F23" i="16"/>
  <c r="F28" i="16"/>
  <c r="L29" i="10"/>
  <c r="L29" i="13"/>
  <c r="C8" i="15"/>
  <c r="G16" i="12"/>
  <c r="C26" i="15"/>
  <c r="M168" i="6"/>
  <c r="M170" i="6"/>
  <c r="M167" i="6"/>
  <c r="M169" i="6"/>
  <c r="M171" i="6"/>
  <c r="I155" i="6"/>
  <c r="I179" i="6"/>
  <c r="I151" i="6"/>
  <c r="I175" i="6"/>
  <c r="I130" i="6"/>
  <c r="I139" i="6"/>
  <c r="I163" i="6"/>
  <c r="Q155" i="6"/>
  <c r="Q179" i="6"/>
  <c r="Q151" i="6"/>
  <c r="Q175" i="6"/>
  <c r="Q129" i="6"/>
  <c r="Q138" i="6"/>
  <c r="Q162" i="6"/>
  <c r="G8" i="17"/>
  <c r="G17" i="17"/>
  <c r="L96" i="6"/>
  <c r="G143" i="6"/>
  <c r="M21" i="15"/>
  <c r="M25" i="15"/>
  <c r="G31" i="17"/>
  <c r="C9" i="15"/>
  <c r="G21" i="17"/>
  <c r="M8" i="15"/>
  <c r="M12" i="15"/>
  <c r="C141" i="6"/>
  <c r="B44" i="37"/>
  <c r="J44" i="37"/>
  <c r="G44" i="37"/>
  <c r="E44" i="37"/>
  <c r="H31" i="37"/>
  <c r="L44" i="37"/>
  <c r="D4" i="25"/>
  <c r="D3" i="25"/>
  <c r="P4" i="25"/>
  <c r="P3" i="25"/>
  <c r="I27" i="23"/>
  <c r="G28" i="16"/>
  <c r="F28" i="15"/>
  <c r="C16" i="13"/>
  <c r="C16" i="10"/>
  <c r="C19" i="13"/>
  <c r="C19" i="10"/>
  <c r="C29" i="13"/>
  <c r="C29" i="10"/>
  <c r="B4" i="12"/>
  <c r="B16" i="12"/>
  <c r="B19" i="12"/>
  <c r="B29" i="12"/>
  <c r="O3" i="25"/>
  <c r="O4" i="25"/>
  <c r="I4" i="21"/>
  <c r="I4" i="24"/>
  <c r="C19" i="24"/>
  <c r="C19" i="21"/>
  <c r="K19" i="24"/>
  <c r="K19" i="21"/>
  <c r="K29" i="21"/>
  <c r="K29" i="24"/>
  <c r="E4" i="23"/>
  <c r="E3" i="23"/>
  <c r="Q3" i="23"/>
  <c r="Q4" i="23"/>
  <c r="J19" i="25"/>
  <c r="C4" i="21"/>
  <c r="C4" i="24"/>
  <c r="O4" i="24"/>
  <c r="O4" i="21"/>
  <c r="D16" i="24"/>
  <c r="D16" i="21"/>
  <c r="Q16" i="24"/>
  <c r="Q16" i="21"/>
  <c r="O29" i="21"/>
  <c r="O29" i="24"/>
  <c r="H4" i="23"/>
  <c r="H3" i="23"/>
  <c r="M31" i="17"/>
  <c r="G3" i="9"/>
  <c r="C7" i="16"/>
  <c r="G17" i="16"/>
  <c r="G18" i="16"/>
  <c r="C20" i="16"/>
  <c r="C21" i="16"/>
  <c r="C22" i="16"/>
  <c r="C23" i="16"/>
  <c r="C24" i="16"/>
  <c r="C25" i="16"/>
  <c r="C26" i="16"/>
  <c r="C27" i="16"/>
  <c r="C30" i="16"/>
  <c r="C31" i="16"/>
  <c r="C32" i="16"/>
  <c r="C33" i="16"/>
  <c r="H3" i="12"/>
  <c r="H4" i="12"/>
  <c r="N5" i="15"/>
  <c r="N6" i="15"/>
  <c r="N7" i="15"/>
  <c r="N8" i="15"/>
  <c r="N9" i="15"/>
  <c r="N10" i="15"/>
  <c r="N11" i="15"/>
  <c r="N12" i="15"/>
  <c r="N13" i="15"/>
  <c r="N14" i="15"/>
  <c r="N15" i="15"/>
  <c r="F30" i="15"/>
  <c r="F31" i="15"/>
  <c r="F32" i="15"/>
  <c r="F33" i="15"/>
  <c r="G138" i="6"/>
  <c r="G162" i="6"/>
  <c r="G151" i="6"/>
  <c r="G175" i="6"/>
  <c r="G128" i="6"/>
  <c r="G147" i="6"/>
  <c r="F31" i="39"/>
  <c r="N31" i="39"/>
  <c r="D19" i="25"/>
  <c r="P19" i="25"/>
  <c r="D29" i="21"/>
  <c r="D29" i="24"/>
  <c r="H29" i="24"/>
  <c r="H29" i="21"/>
  <c r="N29" i="24"/>
  <c r="N29" i="21"/>
  <c r="D19" i="23"/>
  <c r="Q19" i="23"/>
  <c r="J19" i="23"/>
  <c r="C4" i="14"/>
  <c r="C3" i="14"/>
  <c r="G9" i="17"/>
  <c r="G20" i="17"/>
  <c r="C22" i="17"/>
  <c r="P4" i="12"/>
  <c r="P3" i="12"/>
  <c r="P16" i="12"/>
  <c r="B168" i="6"/>
  <c r="B169" i="6"/>
  <c r="B170" i="6"/>
  <c r="B171" i="6"/>
  <c r="B155" i="6"/>
  <c r="B179" i="6"/>
  <c r="B151" i="6"/>
  <c r="B175" i="6"/>
  <c r="B129" i="6"/>
  <c r="B138" i="6"/>
  <c r="B162" i="6"/>
  <c r="F153" i="6"/>
  <c r="F177" i="6"/>
  <c r="F131" i="6"/>
  <c r="F140" i="6"/>
  <c r="F164" i="6"/>
  <c r="J155" i="6"/>
  <c r="J179" i="6"/>
  <c r="J151" i="6"/>
  <c r="J175" i="6"/>
  <c r="J129" i="6"/>
  <c r="J138" i="6"/>
  <c r="J162" i="6"/>
  <c r="N153" i="6"/>
  <c r="N177" i="6"/>
  <c r="N131" i="6"/>
  <c r="N140" i="6"/>
  <c r="N164" i="6"/>
  <c r="B144" i="6"/>
  <c r="B145" i="6"/>
  <c r="B146" i="6"/>
  <c r="B147" i="6"/>
  <c r="M3" i="25"/>
  <c r="P4" i="23"/>
  <c r="J10" i="16"/>
  <c r="J18" i="16"/>
  <c r="M25" i="16"/>
  <c r="C5" i="15"/>
  <c r="C6" i="17"/>
  <c r="C10" i="17"/>
  <c r="G23" i="17"/>
  <c r="P16" i="10"/>
  <c r="P16" i="13"/>
  <c r="P29" i="10"/>
  <c r="P29" i="13"/>
  <c r="O19" i="12"/>
  <c r="L6" i="26"/>
  <c r="L22" i="26"/>
  <c r="L18" i="26"/>
  <c r="L26" i="26"/>
  <c r="L31" i="27"/>
  <c r="L138" i="6"/>
  <c r="L162" i="6"/>
  <c r="D140" i="6"/>
  <c r="D164" i="6"/>
  <c r="L141" i="6"/>
  <c r="L165" i="6"/>
  <c r="E127" i="6"/>
  <c r="E136" i="6"/>
  <c r="E160" i="6"/>
  <c r="E131" i="6"/>
  <c r="E140" i="6"/>
  <c r="E164" i="6"/>
  <c r="D128" i="6"/>
  <c r="L128" i="6"/>
  <c r="D129" i="6"/>
  <c r="D131" i="6"/>
  <c r="M152" i="6"/>
  <c r="M176" i="6"/>
  <c r="M155" i="6"/>
  <c r="M179" i="6"/>
  <c r="M137" i="6"/>
  <c r="C163" i="6"/>
  <c r="M165" i="6"/>
  <c r="L31" i="26"/>
  <c r="L10" i="27"/>
  <c r="K3" i="23"/>
  <c r="M19" i="23"/>
  <c r="M10" i="17"/>
  <c r="J13" i="16"/>
  <c r="N26" i="16"/>
  <c r="G21" i="15"/>
  <c r="G33" i="15"/>
  <c r="H4" i="14"/>
  <c r="H3" i="14"/>
  <c r="B17" i="17"/>
  <c r="J30" i="17"/>
  <c r="F31" i="17"/>
  <c r="F32" i="17"/>
  <c r="B17" i="16"/>
  <c r="N17" i="16"/>
  <c r="N18" i="16"/>
  <c r="F29" i="13"/>
  <c r="F29" i="10"/>
  <c r="B32" i="16"/>
  <c r="M4" i="12"/>
  <c r="M14" i="15"/>
  <c r="K16" i="12"/>
  <c r="C18" i="15"/>
  <c r="M20" i="15"/>
  <c r="M26" i="15"/>
  <c r="K29" i="12"/>
  <c r="C32" i="15"/>
  <c r="O154" i="6"/>
  <c r="O178" i="6"/>
  <c r="O141" i="6"/>
  <c r="O165" i="6"/>
  <c r="O128" i="6"/>
  <c r="O137" i="6"/>
  <c r="O161" i="6"/>
  <c r="K5" i="16"/>
  <c r="K143" i="6"/>
  <c r="K145" i="6"/>
  <c r="K147" i="6"/>
  <c r="K150" i="6"/>
  <c r="K152" i="6"/>
  <c r="K154" i="6"/>
  <c r="K144" i="6"/>
  <c r="K146" i="6"/>
  <c r="B96" i="6"/>
  <c r="N150" i="6"/>
  <c r="N174" i="6"/>
  <c r="J22" i="16"/>
  <c r="N28" i="16"/>
  <c r="G15" i="15"/>
  <c r="E4" i="10"/>
  <c r="P19" i="10"/>
  <c r="P19" i="13"/>
  <c r="M22" i="16"/>
  <c r="K7" i="16"/>
  <c r="B136" i="6"/>
  <c r="B160" i="6"/>
  <c r="E130" i="6"/>
  <c r="E139" i="6"/>
  <c r="E163" i="6"/>
  <c r="B143" i="6"/>
  <c r="F167" i="6"/>
  <c r="J143" i="6"/>
  <c r="N167" i="6"/>
  <c r="M151" i="6"/>
  <c r="M175" i="6"/>
  <c r="K155" i="6"/>
  <c r="K179" i="6"/>
  <c r="M162" i="6"/>
  <c r="L23" i="26"/>
  <c r="M19" i="25"/>
  <c r="L8" i="28"/>
  <c r="B7" i="16"/>
  <c r="J24" i="16"/>
  <c r="N30" i="16"/>
  <c r="G25" i="15"/>
  <c r="N6" i="17"/>
  <c r="J7" i="17"/>
  <c r="N8" i="17"/>
  <c r="N9" i="17"/>
  <c r="J10" i="17"/>
  <c r="P16" i="14"/>
  <c r="F19" i="14"/>
  <c r="N20" i="17"/>
  <c r="N21" i="17"/>
  <c r="N22" i="17"/>
  <c r="N23" i="17"/>
  <c r="N24" i="17"/>
  <c r="P29" i="14"/>
  <c r="B5" i="16"/>
  <c r="N4" i="13"/>
  <c r="N3" i="9"/>
  <c r="N4" i="10"/>
  <c r="F6" i="16"/>
  <c r="F7" i="16"/>
  <c r="F8" i="16"/>
  <c r="M16" i="10"/>
  <c r="N19" i="13"/>
  <c r="N19" i="10"/>
  <c r="F21" i="16"/>
  <c r="B24" i="16"/>
  <c r="F26" i="16"/>
  <c r="K5" i="15"/>
  <c r="C6" i="15"/>
  <c r="K6" i="15"/>
  <c r="K9" i="15"/>
  <c r="C10" i="15"/>
  <c r="K10" i="15"/>
  <c r="G12" i="15"/>
  <c r="C14" i="15"/>
  <c r="K15" i="15"/>
  <c r="C19" i="12"/>
  <c r="K19" i="12"/>
  <c r="K22" i="15"/>
  <c r="C24" i="15"/>
  <c r="K25" i="15"/>
  <c r="C28" i="15"/>
  <c r="K28" i="15"/>
  <c r="G29" i="12"/>
  <c r="I154" i="6"/>
  <c r="I178" i="6"/>
  <c r="I129" i="6"/>
  <c r="I138" i="6"/>
  <c r="I162" i="6"/>
  <c r="Q154" i="6"/>
  <c r="Q178" i="6"/>
  <c r="Q141" i="6"/>
  <c r="Q165" i="6"/>
  <c r="Q128" i="6"/>
  <c r="Q137" i="6"/>
  <c r="Q161" i="6"/>
  <c r="O144" i="6"/>
  <c r="O145" i="6"/>
  <c r="O146" i="6"/>
  <c r="O147" i="6"/>
  <c r="O7" i="16"/>
  <c r="D152" i="6"/>
  <c r="D176" i="6"/>
  <c r="D153" i="6"/>
  <c r="D177" i="6"/>
  <c r="D154" i="6"/>
  <c r="D178" i="6"/>
  <c r="G129" i="6"/>
  <c r="E174" i="6"/>
  <c r="K177" i="6"/>
  <c r="B29" i="10"/>
  <c r="M23" i="15"/>
  <c r="M28" i="15"/>
  <c r="K162" i="6"/>
  <c r="P150" i="6"/>
  <c r="P174" i="6"/>
  <c r="P99" i="6"/>
  <c r="E152" i="6"/>
  <c r="P4" i="13"/>
  <c r="C15" i="15"/>
  <c r="E9" i="16"/>
  <c r="C21" i="15"/>
  <c r="M32" i="15"/>
  <c r="E154" i="6"/>
  <c r="M5" i="15"/>
  <c r="M9" i="15"/>
  <c r="M13" i="15"/>
  <c r="E150" i="6"/>
  <c r="C149" i="6"/>
  <c r="C173" i="6"/>
  <c r="M141" i="6"/>
  <c r="B3" i="14" l="1"/>
  <c r="B65" i="6"/>
  <c r="B66" i="6"/>
  <c r="B68" i="6"/>
  <c r="B64" i="6"/>
  <c r="B67" i="6"/>
  <c r="P29" i="16"/>
  <c r="C4" i="17"/>
  <c r="D29" i="27"/>
  <c r="D4" i="28"/>
  <c r="N19" i="17"/>
  <c r="L29" i="27"/>
  <c r="M3" i="26"/>
  <c r="C29" i="15"/>
  <c r="F4" i="26"/>
  <c r="K4" i="16"/>
  <c r="D4" i="26"/>
  <c r="F3" i="28"/>
  <c r="O19" i="27"/>
  <c r="N3" i="17"/>
  <c r="M4" i="28"/>
  <c r="Q4" i="16"/>
  <c r="Q29" i="27"/>
  <c r="J4" i="26"/>
  <c r="H4" i="27"/>
  <c r="I4" i="17"/>
  <c r="F4" i="28"/>
  <c r="J19" i="17"/>
  <c r="K29" i="26"/>
  <c r="D4" i="15"/>
  <c r="O3" i="17"/>
  <c r="J27" i="26"/>
  <c r="D19" i="15"/>
  <c r="G4" i="16"/>
  <c r="C3" i="26"/>
  <c r="J29" i="17"/>
  <c r="D27" i="15"/>
  <c r="L27" i="15"/>
  <c r="H19" i="17"/>
  <c r="C19" i="28"/>
  <c r="O3" i="13"/>
  <c r="L16" i="17"/>
  <c r="D16" i="17"/>
  <c r="G29" i="15"/>
  <c r="C19" i="15"/>
  <c r="P29" i="17"/>
  <c r="P19" i="16"/>
  <c r="K16" i="15"/>
  <c r="O19" i="15"/>
  <c r="P4" i="26"/>
  <c r="P4" i="15"/>
  <c r="C3" i="17"/>
  <c r="D19" i="26"/>
  <c r="H29" i="27"/>
  <c r="D19" i="28"/>
  <c r="D16" i="27"/>
  <c r="E3" i="26"/>
  <c r="I4" i="27"/>
  <c r="B4" i="15"/>
  <c r="C19" i="16"/>
  <c r="D3" i="28"/>
  <c r="H29" i="17"/>
  <c r="C16" i="15"/>
  <c r="L3" i="17"/>
  <c r="I19" i="28"/>
  <c r="H16" i="27"/>
  <c r="L4" i="27"/>
  <c r="C3" i="28"/>
  <c r="P19" i="27"/>
  <c r="G3" i="28"/>
  <c r="N19" i="15"/>
  <c r="N3" i="15"/>
  <c r="E4" i="17"/>
  <c r="F4" i="27"/>
  <c r="P27" i="16"/>
  <c r="K3" i="15"/>
  <c r="F19" i="16"/>
  <c r="J4" i="17"/>
  <c r="C4" i="26"/>
  <c r="H19" i="26"/>
  <c r="N3" i="28"/>
  <c r="I4" i="16"/>
  <c r="L3" i="26"/>
  <c r="Q4" i="27"/>
  <c r="K3" i="28"/>
  <c r="K29" i="16"/>
  <c r="K16" i="16"/>
  <c r="G4" i="26"/>
  <c r="L3" i="28"/>
  <c r="D29" i="16"/>
  <c r="F4" i="17"/>
  <c r="I4" i="15"/>
  <c r="P3" i="26"/>
  <c r="G29" i="27"/>
  <c r="J3" i="26"/>
  <c r="Q19" i="28"/>
  <c r="E3" i="28"/>
  <c r="I3" i="26"/>
  <c r="G16" i="27"/>
  <c r="G29" i="16"/>
  <c r="G16" i="16"/>
  <c r="H3" i="28"/>
  <c r="I29" i="17"/>
  <c r="I16" i="15"/>
  <c r="K16" i="17"/>
  <c r="K19" i="28"/>
  <c r="M16" i="15"/>
  <c r="I27" i="15"/>
  <c r="Q4" i="17"/>
  <c r="M16" i="17"/>
  <c r="I16" i="27"/>
  <c r="M19" i="27"/>
  <c r="I3" i="17"/>
  <c r="C29" i="27"/>
  <c r="F27" i="26"/>
  <c r="E15" i="27"/>
  <c r="J27" i="27"/>
  <c r="N27" i="15"/>
  <c r="N15" i="26"/>
  <c r="F27" i="27"/>
  <c r="H19" i="15"/>
  <c r="M19" i="15"/>
  <c r="O29" i="28"/>
  <c r="O4" i="16"/>
  <c r="O29" i="26"/>
  <c r="D29" i="17"/>
  <c r="O27" i="15"/>
  <c r="F29" i="28"/>
  <c r="M27" i="16"/>
  <c r="G4" i="17"/>
  <c r="C16" i="17"/>
  <c r="G19" i="26"/>
  <c r="N29" i="28"/>
  <c r="N29" i="17"/>
  <c r="D16" i="15"/>
  <c r="P3" i="13"/>
  <c r="P3" i="16" s="1"/>
  <c r="H3" i="13"/>
  <c r="Q16" i="15"/>
  <c r="K29" i="28"/>
  <c r="K27" i="16"/>
  <c r="E16" i="17"/>
  <c r="P15" i="27"/>
  <c r="E16" i="27"/>
  <c r="C27" i="27"/>
  <c r="B29" i="17"/>
  <c r="F16" i="17"/>
  <c r="Q16" i="28"/>
  <c r="M4" i="16"/>
  <c r="Q16" i="17"/>
  <c r="D29" i="15"/>
  <c r="F19" i="27"/>
  <c r="D16" i="26"/>
  <c r="O19" i="28"/>
  <c r="M29" i="17"/>
  <c r="O27" i="27"/>
  <c r="O16" i="26"/>
  <c r="K19" i="26"/>
  <c r="O15" i="27"/>
  <c r="M16" i="26"/>
  <c r="M19" i="26"/>
  <c r="H3" i="26"/>
  <c r="J19" i="28"/>
  <c r="K19" i="27"/>
  <c r="B16" i="15"/>
  <c r="I27" i="26"/>
  <c r="L16" i="16"/>
  <c r="O19" i="16"/>
  <c r="E3" i="15"/>
  <c r="D4" i="16"/>
  <c r="E29" i="27"/>
  <c r="N19" i="26"/>
  <c r="N4" i="28"/>
  <c r="F16" i="28"/>
  <c r="E4" i="28"/>
  <c r="F19" i="15"/>
  <c r="M29" i="26"/>
  <c r="M27" i="27"/>
  <c r="E16" i="15"/>
  <c r="J27" i="16"/>
  <c r="J16" i="27"/>
  <c r="K3" i="13"/>
  <c r="Q29" i="26"/>
  <c r="B19" i="16"/>
  <c r="E19" i="16"/>
  <c r="M29" i="16"/>
  <c r="Q19" i="15"/>
  <c r="M19" i="28"/>
  <c r="K29" i="15"/>
  <c r="H3" i="17"/>
  <c r="P16" i="15"/>
  <c r="J19" i="26"/>
  <c r="Q16" i="27"/>
  <c r="K29" i="27"/>
  <c r="O4" i="28"/>
  <c r="C29" i="16"/>
  <c r="C16" i="16"/>
  <c r="P3" i="28"/>
  <c r="O29" i="15"/>
  <c r="N4" i="26"/>
  <c r="P3" i="17"/>
  <c r="O4" i="15"/>
  <c r="P27" i="27"/>
  <c r="Q4" i="28"/>
  <c r="I19" i="16"/>
  <c r="Q19" i="27"/>
  <c r="I4" i="28"/>
  <c r="D4" i="27"/>
  <c r="M4" i="26"/>
  <c r="L19" i="27"/>
  <c r="N29" i="15"/>
  <c r="N16" i="15"/>
  <c r="C4" i="16"/>
  <c r="F16" i="27"/>
  <c r="K4" i="15"/>
  <c r="E4" i="15"/>
  <c r="N29" i="16"/>
  <c r="P19" i="17"/>
  <c r="G29" i="26"/>
  <c r="N4" i="27"/>
  <c r="N3" i="26"/>
  <c r="P29" i="27"/>
  <c r="I16" i="16"/>
  <c r="L16" i="26"/>
  <c r="D3" i="26"/>
  <c r="M16" i="27"/>
  <c r="F19" i="28"/>
  <c r="C16" i="27"/>
  <c r="J4" i="15"/>
  <c r="K19" i="16"/>
  <c r="Q27" i="26"/>
  <c r="F29" i="27"/>
  <c r="N4" i="17"/>
  <c r="F16" i="16"/>
  <c r="K4" i="26"/>
  <c r="Q29" i="16"/>
  <c r="K4" i="17"/>
  <c r="J3" i="28"/>
  <c r="D27" i="26"/>
  <c r="O4" i="26"/>
  <c r="F4" i="15"/>
  <c r="G19" i="16"/>
  <c r="E19" i="27"/>
  <c r="E29" i="17"/>
  <c r="L29" i="17"/>
  <c r="J29" i="28"/>
  <c r="F19" i="26"/>
  <c r="I27" i="16"/>
  <c r="B16" i="17"/>
  <c r="M29" i="15"/>
  <c r="H27" i="16"/>
  <c r="E19" i="15"/>
  <c r="C29" i="17"/>
  <c r="J4" i="27"/>
  <c r="B27" i="15"/>
  <c r="H27" i="27"/>
  <c r="F15" i="27"/>
  <c r="F29" i="26"/>
  <c r="F29" i="17"/>
  <c r="L19" i="15"/>
  <c r="G19" i="15"/>
  <c r="D19" i="17"/>
  <c r="M19" i="16"/>
  <c r="L19" i="28"/>
  <c r="E19" i="28"/>
  <c r="O16" i="15"/>
  <c r="M29" i="28"/>
  <c r="L27" i="16"/>
  <c r="E29" i="28"/>
  <c r="O29" i="17"/>
  <c r="C15" i="27"/>
  <c r="E16" i="26"/>
  <c r="P19" i="15"/>
  <c r="L29" i="28"/>
  <c r="B27" i="16"/>
  <c r="I19" i="15"/>
  <c r="Q16" i="26"/>
  <c r="Q19" i="17"/>
  <c r="C29" i="28"/>
  <c r="L19" i="17"/>
  <c r="F16" i="26"/>
  <c r="K29" i="17"/>
  <c r="O16" i="28"/>
  <c r="D16" i="28"/>
  <c r="F3" i="26"/>
  <c r="G27" i="16"/>
  <c r="B4" i="16"/>
  <c r="C19" i="17"/>
  <c r="Q15" i="26"/>
  <c r="Q27" i="16"/>
  <c r="F29" i="16"/>
  <c r="M3" i="28"/>
  <c r="E4" i="26"/>
  <c r="B29" i="15"/>
  <c r="G16" i="15"/>
  <c r="N16" i="16"/>
  <c r="L4" i="17"/>
  <c r="Q16" i="16"/>
  <c r="Q3" i="28"/>
  <c r="I3" i="28"/>
  <c r="N4" i="15"/>
  <c r="D16" i="16"/>
  <c r="Q19" i="16"/>
  <c r="H29" i="15"/>
  <c r="K4" i="28"/>
  <c r="D19" i="27"/>
  <c r="J19" i="15"/>
  <c r="J3" i="15"/>
  <c r="G27" i="27"/>
  <c r="F4" i="16"/>
  <c r="P16" i="27"/>
  <c r="K16" i="27"/>
  <c r="I4" i="26"/>
  <c r="F3" i="15"/>
  <c r="G19" i="28"/>
  <c r="E19" i="26"/>
  <c r="M3" i="13"/>
  <c r="E29" i="15"/>
  <c r="P29" i="15"/>
  <c r="I19" i="17"/>
  <c r="B19" i="17"/>
  <c r="N27" i="16"/>
  <c r="N15" i="27"/>
  <c r="M27" i="15"/>
  <c r="L27" i="27"/>
  <c r="L4" i="15"/>
  <c r="H29" i="28"/>
  <c r="H29" i="26"/>
  <c r="K16" i="26"/>
  <c r="G29" i="28"/>
  <c r="C15" i="26"/>
  <c r="M15" i="26"/>
  <c r="P16" i="26"/>
  <c r="G4" i="27"/>
  <c r="M3" i="17"/>
  <c r="M29" i="27"/>
  <c r="Q29" i="17"/>
  <c r="P29" i="26"/>
  <c r="K19" i="17"/>
  <c r="D15" i="26"/>
  <c r="B16" i="16"/>
  <c r="E27" i="15"/>
  <c r="N4" i="16"/>
  <c r="F19" i="17"/>
  <c r="M4" i="15"/>
  <c r="K3" i="26"/>
  <c r="N29" i="27"/>
  <c r="H4" i="15"/>
  <c r="H4" i="26"/>
  <c r="O4" i="27"/>
  <c r="Q4" i="26"/>
  <c r="D27" i="16"/>
  <c r="P4" i="16"/>
  <c r="K19" i="15"/>
  <c r="N19" i="16"/>
  <c r="P16" i="17"/>
  <c r="H4" i="17"/>
  <c r="P16" i="16"/>
  <c r="Q19" i="26"/>
  <c r="P19" i="28"/>
  <c r="O29" i="27"/>
  <c r="C4" i="27"/>
  <c r="Q3" i="26"/>
  <c r="C19" i="27"/>
  <c r="O3" i="28"/>
  <c r="B19" i="15"/>
  <c r="B3" i="15"/>
  <c r="P4" i="28"/>
  <c r="L29" i="16"/>
  <c r="J29" i="16"/>
  <c r="L4" i="16"/>
  <c r="P4" i="17"/>
  <c r="O3" i="15"/>
  <c r="P27" i="26"/>
  <c r="I29" i="27"/>
  <c r="J19" i="27"/>
  <c r="C4" i="28"/>
  <c r="G4" i="28"/>
  <c r="O29" i="16"/>
  <c r="O16" i="16"/>
  <c r="H4" i="16"/>
  <c r="J16" i="28"/>
  <c r="J16" i="16"/>
  <c r="L19" i="16"/>
  <c r="J19" i="16"/>
  <c r="J3" i="17"/>
  <c r="J15" i="26"/>
  <c r="P19" i="26"/>
  <c r="I19" i="27"/>
  <c r="L4" i="26"/>
  <c r="H19" i="27"/>
  <c r="K4" i="27"/>
  <c r="N16" i="28"/>
  <c r="M4" i="27"/>
  <c r="G19" i="27"/>
  <c r="J29" i="15"/>
  <c r="J16" i="15"/>
  <c r="G3" i="26"/>
  <c r="L4" i="28"/>
  <c r="C4" i="15"/>
  <c r="F3" i="17"/>
  <c r="I3" i="15"/>
  <c r="Q4" i="15"/>
  <c r="D19" i="16"/>
  <c r="J4" i="16"/>
  <c r="I19" i="26"/>
  <c r="J29" i="27"/>
  <c r="N16" i="26"/>
  <c r="N19" i="27"/>
  <c r="L16" i="27"/>
  <c r="J4" i="28"/>
  <c r="P4" i="27"/>
  <c r="E4" i="27"/>
  <c r="D27" i="27"/>
  <c r="O3" i="26"/>
  <c r="F29" i="15"/>
  <c r="F16" i="15"/>
  <c r="H4" i="28"/>
  <c r="E16" i="16"/>
  <c r="I29" i="15"/>
  <c r="M16" i="28"/>
  <c r="I16" i="26"/>
  <c r="H16" i="17"/>
  <c r="H19" i="28"/>
  <c r="B29" i="16"/>
  <c r="E4" i="16"/>
  <c r="E29" i="26"/>
  <c r="M27" i="26"/>
  <c r="H19" i="16"/>
  <c r="J29" i="26"/>
  <c r="L3" i="15"/>
  <c r="F27" i="15"/>
  <c r="E15" i="26"/>
  <c r="H27" i="26"/>
  <c r="F15" i="26"/>
  <c r="J16" i="17"/>
  <c r="M19" i="17"/>
  <c r="O19" i="17"/>
  <c r="N29" i="26"/>
  <c r="H16" i="16"/>
  <c r="L19" i="26"/>
  <c r="G4" i="15"/>
  <c r="H29" i="16"/>
  <c r="O4" i="17"/>
  <c r="K27" i="15"/>
  <c r="E16" i="28"/>
  <c r="D4" i="17"/>
  <c r="C16" i="26"/>
  <c r="Q29" i="28"/>
  <c r="E3" i="13"/>
  <c r="Q29" i="15"/>
  <c r="O19" i="26"/>
  <c r="K16" i="28"/>
  <c r="E29" i="16"/>
  <c r="H16" i="28"/>
  <c r="G15" i="27"/>
  <c r="I29" i="16"/>
  <c r="D29" i="26"/>
  <c r="K27" i="27"/>
  <c r="D29" i="28"/>
  <c r="B4" i="17"/>
  <c r="C27" i="15"/>
  <c r="L15" i="27"/>
  <c r="B63" i="6"/>
  <c r="G3" i="14"/>
  <c r="G3" i="12"/>
  <c r="G98" i="6"/>
  <c r="B150" i="6"/>
  <c r="P100" i="6"/>
  <c r="O149" i="6"/>
  <c r="O97" i="6"/>
  <c r="O100" i="6"/>
  <c r="O95" i="6"/>
  <c r="O99" i="6"/>
  <c r="N160" i="6"/>
  <c r="N127" i="6"/>
  <c r="P96" i="6"/>
  <c r="P97" i="6"/>
  <c r="P98" i="6"/>
  <c r="F99" i="6"/>
  <c r="J135" i="6"/>
  <c r="K136" i="6"/>
  <c r="I136" i="6"/>
  <c r="G150" i="6"/>
  <c r="I150" i="6"/>
  <c r="C150" i="6"/>
  <c r="G127" i="6"/>
  <c r="E149" i="6"/>
  <c r="H150" i="6"/>
  <c r="G136" i="6"/>
  <c r="J150" i="6"/>
  <c r="K127" i="6"/>
  <c r="Q3" i="12"/>
  <c r="E99" i="6"/>
  <c r="E97" i="6"/>
  <c r="C160" i="6"/>
  <c r="H135" i="6"/>
  <c r="D3" i="12"/>
  <c r="I95" i="6"/>
  <c r="I99" i="6"/>
  <c r="I100" i="6"/>
  <c r="I97" i="6"/>
  <c r="I98" i="6"/>
  <c r="N97" i="6"/>
  <c r="N100" i="6"/>
  <c r="N95" i="6"/>
  <c r="I96" i="6"/>
  <c r="F95" i="6"/>
  <c r="N173" i="6"/>
  <c r="F100" i="6"/>
  <c r="C136" i="6"/>
  <c r="N99" i="6"/>
  <c r="G173" i="6"/>
  <c r="H136" i="6"/>
  <c r="H160" i="6"/>
  <c r="O150" i="6"/>
  <c r="G96" i="6"/>
  <c r="Q98" i="6"/>
  <c r="G100" i="6"/>
  <c r="O136" i="6"/>
  <c r="M174" i="6"/>
  <c r="Q97" i="6"/>
  <c r="G99" i="6"/>
  <c r="M99" i="6"/>
  <c r="M100" i="6"/>
  <c r="M95" i="6"/>
  <c r="M97" i="6"/>
  <c r="M98" i="6"/>
  <c r="G95" i="6"/>
  <c r="Q173" i="6"/>
  <c r="Q95" i="6"/>
  <c r="Q100" i="6"/>
  <c r="O127" i="6"/>
  <c r="G29" i="17"/>
  <c r="Q99" i="6"/>
  <c r="O3" i="10"/>
  <c r="B3" i="10"/>
  <c r="G135" i="6"/>
  <c r="J98" i="6"/>
  <c r="O135" i="6"/>
  <c r="J149" i="6"/>
  <c r="M160" i="6"/>
  <c r="M127" i="6"/>
  <c r="H3" i="10"/>
  <c r="J100" i="6"/>
  <c r="J95" i="6"/>
  <c r="B3" i="13"/>
  <c r="Q150" i="6"/>
  <c r="K149" i="6"/>
  <c r="Q3" i="14"/>
  <c r="J97" i="6"/>
  <c r="Q174" i="6"/>
  <c r="F98" i="6"/>
  <c r="M136" i="6"/>
  <c r="F173" i="6"/>
  <c r="F97" i="6"/>
  <c r="D3" i="14"/>
  <c r="J99" i="6"/>
  <c r="D95" i="6"/>
  <c r="D97" i="6"/>
  <c r="D100" i="6"/>
  <c r="D99" i="6"/>
  <c r="D98" i="6"/>
  <c r="Q136" i="6"/>
  <c r="Q160" i="6"/>
  <c r="Q127" i="6"/>
  <c r="I3" i="24"/>
  <c r="I3" i="21"/>
  <c r="L150" i="6"/>
  <c r="L174" i="6"/>
  <c r="D136" i="6"/>
  <c r="D160" i="6"/>
  <c r="E3" i="17"/>
  <c r="H149" i="6"/>
  <c r="H173" i="6"/>
  <c r="Q3" i="24"/>
  <c r="Q3" i="21"/>
  <c r="F135" i="6"/>
  <c r="F159" i="6"/>
  <c r="J3" i="10"/>
  <c r="J3" i="13"/>
  <c r="Q3" i="13"/>
  <c r="Q3" i="10"/>
  <c r="N3" i="24"/>
  <c r="N3" i="21"/>
  <c r="H3" i="24"/>
  <c r="H3" i="21"/>
  <c r="E3" i="24"/>
  <c r="E3" i="21"/>
  <c r="P135" i="6"/>
  <c r="P159" i="6"/>
  <c r="L136" i="6"/>
  <c r="L160" i="6"/>
  <c r="D3" i="24"/>
  <c r="D3" i="21"/>
  <c r="F3" i="21"/>
  <c r="F3" i="24"/>
  <c r="K3" i="24"/>
  <c r="K3" i="21"/>
  <c r="C3" i="15"/>
  <c r="G3" i="24"/>
  <c r="G3" i="21"/>
  <c r="B149" i="6"/>
  <c r="B173" i="6"/>
  <c r="D127" i="6"/>
  <c r="K3" i="10"/>
  <c r="D150" i="6"/>
  <c r="D174" i="6"/>
  <c r="N3" i="13"/>
  <c r="N3" i="10"/>
  <c r="M3" i="12"/>
  <c r="M3" i="10"/>
  <c r="O3" i="24"/>
  <c r="O3" i="21"/>
  <c r="C3" i="24"/>
  <c r="C3" i="21"/>
  <c r="L95" i="6"/>
  <c r="L100" i="6"/>
  <c r="L99" i="6"/>
  <c r="L98" i="6"/>
  <c r="L97" i="6"/>
  <c r="J3" i="21"/>
  <c r="J3" i="24"/>
  <c r="L3" i="24"/>
  <c r="L3" i="21"/>
  <c r="C3" i="13"/>
  <c r="C3" i="10"/>
  <c r="D3" i="10"/>
  <c r="D3" i="13"/>
  <c r="M3" i="21"/>
  <c r="M3" i="24"/>
  <c r="P149" i="6"/>
  <c r="P173" i="6"/>
  <c r="P3" i="24"/>
  <c r="P3" i="21"/>
  <c r="D96" i="6"/>
  <c r="E3" i="10"/>
  <c r="P3" i="15"/>
  <c r="H3" i="15"/>
  <c r="G3" i="13"/>
  <c r="G3" i="10"/>
  <c r="P3" i="10"/>
  <c r="N135" i="6"/>
  <c r="N159" i="6"/>
  <c r="L3" i="10"/>
  <c r="L3" i="13"/>
  <c r="B135" i="6"/>
  <c r="B159" i="6"/>
  <c r="I3" i="13"/>
  <c r="I3" i="10"/>
  <c r="F3" i="13"/>
  <c r="F3" i="10"/>
  <c r="K3" i="17"/>
  <c r="B3" i="17" l="1"/>
  <c r="K3" i="16"/>
  <c r="O3" i="16"/>
  <c r="H3" i="16"/>
  <c r="P3" i="27"/>
  <c r="N3" i="27"/>
  <c r="D3" i="27"/>
  <c r="E3" i="16"/>
  <c r="Q3" i="17"/>
  <c r="Q3" i="15"/>
  <c r="G3" i="17"/>
  <c r="F3" i="27"/>
  <c r="G3" i="15"/>
  <c r="M3" i="27"/>
  <c r="L3" i="27"/>
  <c r="D3" i="17"/>
  <c r="O3" i="27"/>
  <c r="E3" i="27"/>
  <c r="Q3" i="27"/>
  <c r="I3" i="27"/>
  <c r="D3" i="15"/>
  <c r="J3" i="27"/>
  <c r="C3" i="27"/>
  <c r="G3" i="27"/>
  <c r="K3" i="27"/>
  <c r="H3" i="27"/>
  <c r="B3" i="16"/>
  <c r="M3" i="16"/>
  <c r="J159" i="6"/>
  <c r="O173" i="6"/>
  <c r="H159" i="6"/>
  <c r="G159" i="6"/>
  <c r="Q149" i="6"/>
  <c r="G149" i="6"/>
  <c r="N149" i="6"/>
  <c r="O159" i="6"/>
  <c r="K135" i="6"/>
  <c r="K159" i="6"/>
  <c r="I173" i="6"/>
  <c r="I149" i="6"/>
  <c r="J173" i="6"/>
  <c r="C135" i="6"/>
  <c r="C159" i="6"/>
  <c r="M149" i="6"/>
  <c r="M173" i="6"/>
  <c r="F149" i="6"/>
  <c r="I135" i="6"/>
  <c r="I159" i="6"/>
  <c r="E135" i="6"/>
  <c r="E159" i="6"/>
  <c r="M159" i="6"/>
  <c r="M135" i="6"/>
  <c r="L135" i="6"/>
  <c r="L159" i="6"/>
  <c r="N3" i="16"/>
  <c r="Q3" i="16"/>
  <c r="D149" i="6"/>
  <c r="D173" i="6"/>
  <c r="F3" i="16"/>
  <c r="I3" i="16"/>
  <c r="L3" i="16"/>
  <c r="G3" i="16"/>
  <c r="C3" i="16"/>
  <c r="D135" i="6"/>
  <c r="D159" i="6"/>
  <c r="M3" i="15"/>
  <c r="J3" i="16"/>
  <c r="D3" i="16"/>
  <c r="L149" i="6"/>
  <c r="L173" i="6"/>
  <c r="Q135" i="6"/>
  <c r="Q159" i="6"/>
  <c r="B25" i="4"/>
  <c r="B13" i="4"/>
  <c r="B14" i="4"/>
  <c r="B22" i="4"/>
  <c r="B8" i="4"/>
  <c r="B16" i="4"/>
  <c r="B26" i="4"/>
  <c r="B15" i="4"/>
  <c r="B44" i="4"/>
  <c r="B20" i="4"/>
  <c r="B4" i="4"/>
  <c r="B27" i="4"/>
  <c r="B11" i="4"/>
  <c r="B34" i="4"/>
  <c r="B39" i="4"/>
  <c r="B24" i="4"/>
  <c r="B30" i="4"/>
  <c r="B43" i="4"/>
  <c r="B10" i="4"/>
  <c r="B7" i="4"/>
  <c r="B12" i="4"/>
  <c r="B23" i="4"/>
  <c r="B37" i="4"/>
  <c r="B42" i="4"/>
  <c r="B29" i="4"/>
  <c r="B17" i="4"/>
  <c r="B35" i="4"/>
  <c r="B45" i="4"/>
  <c r="B9" i="4"/>
  <c r="B33" i="4"/>
  <c r="B28" i="4"/>
  <c r="B21" i="4"/>
  <c r="B38" i="4"/>
  <c r="B36" i="4"/>
</calcChain>
</file>

<file path=xl/sharedStrings.xml><?xml version="1.0" encoding="utf-8"?>
<sst xmlns="http://schemas.openxmlformats.org/spreadsheetml/2006/main" count="1166" uniqueCount="231">
  <si>
    <t>detailed split of CO2 emissions</t>
  </si>
  <si>
    <t>detailed split of useful energy demand</t>
  </si>
  <si>
    <t>detailed split of final energy consumption</t>
  </si>
  <si>
    <t>Agriculture sector summary</t>
  </si>
  <si>
    <t>Agriculture</t>
  </si>
  <si>
    <t>ICT and multimedia</t>
  </si>
  <si>
    <t>Miscellaneous building technologies</t>
  </si>
  <si>
    <t>Building lighting</t>
  </si>
  <si>
    <t>Street lighting</t>
  </si>
  <si>
    <t>Ventilation and others</t>
  </si>
  <si>
    <t>Services sector: Specific electric uses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</si>
  <si>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useful surface area</t>
    </r>
  </si>
  <si>
    <t>Thermal energy service per useful surface area</t>
  </si>
  <si>
    <t>Final energy consumption per useful surface area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</si>
  <si>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building</t>
    </r>
  </si>
  <si>
    <t>Thermal energy service per building</t>
  </si>
  <si>
    <t>Final energy consumption per building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</si>
  <si>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</t>
    </r>
  </si>
  <si>
    <t>System efficiency indicator of total stock</t>
  </si>
  <si>
    <t>Thermal energy service</t>
  </si>
  <si>
    <t>Final energy consumption</t>
  </si>
  <si>
    <t>Number of new and renovated buildings</t>
  </si>
  <si>
    <t>Services sector: Thermal uses in new and renovated buildings</t>
  </si>
  <si>
    <t>Number of buildings</t>
  </si>
  <si>
    <t>Services sector: Thermal uses</t>
  </si>
  <si>
    <t>Services sector summary</t>
  </si>
  <si>
    <t>Description</t>
  </si>
  <si>
    <t>Sheet</t>
  </si>
  <si>
    <t>Click on the link to jump to the sheet</t>
  </si>
  <si>
    <t>Energy intensity (toe/physical output index)</t>
  </si>
  <si>
    <t>Electricity</t>
  </si>
  <si>
    <t>Steam distributed</t>
  </si>
  <si>
    <t>Geothermal</t>
  </si>
  <si>
    <t>Solar</t>
  </si>
  <si>
    <t>Biomass and wastes</t>
  </si>
  <si>
    <t>Diesel oil (incl. biofuels)</t>
  </si>
  <si>
    <t>LPG</t>
  </si>
  <si>
    <t>Liquids</t>
  </si>
  <si>
    <t>Solids</t>
  </si>
  <si>
    <t>Commercial  refrigeration</t>
  </si>
  <si>
    <t>Ratio of energy service to energy consumption (system efficiency indicator)</t>
  </si>
  <si>
    <t>Gases</t>
  </si>
  <si>
    <t>Derived heat</t>
  </si>
  <si>
    <t>Cooling</t>
  </si>
  <si>
    <t>Space heating</t>
  </si>
  <si>
    <t>Specific electricity uses</t>
  </si>
  <si>
    <t>Catering</t>
  </si>
  <si>
    <t>Hot water</t>
  </si>
  <si>
    <t>Thermal uses</t>
  </si>
  <si>
    <t>Emissions per capita (kg CO2 / capita)</t>
  </si>
  <si>
    <t>Thermal energy service per capita (kWh useful / capita)</t>
  </si>
  <si>
    <t>Energy consumption per capita (kWh / capita)</t>
  </si>
  <si>
    <t>Emissions per useful surface area (kg CO2 / sqm)</t>
  </si>
  <si>
    <t>Thermal energy service per useful surface area (kWh useful / sqm)</t>
  </si>
  <si>
    <t>Energy consumption per useful surface area (kWh / sqm)</t>
  </si>
  <si>
    <t>Emissions per building (kg CO2 / representative building cell)</t>
  </si>
  <si>
    <t>Thermal energy service per building (kWh useful / representative building cell)</t>
  </si>
  <si>
    <t>Energy consumption per building (kWh / representative building cell)</t>
  </si>
  <si>
    <t>Additional building indicators</t>
  </si>
  <si>
    <t>Share of emissions in end-uses (in %)</t>
  </si>
  <si>
    <t>Emissions by end-uses (kt of CO2)</t>
  </si>
  <si>
    <t>Geothermal energy</t>
  </si>
  <si>
    <t>Liquid biofuels</t>
  </si>
  <si>
    <t>Biogas</t>
  </si>
  <si>
    <t>Renewable energies and wastes</t>
  </si>
  <si>
    <t>Gas/Diesel oil and other liquids (without biofuels)</t>
  </si>
  <si>
    <t>Liquified petroleum gas (LPG)</t>
  </si>
  <si>
    <t>Emissions by fuel - Eurostat structure (kt of CO2)</t>
  </si>
  <si>
    <t>Emissions</t>
  </si>
  <si>
    <t>Shares of energy consumption in end-uses (in %)</t>
  </si>
  <si>
    <t>Energy consumption by end-uses (ktoe)</t>
  </si>
  <si>
    <t>Energy consumption by fuel - Eurostat structure (ktoe)</t>
  </si>
  <si>
    <t>Energy consumption</t>
  </si>
  <si>
    <t>Avoided energy use (thermal integrity effect)</t>
  </si>
  <si>
    <t>(expressed in kWh/m2 of floor area and adjusted for weather conditions)</t>
  </si>
  <si>
    <t>Energy comfort for space heating purposes</t>
  </si>
  <si>
    <t>U-values (weighted average based on building stock per floor area, W/m2K)</t>
  </si>
  <si>
    <t>Building Characteristics and Energy Comfort</t>
  </si>
  <si>
    <t>New and renovated buildings useful surface area (in sqm/representative building cell)</t>
  </si>
  <si>
    <t>Services useful surface area (in sqm/representative building cell)</t>
  </si>
  <si>
    <t>Services useful surface area (in sqm/employee)</t>
  </si>
  <si>
    <t>Services useful surface area (in sqm/capita)</t>
  </si>
  <si>
    <t>Representative building cell size (employees/representative building cell)</t>
  </si>
  <si>
    <t>Value added per capita relative to EU28</t>
  </si>
  <si>
    <t>Value added per capita (€2010)</t>
  </si>
  <si>
    <t>Value added per employee (€2010)</t>
  </si>
  <si>
    <t>GDP per capita (€2010)</t>
  </si>
  <si>
    <t>Indicators</t>
  </si>
  <si>
    <t>Relative heating degree-days</t>
  </si>
  <si>
    <t>Mean heating degree-days over period 1980 - 2015</t>
  </si>
  <si>
    <t>Actual heating degree-days</t>
  </si>
  <si>
    <t>New and renovated buildings useful surface area (in 000 sqm)</t>
  </si>
  <si>
    <t>Total services useful surface area (in 000 sqm)</t>
  </si>
  <si>
    <t>Number of representative building cells</t>
  </si>
  <si>
    <t>Employment data (employees)</t>
  </si>
  <si>
    <t>Value added (M€2010)</t>
  </si>
  <si>
    <t>Gross Domestic product (M€2010)</t>
  </si>
  <si>
    <t>Population (inhabitants)</t>
  </si>
  <si>
    <t>Gases incl. biogas</t>
  </si>
  <si>
    <t>Gas/Diesel oil incl. biofuels (GDO)</t>
  </si>
  <si>
    <t>Electric space cooling</t>
  </si>
  <si>
    <t>Gas heat pumps</t>
  </si>
  <si>
    <t>Space cooling</t>
  </si>
  <si>
    <t>Circulation, other electricity</t>
  </si>
  <si>
    <t>Conventional electric heating</t>
  </si>
  <si>
    <t>Advanced electric heating</t>
  </si>
  <si>
    <t>Conventional gas heaters</t>
  </si>
  <si>
    <t>Stock of buildings</t>
  </si>
  <si>
    <t>Electricity in circulation and other use</t>
  </si>
  <si>
    <t>Final energy consumption (ktoe)</t>
  </si>
  <si>
    <t>Thermal energy service (ktoe useful)</t>
  </si>
  <si>
    <t>Ratio of energy service to energy consumption</t>
  </si>
  <si>
    <t>CO2 emissions (kt CO2)</t>
  </si>
  <si>
    <t>Solar (as of solar equiped buildings)</t>
  </si>
  <si>
    <t>Solar (as of total)</t>
  </si>
  <si>
    <t>Final energy consumption (kWh / representative building cell)</t>
  </si>
  <si>
    <t>Thermal energy service (kWh useful / representative building cell)</t>
  </si>
  <si>
    <t>CO2 emissions (kg CO2 / representative building cell)</t>
  </si>
  <si>
    <t>Final energy consumption (kWh / sqm)</t>
  </si>
  <si>
    <t>Thermal energy service (kWh useful / sqm)</t>
  </si>
  <si>
    <t>CO2 emissions (kg CO2 / sqm)</t>
  </si>
  <si>
    <t>ICT and multimedia (unit per capita)</t>
  </si>
  <si>
    <t>Miscellaneous building technologies (sqm per building cell)</t>
  </si>
  <si>
    <t>Street lighting (unit per capita)</t>
  </si>
  <si>
    <t>Ventilation and others (sqm per building cell)</t>
  </si>
  <si>
    <t>Penetration factor</t>
  </si>
  <si>
    <t>ICT and multimedia (W per appliance)</t>
  </si>
  <si>
    <t>Miscellaneous building technologies (W per serviced m2)</t>
  </si>
  <si>
    <t>Street lighting (W per appliance)</t>
  </si>
  <si>
    <t>Ventilation and others (W per serviced m2)</t>
  </si>
  <si>
    <t>W per new appliance (in average operating mode)</t>
  </si>
  <si>
    <t>W per appliance (in average operating mode)</t>
  </si>
  <si>
    <t>Operating hours per appliance</t>
  </si>
  <si>
    <t>ICT and multimedia (000 units)</t>
  </si>
  <si>
    <t>Miscellaneous building technologies (serviced mio m2)</t>
  </si>
  <si>
    <t>Street lighting (000 units)</t>
  </si>
  <si>
    <t>Ventilation and others (serviced mio m2)</t>
  </si>
  <si>
    <t>Number of replaced appliances</t>
  </si>
  <si>
    <t>Number of new appliances</t>
  </si>
  <si>
    <t>Stock of appliances</t>
  </si>
  <si>
    <t>Total MW installed (in average operating mode)</t>
  </si>
  <si>
    <t>Lumens per useful surface area (lumen per sqm)</t>
  </si>
  <si>
    <t>Emission intensity (kt of CO2 / ktoe)</t>
  </si>
  <si>
    <t>Useful energy demand intensity (toe useful / physical output index)</t>
  </si>
  <si>
    <t>Energy intensity (toe / physical output index)</t>
  </si>
  <si>
    <t>Value added intensity (toe / M€2010)</t>
  </si>
  <si>
    <t>Residual fuel oil and other liquids</t>
  </si>
  <si>
    <t>Gas/diesel oil (without biofuels)</t>
  </si>
  <si>
    <t>by fuel (EUROSTAT DATA)</t>
  </si>
  <si>
    <t>Energy consumption (ktoe)</t>
  </si>
  <si>
    <t>Idle capacity (production index)</t>
  </si>
  <si>
    <t>Decommissioned capacity (production index)</t>
  </si>
  <si>
    <t>Capacity investment (production index)</t>
  </si>
  <si>
    <t>Installed capacity (production index)</t>
  </si>
  <si>
    <t>Physical output (index)</t>
  </si>
  <si>
    <t>Pumping devices (electric)</t>
  </si>
  <si>
    <t>Pumping devices (diesel oil incl. biofuels)</t>
  </si>
  <si>
    <t>Specific heat uses</t>
  </si>
  <si>
    <t>Farming machine drives (diesel oil incl. biofuels)</t>
  </si>
  <si>
    <t>Low enthalpy heat</t>
  </si>
  <si>
    <t>Motor drives</t>
  </si>
  <si>
    <t>Ventilation</t>
  </si>
  <si>
    <t>Lighting</t>
  </si>
  <si>
    <t>Agriculture, forestry and fishing</t>
  </si>
  <si>
    <t>Market shares of energy uses (%)</t>
  </si>
  <si>
    <t>Biomass</t>
  </si>
  <si>
    <t>Gases (incl. biogas)</t>
  </si>
  <si>
    <t>Fuel oil and other liquids</t>
  </si>
  <si>
    <t>Detailed split of energy consumption (ktoe)</t>
  </si>
  <si>
    <t>Ratio of useful energy demand to final energy consumption (system efficiency indicator)</t>
  </si>
  <si>
    <t>Market shares of useful energy demand (%)</t>
  </si>
  <si>
    <t>Detailed split of useful energy demand (ktoe)</t>
  </si>
  <si>
    <t>Emission intensity (kt of CO2 per ktoe)</t>
  </si>
  <si>
    <t>Market shares of CO2 emissions by subsector (%)</t>
  </si>
  <si>
    <t>Detailed split of CO2 emissions by subsector (kt of CO2)</t>
  </si>
  <si>
    <t>JRC-IDEES - Integrated Database of the European Energy System (2000-2015)</t>
  </si>
  <si>
    <t>Services and Agriculture sector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</si>
  <si>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</si>
  <si>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</si>
  <si>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</si>
  <si>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</si>
  <si>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</si>
  <si>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</si>
  <si>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Building lighting (mio units)</t>
  </si>
  <si>
    <t>Building lighting (W per appliance)</t>
  </si>
  <si>
    <t>Building lighting (unit per building cell)</t>
  </si>
  <si>
    <t>version 1.0</t>
  </si>
  <si>
    <t>© European Union 2017-2018</t>
  </si>
  <si>
    <t>Commercial refrigeration (000 units)</t>
  </si>
  <si>
    <t>Commercial refrigeration (W per appliance)</t>
  </si>
  <si>
    <t>Commercial refrigeration (unit per capita)</t>
  </si>
  <si>
    <t>Commercial refrigeration</t>
  </si>
  <si>
    <t>Specific electric uses in services</t>
  </si>
  <si>
    <t>Prepared by JRC C.6</t>
  </si>
  <si>
    <t>The information made available is property of the Joint Research Centre of the European Commission.</t>
  </si>
  <si>
    <t>PT</t>
  </si>
  <si>
    <t>Portugal</t>
  </si>
  <si>
    <t>PT - Services sector summary</t>
  </si>
  <si>
    <t>PT - Number of buildings</t>
  </si>
  <si>
    <t>PT - Final energy consumption</t>
  </si>
  <si>
    <t>PT - Thermal energy service</t>
  </si>
  <si>
    <t>PT - System efficiency indicators of total stock</t>
  </si>
  <si>
    <t>PT - CO2 emissions</t>
  </si>
  <si>
    <t>PT - Final energy consumption per building</t>
  </si>
  <si>
    <t>PT - Thermal energy service per building</t>
  </si>
  <si>
    <t>PT - CO2 emissions per building</t>
  </si>
  <si>
    <t>PT - Final energy consumption per useful surface area</t>
  </si>
  <si>
    <t>PT - Thermal energy service per useful surface area</t>
  </si>
  <si>
    <t>PT - CO2 emissions per useful surface area</t>
  </si>
  <si>
    <t>PT - Number of new and renovated buildings</t>
  </si>
  <si>
    <t>PT - Final energy consumption in new and renovated buildings</t>
  </si>
  <si>
    <t>PT - Thermal energy service in new and renovated buildings</t>
  </si>
  <si>
    <t>PT - System efficiency indicators in new and renovated buildings</t>
  </si>
  <si>
    <t>PT - CO2 emissions in new and renovated buildings</t>
  </si>
  <si>
    <t>PT - Final energy consumption in new and renovated buildings (per building)</t>
  </si>
  <si>
    <t>PT - Thermal energy service in new and renovated buildings (per building)</t>
  </si>
  <si>
    <t>PT - CO2 emissions in new and renovated buildings (per building)</t>
  </si>
  <si>
    <t>PT - Final energy consumption in new and renovated buildings (per surface area)</t>
  </si>
  <si>
    <t>PT - Thermal energy service in new and renovated buildings (per surface area)</t>
  </si>
  <si>
    <t>PT - CO2 emissions in new and renovated buildings (per surface area)</t>
  </si>
  <si>
    <t>PT - Specific electric uses in services</t>
  </si>
  <si>
    <t>PT - Ventilation and others</t>
  </si>
  <si>
    <t>PT - Street lighting</t>
  </si>
  <si>
    <t>PT - Building lighting</t>
  </si>
  <si>
    <t>PT - Commercial refrigeration</t>
  </si>
  <si>
    <t>PT - Miscellaneous building technologies</t>
  </si>
  <si>
    <t>PT - ICT and multimedia</t>
  </si>
  <si>
    <t>PT - Agriculture</t>
  </si>
  <si>
    <t>PT - Agriculture - final energy consumption</t>
  </si>
  <si>
    <t>PT - Agriculture - useful energy demand</t>
  </si>
  <si>
    <t>PT - Agriculture -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</si>
</sst>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-;\-* #,##0.00_-;_-* &quot;-&quot;??_-;_-@_-"/>
    <numFmt numFmtId="165" formatCode="#,##0.000;\-#,##0.000;&quot;-&quot;"/>
    <numFmt numFmtId="166" formatCode="#,##0.0;\-#,##0.0;&quot;-&quot;"/>
    <numFmt numFmtId="167" formatCode="#,##0.000;\-#,##0.000;&quot;&quot;"/>
    <numFmt numFmtId="168" formatCode="0.0%;\-0.0%;&quot;-&quot;"/>
    <numFmt numFmtId="169" formatCode="#,##0;\-#,##0;&quot;-&quot;"/>
    <numFmt numFmtId="170" formatCode="#,##0.0;\-#,##0.0;&quot;&quot;"/>
    <numFmt numFmtId="171" formatCode="0.0;\-0.0;&quot;-&quot;"/>
    <numFmt numFmtId="172" formatCode="#,##0;\-#,##0;&quot;&quot;"/>
    <numFmt numFmtId="173" formatCode="#,##0.00;\-#,##0.00;&quot;-&quot;"/>
    <numFmt numFmtId="174" formatCode="#,##0.000000000000000000_ ;\-#,##0.000000000000000000\ "/>
    <numFmt numFmtId="175" formatCode="0.00%;\-0.00%;&quot;-&quot;"/>
    <numFmt numFmtId="176" formatCode="mmmm\ yyyy"/>
    <numFmt numFmtId="177" formatCode="#,##0.0"/>
    <numFmt numFmtId="178" formatCode="0.0;\-0.0;&quot;&quot;"/>
    <numFmt numFmtId="179" formatCode="0.000;\-0.000;&quot;&quot;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b/>
      <sz val="8"/>
      <color theme="3" tint="-0.499984740745262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9"/>
      <color rgb="FFC0000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8"/>
      <color rgb="FFC00000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i/>
      <sz val="8"/>
      <color indexed="56"/>
      <name val="Calibri"/>
      <family val="2"/>
      <scheme val="minor"/>
    </font>
    <font>
      <sz val="10"/>
      <color rgb="FFC00000"/>
      <name val="Calibri"/>
      <family val="2"/>
      <scheme val="minor"/>
    </font>
    <font>
      <i/>
      <sz val="8"/>
      <color indexed="56" tint="-0.499984740745262"/>
      <name val="Calibri"/>
      <family val="2"/>
      <scheme val="minor"/>
    </font>
    <font>
      <sz val="9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theme="6" tint="-0.499984740745262"/>
      <name val="Calibri"/>
      <family val="2"/>
      <scheme val="minor"/>
    </font>
    <font>
      <sz val="10"/>
      <color rgb="FF002060"/>
      <name val="Calibri"/>
      <family val="2"/>
      <scheme val="minor"/>
    </font>
    <font>
      <sz val="8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1" fillId="0" borderId="0"/>
    <xf numFmtId="0" fontId="12" fillId="0" borderId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238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3" fillId="0" borderId="0" xfId="0" applyFont="1"/>
    <xf numFmtId="0" fontId="5" fillId="0" borderId="0" xfId="3" applyFont="1" applyAlignment="1">
      <alignment horizontal="left" inden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3" applyFont="1"/>
    <xf numFmtId="0" fontId="4" fillId="0" borderId="0" xfId="3"/>
    <xf numFmtId="0" fontId="5" fillId="0" borderId="0" xfId="3" applyFont="1" applyAlignment="1">
      <alignment horizontal="left"/>
    </xf>
    <xf numFmtId="0" fontId="8" fillId="0" borderId="0" xfId="0" applyFont="1"/>
    <xf numFmtId="0" fontId="9" fillId="0" borderId="1" xfId="0" applyFont="1" applyBorder="1"/>
    <xf numFmtId="0" fontId="9" fillId="0" borderId="0" xfId="0" applyFont="1" applyBorder="1"/>
    <xf numFmtId="0" fontId="10" fillId="0" borderId="0" xfId="0" applyFont="1"/>
    <xf numFmtId="0" fontId="9" fillId="0" borderId="0" xfId="0" applyFont="1"/>
    <xf numFmtId="1" fontId="13" fillId="2" borderId="2" xfId="5" applyNumberFormat="1" applyFont="1" applyFill="1" applyBorder="1" applyAlignment="1">
      <alignment horizontal="center" vertical="center"/>
    </xf>
    <xf numFmtId="0" fontId="14" fillId="0" borderId="0" xfId="5" applyFont="1" applyAlignment="1">
      <alignment vertical="center"/>
    </xf>
    <xf numFmtId="0" fontId="14" fillId="3" borderId="0" xfId="5" applyFont="1" applyFill="1" applyAlignment="1">
      <alignment vertical="center"/>
    </xf>
    <xf numFmtId="166" fontId="14" fillId="3" borderId="1" xfId="1" applyNumberFormat="1" applyFont="1" applyFill="1" applyBorder="1" applyAlignment="1">
      <alignment vertical="center"/>
    </xf>
    <xf numFmtId="0" fontId="14" fillId="0" borderId="1" xfId="5" applyFont="1" applyFill="1" applyBorder="1" applyAlignment="1">
      <alignment horizontal="left" vertical="center" indent="2"/>
    </xf>
    <xf numFmtId="166" fontId="14" fillId="3" borderId="3" xfId="1" applyNumberFormat="1" applyFont="1" applyFill="1" applyBorder="1" applyAlignment="1">
      <alignment vertical="center"/>
    </xf>
    <xf numFmtId="0" fontId="14" fillId="0" borderId="3" xfId="5" applyFont="1" applyFill="1" applyBorder="1" applyAlignment="1">
      <alignment horizontal="left" vertical="center" indent="3"/>
    </xf>
    <xf numFmtId="166" fontId="14" fillId="3" borderId="0" xfId="1" applyNumberFormat="1" applyFont="1" applyFill="1" applyBorder="1" applyAlignment="1">
      <alignment vertical="center"/>
    </xf>
    <xf numFmtId="0" fontId="14" fillId="0" borderId="0" xfId="5" applyFont="1" applyFill="1" applyBorder="1" applyAlignment="1">
      <alignment horizontal="left" vertical="center" indent="3"/>
    </xf>
    <xf numFmtId="166" fontId="14" fillId="3" borderId="4" xfId="1" applyNumberFormat="1" applyFont="1" applyFill="1" applyBorder="1" applyAlignment="1">
      <alignment vertical="center"/>
    </xf>
    <xf numFmtId="0" fontId="14" fillId="0" borderId="4" xfId="5" applyFont="1" applyBorder="1" applyAlignment="1">
      <alignment horizontal="left" vertical="center" indent="2"/>
    </xf>
    <xf numFmtId="166" fontId="15" fillId="4" borderId="5" xfId="5" applyNumberFormat="1" applyFont="1" applyFill="1" applyBorder="1" applyAlignment="1">
      <alignment vertical="center"/>
    </xf>
    <xf numFmtId="0" fontId="16" fillId="4" borderId="5" xfId="5" applyFont="1" applyFill="1" applyBorder="1" applyAlignment="1">
      <alignment horizontal="left" vertical="center" indent="1"/>
    </xf>
    <xf numFmtId="0" fontId="14" fillId="3" borderId="0" xfId="5" applyNumberFormat="1" applyFont="1" applyFill="1" applyAlignment="1">
      <alignment vertical="center"/>
    </xf>
    <xf numFmtId="0" fontId="14" fillId="0" borderId="1" xfId="5" applyFont="1" applyFill="1" applyBorder="1" applyAlignment="1">
      <alignment horizontal="left" vertical="center" indent="3"/>
    </xf>
    <xf numFmtId="166" fontId="14" fillId="0" borderId="0" xfId="1" applyNumberFormat="1" applyFont="1" applyFill="1" applyBorder="1" applyAlignment="1">
      <alignment vertical="center"/>
    </xf>
    <xf numFmtId="166" fontId="15" fillId="4" borderId="4" xfId="5" applyNumberFormat="1" applyFont="1" applyFill="1" applyBorder="1" applyAlignment="1">
      <alignment vertical="center"/>
    </xf>
    <xf numFmtId="0" fontId="16" fillId="4" borderId="4" xfId="5" applyFont="1" applyFill="1" applyBorder="1" applyAlignment="1">
      <alignment horizontal="left" vertical="center" indent="1"/>
    </xf>
    <xf numFmtId="0" fontId="14" fillId="0" borderId="0" xfId="5" applyNumberFormat="1" applyFont="1" applyAlignment="1">
      <alignment vertical="center"/>
    </xf>
    <xf numFmtId="0" fontId="17" fillId="5" borderId="2" xfId="5" applyNumberFormat="1" applyFont="1" applyFill="1" applyBorder="1" applyAlignment="1">
      <alignment vertical="center"/>
    </xf>
    <xf numFmtId="0" fontId="18" fillId="5" borderId="2" xfId="5" applyNumberFormat="1" applyFont="1" applyFill="1" applyBorder="1" applyAlignment="1">
      <alignment horizontal="left" vertical="center"/>
    </xf>
    <xf numFmtId="167" fontId="14" fillId="3" borderId="1" xfId="5" applyNumberFormat="1" applyFont="1" applyFill="1" applyBorder="1" applyAlignment="1">
      <alignment vertical="center"/>
    </xf>
    <xf numFmtId="167" fontId="14" fillId="3" borderId="0" xfId="5" applyNumberFormat="1" applyFont="1" applyFill="1" applyBorder="1" applyAlignment="1">
      <alignment vertical="center"/>
    </xf>
    <xf numFmtId="167" fontId="14" fillId="3" borderId="5" xfId="5" applyNumberFormat="1" applyFont="1" applyFill="1" applyBorder="1" applyAlignment="1">
      <alignment vertical="center"/>
    </xf>
    <xf numFmtId="167" fontId="19" fillId="4" borderId="2" xfId="1" applyNumberFormat="1" applyFont="1" applyFill="1" applyBorder="1" applyAlignment="1">
      <alignment vertical="center"/>
    </xf>
    <xf numFmtId="0" fontId="16" fillId="4" borderId="2" xfId="5" applyFont="1" applyFill="1" applyBorder="1" applyAlignment="1">
      <alignment horizontal="left" vertical="center" indent="1"/>
    </xf>
    <xf numFmtId="168" fontId="14" fillId="3" borderId="2" xfId="5" applyNumberFormat="1" applyFont="1" applyFill="1" applyBorder="1" applyAlignment="1">
      <alignment vertical="center"/>
    </xf>
    <xf numFmtId="0" fontId="20" fillId="0" borderId="2" xfId="5" applyFont="1" applyFill="1" applyBorder="1" applyAlignment="1">
      <alignment horizontal="left" vertical="center" indent="2"/>
    </xf>
    <xf numFmtId="168" fontId="14" fillId="3" borderId="1" xfId="5" applyNumberFormat="1" applyFont="1" applyFill="1" applyBorder="1" applyAlignment="1">
      <alignment vertical="center"/>
    </xf>
    <xf numFmtId="168" fontId="14" fillId="3" borderId="0" xfId="5" applyNumberFormat="1" applyFont="1" applyFill="1" applyBorder="1" applyAlignment="1">
      <alignment vertical="center"/>
    </xf>
    <xf numFmtId="168" fontId="14" fillId="3" borderId="5" xfId="5" applyNumberFormat="1" applyFont="1" applyFill="1" applyBorder="1" applyAlignment="1">
      <alignment vertical="center"/>
    </xf>
    <xf numFmtId="0" fontId="20" fillId="0" borderId="2" xfId="5" applyFont="1" applyBorder="1" applyAlignment="1">
      <alignment horizontal="left" vertical="center" indent="2"/>
    </xf>
    <xf numFmtId="168" fontId="19" fillId="4" borderId="2" xfId="2" applyNumberFormat="1" applyFont="1" applyFill="1" applyBorder="1" applyAlignment="1">
      <alignment vertical="center"/>
    </xf>
    <xf numFmtId="166" fontId="14" fillId="0" borderId="1" xfId="5" applyNumberFormat="1" applyFont="1" applyBorder="1" applyAlignment="1">
      <alignment vertical="center"/>
    </xf>
    <xf numFmtId="0" fontId="14" fillId="3" borderId="1" xfId="5" applyFont="1" applyFill="1" applyBorder="1" applyAlignment="1">
      <alignment horizontal="left" vertical="center" indent="2"/>
    </xf>
    <xf numFmtId="166" fontId="14" fillId="0" borderId="0" xfId="5" applyNumberFormat="1" applyFont="1" applyBorder="1" applyAlignment="1">
      <alignment vertical="center"/>
    </xf>
    <xf numFmtId="0" fontId="14" fillId="3" borderId="0" xfId="5" applyFont="1" applyFill="1" applyBorder="1" applyAlignment="1">
      <alignment horizontal="left" vertical="center" indent="2"/>
    </xf>
    <xf numFmtId="0" fontId="14" fillId="3" borderId="0" xfId="5" applyFont="1" applyFill="1" applyBorder="1" applyAlignment="1">
      <alignment horizontal="left" vertical="center" indent="3"/>
    </xf>
    <xf numFmtId="166" fontId="14" fillId="0" borderId="5" xfId="5" applyNumberFormat="1" applyFont="1" applyBorder="1" applyAlignment="1">
      <alignment vertical="center"/>
    </xf>
    <xf numFmtId="0" fontId="14" fillId="3" borderId="5" xfId="5" applyFont="1" applyFill="1" applyBorder="1" applyAlignment="1">
      <alignment horizontal="left" vertical="center" indent="2"/>
    </xf>
    <xf numFmtId="166" fontId="15" fillId="4" borderId="2" xfId="5" applyNumberFormat="1" applyFont="1" applyFill="1" applyBorder="1" applyAlignment="1">
      <alignment vertical="center"/>
    </xf>
    <xf numFmtId="166" fontId="14" fillId="3" borderId="0" xfId="5" applyNumberFormat="1" applyFont="1" applyFill="1" applyAlignment="1">
      <alignment vertical="center"/>
    </xf>
    <xf numFmtId="166" fontId="14" fillId="0" borderId="1" xfId="5" applyNumberFormat="1" applyFont="1" applyFill="1" applyBorder="1" applyAlignment="1">
      <alignment vertical="center"/>
    </xf>
    <xf numFmtId="166" fontId="14" fillId="0" borderId="5" xfId="5" applyNumberFormat="1" applyFont="1" applyFill="1" applyBorder="1" applyAlignment="1">
      <alignment vertical="center"/>
    </xf>
    <xf numFmtId="0" fontId="14" fillId="0" borderId="5" xfId="5" applyFont="1" applyFill="1" applyBorder="1" applyAlignment="1">
      <alignment horizontal="left" vertical="center" indent="2"/>
    </xf>
    <xf numFmtId="166" fontId="13" fillId="4" borderId="0" xfId="5" applyNumberFormat="1" applyFont="1" applyFill="1" applyBorder="1" applyAlignment="1">
      <alignment vertical="center"/>
    </xf>
    <xf numFmtId="0" fontId="20" fillId="4" borderId="0" xfId="5" applyFont="1" applyFill="1" applyBorder="1" applyAlignment="1">
      <alignment horizontal="left" vertical="center" indent="2"/>
    </xf>
    <xf numFmtId="169" fontId="14" fillId="4" borderId="5" xfId="5" applyNumberFormat="1" applyFont="1" applyFill="1" applyBorder="1" applyAlignment="1">
      <alignment vertical="center"/>
    </xf>
    <xf numFmtId="0" fontId="19" fillId="4" borderId="5" xfId="5" applyFont="1" applyFill="1" applyBorder="1" applyAlignment="1">
      <alignment horizontal="left" vertical="center" indent="1"/>
    </xf>
    <xf numFmtId="165" fontId="13" fillId="4" borderId="5" xfId="5" applyNumberFormat="1" applyFont="1" applyFill="1" applyBorder="1" applyAlignment="1">
      <alignment vertical="center"/>
    </xf>
    <xf numFmtId="170" fontId="14" fillId="0" borderId="1" xfId="5" applyNumberFormat="1" applyFont="1" applyFill="1" applyBorder="1" applyAlignment="1">
      <alignment vertical="center"/>
    </xf>
    <xf numFmtId="167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 indent="1"/>
    </xf>
    <xf numFmtId="166" fontId="14" fillId="0" borderId="0" xfId="5" applyNumberFormat="1" applyFont="1" applyFill="1" applyBorder="1" applyAlignment="1">
      <alignment vertical="center"/>
    </xf>
    <xf numFmtId="0" fontId="13" fillId="0" borderId="0" xfId="5" applyFont="1" applyFill="1" applyBorder="1" applyAlignment="1">
      <alignment horizontal="left" vertical="center" indent="1"/>
    </xf>
    <xf numFmtId="165" fontId="14" fillId="0" borderId="0" xfId="5" applyNumberFormat="1" applyFont="1" applyFill="1" applyBorder="1" applyAlignment="1">
      <alignment vertical="center"/>
    </xf>
    <xf numFmtId="165" fontId="14" fillId="0" borderId="5" xfId="5" applyNumberFormat="1" applyFont="1" applyFill="1" applyBorder="1" applyAlignment="1">
      <alignment vertical="center"/>
    </xf>
    <xf numFmtId="0" fontId="13" fillId="0" borderId="5" xfId="5" applyFont="1" applyFill="1" applyBorder="1" applyAlignment="1">
      <alignment horizontal="left" vertical="center" indent="1"/>
    </xf>
    <xf numFmtId="165" fontId="14" fillId="0" borderId="1" xfId="5" applyNumberFormat="1" applyFont="1" applyFill="1" applyBorder="1" applyAlignment="1">
      <alignment vertical="center"/>
    </xf>
    <xf numFmtId="169" fontId="14" fillId="0" borderId="0" xfId="5" applyNumberFormat="1" applyFont="1" applyFill="1" applyBorder="1" applyAlignment="1">
      <alignment vertical="center"/>
    </xf>
    <xf numFmtId="169" fontId="14" fillId="0" borderId="5" xfId="5" applyNumberFormat="1" applyFont="1" applyFill="1" applyBorder="1" applyAlignment="1">
      <alignment vertical="center"/>
    </xf>
    <xf numFmtId="0" fontId="20" fillId="0" borderId="1" xfId="5" applyFont="1" applyFill="1" applyBorder="1" applyAlignment="1">
      <alignment horizontal="left" vertical="center"/>
    </xf>
    <xf numFmtId="0" fontId="13" fillId="0" borderId="0" xfId="5" applyFont="1" applyFill="1" applyBorder="1" applyAlignment="1">
      <alignment horizontal="left" vertical="center"/>
    </xf>
    <xf numFmtId="0" fontId="13" fillId="0" borderId="5" xfId="5" applyFont="1" applyFill="1" applyBorder="1" applyAlignment="1">
      <alignment horizontal="left" vertical="center"/>
    </xf>
    <xf numFmtId="172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/>
    </xf>
    <xf numFmtId="172" fontId="14" fillId="0" borderId="0" xfId="5" applyNumberFormat="1" applyFont="1" applyFill="1" applyBorder="1" applyAlignment="1">
      <alignment vertical="center"/>
    </xf>
    <xf numFmtId="169" fontId="14" fillId="0" borderId="3" xfId="5" applyNumberFormat="1" applyFont="1" applyFill="1" applyBorder="1" applyAlignment="1">
      <alignment vertical="center"/>
    </xf>
    <xf numFmtId="0" fontId="13" fillId="0" borderId="3" xfId="5" applyFont="1" applyFill="1" applyBorder="1" applyAlignment="1">
      <alignment horizontal="left" vertical="center"/>
    </xf>
    <xf numFmtId="169" fontId="14" fillId="0" borderId="1" xfId="5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/>
    </xf>
    <xf numFmtId="169" fontId="14" fillId="3" borderId="1" xfId="1" applyNumberFormat="1" applyFont="1" applyFill="1" applyBorder="1" applyAlignment="1">
      <alignment vertical="center"/>
    </xf>
    <xf numFmtId="169" fontId="14" fillId="3" borderId="0" xfId="1" applyNumberFormat="1" applyFont="1" applyFill="1" applyAlignment="1">
      <alignment vertical="center"/>
    </xf>
    <xf numFmtId="0" fontId="14" fillId="3" borderId="0" xfId="5" applyFont="1" applyFill="1" applyAlignment="1">
      <alignment horizontal="left" vertical="center" indent="2"/>
    </xf>
    <xf numFmtId="169" fontId="22" fillId="4" borderId="2" xfId="1" applyNumberFormat="1" applyFont="1" applyFill="1" applyBorder="1" applyAlignment="1">
      <alignment vertical="center"/>
    </xf>
    <xf numFmtId="0" fontId="23" fillId="4" borderId="2" xfId="5" applyFont="1" applyFill="1" applyBorder="1" applyAlignment="1">
      <alignment horizontal="left" vertical="center" indent="1"/>
    </xf>
    <xf numFmtId="0" fontId="20" fillId="3" borderId="1" xfId="5" applyFont="1" applyFill="1" applyBorder="1" applyAlignment="1">
      <alignment horizontal="left" vertical="center" indent="2"/>
    </xf>
    <xf numFmtId="169" fontId="24" fillId="3" borderId="6" xfId="1" applyNumberFormat="1" applyFont="1" applyFill="1" applyBorder="1" applyAlignment="1">
      <alignment vertical="center"/>
    </xf>
    <xf numFmtId="0" fontId="20" fillId="3" borderId="6" xfId="5" applyFont="1" applyFill="1" applyBorder="1" applyAlignment="1">
      <alignment horizontal="left" vertical="center" indent="2"/>
    </xf>
    <xf numFmtId="169" fontId="14" fillId="3" borderId="0" xfId="1" applyNumberFormat="1" applyFont="1" applyFill="1" applyBorder="1" applyAlignment="1">
      <alignment vertical="center"/>
    </xf>
    <xf numFmtId="169" fontId="14" fillId="0" borderId="0" xfId="1" applyNumberFormat="1" applyFont="1" applyFill="1" applyAlignment="1">
      <alignment vertical="center"/>
    </xf>
    <xf numFmtId="169" fontId="20" fillId="3" borderId="7" xfId="1" applyNumberFormat="1" applyFont="1" applyFill="1" applyBorder="1" applyAlignment="1">
      <alignment vertical="center"/>
    </xf>
    <xf numFmtId="0" fontId="20" fillId="3" borderId="7" xfId="5" applyFont="1" applyFill="1" applyBorder="1" applyAlignment="1">
      <alignment horizontal="left" vertical="center" indent="2"/>
    </xf>
    <xf numFmtId="169" fontId="19" fillId="6" borderId="2" xfId="1" applyNumberFormat="1" applyFont="1" applyFill="1" applyBorder="1" applyAlignment="1">
      <alignment vertical="center"/>
    </xf>
    <xf numFmtId="0" fontId="25" fillId="6" borderId="2" xfId="5" applyFont="1" applyFill="1" applyBorder="1" applyAlignment="1">
      <alignment horizontal="left" vertical="center"/>
    </xf>
    <xf numFmtId="166" fontId="14" fillId="3" borderId="0" xfId="1" applyNumberFormat="1" applyFont="1" applyFill="1" applyAlignment="1">
      <alignment vertical="center"/>
    </xf>
    <xf numFmtId="166" fontId="22" fillId="4" borderId="2" xfId="1" applyNumberFormat="1" applyFont="1" applyFill="1" applyBorder="1" applyAlignment="1">
      <alignment vertical="center"/>
    </xf>
    <xf numFmtId="166" fontId="24" fillId="3" borderId="6" xfId="1" applyNumberFormat="1" applyFont="1" applyFill="1" applyBorder="1" applyAlignment="1">
      <alignment vertical="center"/>
    </xf>
    <xf numFmtId="166" fontId="14" fillId="0" borderId="0" xfId="1" applyNumberFormat="1" applyFont="1" applyFill="1" applyAlignment="1">
      <alignment vertical="center"/>
    </xf>
    <xf numFmtId="166" fontId="14" fillId="3" borderId="7" xfId="1" applyNumberFormat="1" applyFont="1" applyFill="1" applyBorder="1" applyAlignment="1">
      <alignment vertical="center"/>
    </xf>
    <xf numFmtId="0" fontId="14" fillId="3" borderId="7" xfId="5" applyFont="1" applyFill="1" applyBorder="1" applyAlignment="1">
      <alignment horizontal="left" vertical="center" indent="2"/>
    </xf>
    <xf numFmtId="166" fontId="19" fillId="6" borderId="2" xfId="1" applyNumberFormat="1" applyFont="1" applyFill="1" applyBorder="1" applyAlignment="1">
      <alignment vertical="center"/>
    </xf>
    <xf numFmtId="166" fontId="26" fillId="3" borderId="6" xfId="1" applyNumberFormat="1" applyFont="1" applyFill="1" applyBorder="1" applyAlignment="1">
      <alignment vertical="center"/>
    </xf>
    <xf numFmtId="165" fontId="14" fillId="3" borderId="1" xfId="1" applyNumberFormat="1" applyFont="1" applyFill="1" applyBorder="1" applyAlignment="1">
      <alignment vertical="center"/>
    </xf>
    <xf numFmtId="165" fontId="14" fillId="3" borderId="0" xfId="1" applyNumberFormat="1" applyFont="1" applyFill="1" applyAlignment="1">
      <alignment vertical="center"/>
    </xf>
    <xf numFmtId="165" fontId="22" fillId="4" borderId="2" xfId="1" applyNumberFormat="1" applyFont="1" applyFill="1" applyBorder="1" applyAlignment="1">
      <alignment vertical="center"/>
    </xf>
    <xf numFmtId="165" fontId="20" fillId="3" borderId="6" xfId="1" applyNumberFormat="1" applyFont="1" applyFill="1" applyBorder="1" applyAlignment="1">
      <alignment vertical="center"/>
    </xf>
    <xf numFmtId="165" fontId="14" fillId="3" borderId="0" xfId="1" applyNumberFormat="1" applyFont="1" applyFill="1" applyBorder="1" applyAlignment="1">
      <alignment vertical="center"/>
    </xf>
    <xf numFmtId="165" fontId="14" fillId="0" borderId="0" xfId="1" applyNumberFormat="1" applyFont="1" applyFill="1" applyAlignment="1">
      <alignment vertical="center"/>
    </xf>
    <xf numFmtId="165" fontId="14" fillId="3" borderId="7" xfId="1" applyNumberFormat="1" applyFont="1" applyFill="1" applyBorder="1" applyAlignment="1">
      <alignment vertical="center"/>
    </xf>
    <xf numFmtId="165" fontId="19" fillId="6" borderId="2" xfId="1" applyNumberFormat="1" applyFont="1" applyFill="1" applyBorder="1" applyAlignment="1">
      <alignment vertical="center"/>
    </xf>
    <xf numFmtId="166" fontId="20" fillId="3" borderId="6" xfId="1" applyNumberFormat="1" applyFont="1" applyFill="1" applyBorder="1" applyAlignment="1">
      <alignment vertical="center"/>
    </xf>
    <xf numFmtId="166" fontId="20" fillId="3" borderId="1" xfId="1" applyNumberFormat="1" applyFont="1" applyFill="1" applyBorder="1" applyAlignment="1">
      <alignment vertical="center"/>
    </xf>
    <xf numFmtId="169" fontId="20" fillId="3" borderId="1" xfId="1" applyNumberFormat="1" applyFont="1" applyFill="1" applyBorder="1" applyAlignment="1">
      <alignment vertical="center"/>
    </xf>
    <xf numFmtId="169" fontId="20" fillId="3" borderId="6" xfId="1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 wrapText="1"/>
    </xf>
    <xf numFmtId="166" fontId="14" fillId="3" borderId="6" xfId="1" applyNumberFormat="1" applyFont="1" applyFill="1" applyBorder="1" applyAlignment="1">
      <alignment vertical="center"/>
    </xf>
    <xf numFmtId="165" fontId="14" fillId="3" borderId="6" xfId="1" applyNumberFormat="1" applyFont="1" applyFill="1" applyBorder="1" applyAlignment="1">
      <alignment vertical="center"/>
    </xf>
    <xf numFmtId="165" fontId="14" fillId="0" borderId="1" xfId="5" applyNumberFormat="1" applyFont="1" applyBorder="1" applyAlignment="1">
      <alignment vertical="center"/>
    </xf>
    <xf numFmtId="165" fontId="14" fillId="0" borderId="0" xfId="5" applyNumberFormat="1" applyFont="1" applyBorder="1" applyAlignment="1">
      <alignment vertical="center"/>
    </xf>
    <xf numFmtId="165" fontId="14" fillId="0" borderId="0" xfId="5" applyNumberFormat="1" applyFont="1" applyAlignment="1">
      <alignment vertical="center"/>
    </xf>
    <xf numFmtId="165" fontId="23" fillId="6" borderId="2" xfId="2" applyNumberFormat="1" applyFont="1" applyFill="1" applyBorder="1" applyAlignment="1">
      <alignment vertical="center"/>
    </xf>
    <xf numFmtId="0" fontId="18" fillId="6" borderId="2" xfId="5" applyFont="1" applyFill="1" applyBorder="1" applyAlignment="1">
      <alignment horizontal="left" vertical="center"/>
    </xf>
    <xf numFmtId="166" fontId="14" fillId="0" borderId="0" xfId="5" applyNumberFormat="1" applyFont="1" applyAlignment="1">
      <alignment vertical="center"/>
    </xf>
    <xf numFmtId="166" fontId="23" fillId="6" borderId="2" xfId="5" applyNumberFormat="1" applyFont="1" applyFill="1" applyBorder="1" applyAlignment="1">
      <alignment vertical="center"/>
    </xf>
    <xf numFmtId="166" fontId="14" fillId="0" borderId="0" xfId="5" applyNumberFormat="1" applyFont="1" applyFill="1" applyAlignment="1">
      <alignment vertical="center"/>
    </xf>
    <xf numFmtId="171" fontId="14" fillId="0" borderId="1" xfId="5" applyNumberFormat="1" applyFont="1" applyBorder="1" applyAlignment="1">
      <alignment vertical="center"/>
    </xf>
    <xf numFmtId="171" fontId="14" fillId="0" borderId="0" xfId="5" applyNumberFormat="1" applyFont="1" applyBorder="1" applyAlignment="1">
      <alignment vertical="center"/>
    </xf>
    <xf numFmtId="171" fontId="14" fillId="0" borderId="0" xfId="5" applyNumberFormat="1" applyFont="1" applyAlignment="1">
      <alignment vertical="center"/>
    </xf>
    <xf numFmtId="171" fontId="23" fillId="6" borderId="2" xfId="5" applyNumberFormat="1" applyFont="1" applyFill="1" applyBorder="1" applyAlignment="1">
      <alignment vertical="center"/>
    </xf>
    <xf numFmtId="172" fontId="14" fillId="0" borderId="1" xfId="5" applyNumberFormat="1" applyFont="1" applyBorder="1" applyAlignment="1">
      <alignment vertical="center"/>
    </xf>
    <xf numFmtId="172" fontId="14" fillId="0" borderId="0" xfId="5" applyNumberFormat="1" applyFont="1" applyBorder="1" applyAlignment="1">
      <alignment vertical="center"/>
    </xf>
    <xf numFmtId="172" fontId="14" fillId="0" borderId="0" xfId="5" applyNumberFormat="1" applyFont="1" applyAlignment="1">
      <alignment vertical="center"/>
    </xf>
    <xf numFmtId="169" fontId="14" fillId="0" borderId="1" xfId="5" applyNumberFormat="1" applyFont="1" applyBorder="1" applyAlignment="1">
      <alignment vertical="center"/>
    </xf>
    <xf numFmtId="169" fontId="14" fillId="0" borderId="0" xfId="5" applyNumberFormat="1" applyFont="1" applyBorder="1" applyAlignment="1">
      <alignment vertical="center"/>
    </xf>
    <xf numFmtId="169" fontId="14" fillId="0" borderId="0" xfId="5" applyNumberFormat="1" applyFont="1" applyAlignment="1">
      <alignment vertical="center"/>
    </xf>
    <xf numFmtId="166" fontId="14" fillId="4" borderId="1" xfId="5" applyNumberFormat="1" applyFont="1" applyFill="1" applyBorder="1" applyAlignment="1">
      <alignment vertical="center"/>
    </xf>
    <xf numFmtId="0" fontId="27" fillId="4" borderId="1" xfId="5" applyFont="1" applyFill="1" applyBorder="1" applyAlignment="1">
      <alignment horizontal="left" vertical="center"/>
    </xf>
    <xf numFmtId="166" fontId="14" fillId="4" borderId="5" xfId="5" applyNumberFormat="1" applyFont="1" applyFill="1" applyBorder="1" applyAlignment="1">
      <alignment vertical="center"/>
    </xf>
    <xf numFmtId="0" fontId="27" fillId="4" borderId="5" xfId="5" applyFont="1" applyFill="1" applyBorder="1" applyAlignment="1">
      <alignment horizontal="left" vertical="center"/>
    </xf>
    <xf numFmtId="0" fontId="17" fillId="3" borderId="0" xfId="5" applyFont="1" applyFill="1" applyBorder="1" applyAlignment="1">
      <alignment horizontal="left" vertical="center"/>
    </xf>
    <xf numFmtId="171" fontId="14" fillId="4" borderId="2" xfId="5" applyNumberFormat="1" applyFont="1" applyFill="1" applyBorder="1" applyAlignment="1">
      <alignment vertical="center"/>
    </xf>
    <xf numFmtId="0" fontId="27" fillId="4" borderId="2" xfId="5" applyFont="1" applyFill="1" applyBorder="1" applyAlignment="1">
      <alignment horizontal="left" vertical="center"/>
    </xf>
    <xf numFmtId="0" fontId="17" fillId="3" borderId="0" xfId="5" applyFont="1" applyFill="1" applyAlignment="1">
      <alignment horizontal="left" vertical="center"/>
    </xf>
    <xf numFmtId="169" fontId="14" fillId="4" borderId="1" xfId="5" applyNumberFormat="1" applyFont="1" applyFill="1" applyBorder="1" applyAlignment="1">
      <alignment vertical="center"/>
    </xf>
    <xf numFmtId="169" fontId="14" fillId="4" borderId="0" xfId="5" applyNumberFormat="1" applyFont="1" applyFill="1" applyBorder="1" applyAlignment="1">
      <alignment vertical="center"/>
    </xf>
    <xf numFmtId="0" fontId="27" fillId="4" borderId="0" xfId="5" applyFont="1" applyFill="1" applyBorder="1" applyAlignment="1">
      <alignment horizontal="left" vertical="center"/>
    </xf>
    <xf numFmtId="165" fontId="14" fillId="4" borderId="7" xfId="5" applyNumberFormat="1" applyFont="1" applyFill="1" applyBorder="1" applyAlignment="1">
      <alignment vertical="center"/>
    </xf>
    <xf numFmtId="0" fontId="27" fillId="4" borderId="7" xfId="5" applyFont="1" applyFill="1" applyBorder="1" applyAlignment="1">
      <alignment horizontal="left" vertical="center"/>
    </xf>
    <xf numFmtId="166" fontId="14" fillId="4" borderId="2" xfId="5" applyNumberFormat="1" applyFont="1" applyFill="1" applyBorder="1" applyAlignment="1">
      <alignment vertical="center"/>
    </xf>
    <xf numFmtId="173" fontId="22" fillId="4" borderId="1" xfId="5" applyNumberFormat="1" applyFont="1" applyFill="1" applyBorder="1" applyAlignment="1">
      <alignment vertical="center"/>
    </xf>
    <xf numFmtId="0" fontId="23" fillId="4" borderId="1" xfId="5" applyFont="1" applyFill="1" applyBorder="1" applyAlignment="1">
      <alignment horizontal="left" vertical="center"/>
    </xf>
    <xf numFmtId="166" fontId="22" fillId="4" borderId="0" xfId="5" applyNumberFormat="1" applyFont="1" applyFill="1" applyBorder="1" applyAlignment="1">
      <alignment vertical="center"/>
    </xf>
    <xf numFmtId="0" fontId="23" fillId="4" borderId="0" xfId="5" applyFont="1" applyFill="1" applyBorder="1" applyAlignment="1">
      <alignment horizontal="left" vertical="center"/>
    </xf>
    <xf numFmtId="166" fontId="22" fillId="4" borderId="5" xfId="5" applyNumberFormat="1" applyFont="1" applyFill="1" applyBorder="1" applyAlignment="1">
      <alignment vertical="center"/>
    </xf>
    <xf numFmtId="0" fontId="23" fillId="4" borderId="5" xfId="5" applyFont="1" applyFill="1" applyBorder="1" applyAlignment="1">
      <alignment horizontal="left" vertical="center"/>
    </xf>
    <xf numFmtId="166" fontId="14" fillId="6" borderId="2" xfId="5" applyNumberFormat="1" applyFont="1" applyFill="1" applyBorder="1" applyAlignment="1">
      <alignment vertical="center"/>
    </xf>
    <xf numFmtId="0" fontId="23" fillId="6" borderId="2" xfId="5" applyFont="1" applyFill="1" applyBorder="1" applyAlignment="1">
      <alignment horizontal="left" vertical="center"/>
    </xf>
    <xf numFmtId="166" fontId="22" fillId="4" borderId="2" xfId="5" applyNumberFormat="1" applyFont="1" applyFill="1" applyBorder="1" applyAlignment="1">
      <alignment vertical="center"/>
    </xf>
    <xf numFmtId="0" fontId="28" fillId="4" borderId="2" xfId="5" applyFont="1" applyFill="1" applyBorder="1" applyAlignment="1">
      <alignment horizontal="left" vertical="center" indent="1"/>
    </xf>
    <xf numFmtId="174" fontId="14" fillId="0" borderId="0" xfId="5" applyNumberFormat="1" applyFont="1" applyAlignment="1">
      <alignment vertical="center"/>
    </xf>
    <xf numFmtId="166" fontId="22" fillId="6" borderId="1" xfId="5" applyNumberFormat="1" applyFont="1" applyFill="1" applyBorder="1" applyAlignment="1">
      <alignment vertical="center"/>
    </xf>
    <xf numFmtId="0" fontId="23" fillId="6" borderId="1" xfId="5" applyFont="1" applyFill="1" applyBorder="1" applyAlignment="1">
      <alignment horizontal="left" vertical="center"/>
    </xf>
    <xf numFmtId="166" fontId="22" fillId="4" borderId="3" xfId="5" applyNumberFormat="1" applyFont="1" applyFill="1" applyBorder="1" applyAlignment="1">
      <alignment vertical="center"/>
    </xf>
    <xf numFmtId="0" fontId="23" fillId="4" borderId="3" xfId="5" applyFont="1" applyFill="1" applyBorder="1" applyAlignment="1">
      <alignment horizontal="left" vertical="center" indent="1"/>
    </xf>
    <xf numFmtId="166" fontId="22" fillId="4" borderId="6" xfId="5" applyNumberFormat="1" applyFont="1" applyFill="1" applyBorder="1" applyAlignment="1">
      <alignment vertical="center"/>
    </xf>
    <xf numFmtId="0" fontId="23" fillId="4" borderId="6" xfId="5" applyFont="1" applyFill="1" applyBorder="1" applyAlignment="1">
      <alignment horizontal="left" vertical="center" indent="1"/>
    </xf>
    <xf numFmtId="166" fontId="22" fillId="6" borderId="5" xfId="5" applyNumberFormat="1" applyFont="1" applyFill="1" applyBorder="1" applyAlignment="1">
      <alignment vertical="center"/>
    </xf>
    <xf numFmtId="0" fontId="23" fillId="6" borderId="5" xfId="5" applyFont="1" applyFill="1" applyBorder="1" applyAlignment="1">
      <alignment horizontal="left" vertical="center"/>
    </xf>
    <xf numFmtId="166" fontId="22" fillId="6" borderId="2" xfId="5" applyNumberFormat="1" applyFont="1" applyFill="1" applyBorder="1" applyAlignment="1">
      <alignment vertical="center"/>
    </xf>
    <xf numFmtId="3" fontId="14" fillId="3" borderId="0" xfId="5" applyNumberFormat="1" applyFont="1" applyFill="1" applyAlignment="1">
      <alignment vertical="center"/>
    </xf>
    <xf numFmtId="173" fontId="29" fillId="0" borderId="1" xfId="5" applyNumberFormat="1" applyFont="1" applyFill="1" applyBorder="1" applyAlignment="1">
      <alignment vertical="center"/>
    </xf>
    <xf numFmtId="0" fontId="29" fillId="0" borderId="1" xfId="5" applyFont="1" applyFill="1" applyBorder="1" applyAlignment="1">
      <alignment horizontal="left" vertical="center" indent="2"/>
    </xf>
    <xf numFmtId="173" fontId="29" fillId="0" borderId="0" xfId="5" applyNumberFormat="1" applyFont="1" applyFill="1" applyBorder="1" applyAlignment="1">
      <alignment vertical="center"/>
    </xf>
    <xf numFmtId="0" fontId="29" fillId="0" borderId="0" xfId="5" applyFont="1" applyFill="1" applyBorder="1" applyAlignment="1">
      <alignment horizontal="left" vertical="center" indent="2"/>
    </xf>
    <xf numFmtId="173" fontId="30" fillId="0" borderId="3" xfId="5" applyNumberFormat="1" applyFont="1" applyFill="1" applyBorder="1" applyAlignment="1">
      <alignment vertical="center"/>
    </xf>
    <xf numFmtId="0" fontId="30" fillId="0" borderId="3" xfId="5" applyFont="1" applyFill="1" applyBorder="1" applyAlignment="1">
      <alignment horizontal="left" vertical="center" indent="2"/>
    </xf>
    <xf numFmtId="173" fontId="30" fillId="0" borderId="0" xfId="5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left" vertical="center" indent="2"/>
    </xf>
    <xf numFmtId="173" fontId="30" fillId="0" borderId="5" xfId="5" applyNumberFormat="1" applyFont="1" applyFill="1" applyBorder="1" applyAlignment="1">
      <alignment vertical="center"/>
    </xf>
    <xf numFmtId="0" fontId="30" fillId="0" borderId="5" xfId="5" applyFont="1" applyFill="1" applyBorder="1" applyAlignment="1">
      <alignment horizontal="left" vertical="center" indent="2"/>
    </xf>
    <xf numFmtId="173" fontId="19" fillId="4" borderId="2" xfId="2" applyNumberFormat="1" applyFont="1" applyFill="1" applyBorder="1" applyAlignment="1">
      <alignment vertical="center"/>
    </xf>
    <xf numFmtId="0" fontId="19" fillId="4" borderId="2" xfId="5" applyFont="1" applyFill="1" applyBorder="1" applyAlignment="1">
      <alignment horizontal="left" vertical="center" indent="1"/>
    </xf>
    <xf numFmtId="165" fontId="31" fillId="6" borderId="2" xfId="5" applyNumberFormat="1" applyFont="1" applyFill="1" applyBorder="1" applyAlignment="1">
      <alignment vertical="center"/>
    </xf>
    <xf numFmtId="175" fontId="29" fillId="0" borderId="1" xfId="5" applyNumberFormat="1" applyFont="1" applyFill="1" applyBorder="1" applyAlignment="1">
      <alignment vertical="center"/>
    </xf>
    <xf numFmtId="175" fontId="29" fillId="0" borderId="0" xfId="5" applyNumberFormat="1" applyFont="1" applyFill="1" applyBorder="1" applyAlignment="1">
      <alignment vertical="center"/>
    </xf>
    <xf numFmtId="175" fontId="30" fillId="0" borderId="3" xfId="5" applyNumberFormat="1" applyFont="1" applyFill="1" applyBorder="1" applyAlignment="1">
      <alignment vertical="center"/>
    </xf>
    <xf numFmtId="175" fontId="30" fillId="0" borderId="0" xfId="5" applyNumberFormat="1" applyFont="1" applyFill="1" applyBorder="1" applyAlignment="1">
      <alignment vertical="center"/>
    </xf>
    <xf numFmtId="175" fontId="30" fillId="0" borderId="5" xfId="5" applyNumberFormat="1" applyFont="1" applyFill="1" applyBorder="1" applyAlignment="1">
      <alignment vertical="center"/>
    </xf>
    <xf numFmtId="175" fontId="19" fillId="4" borderId="2" xfId="2" applyNumberFormat="1" applyFont="1" applyFill="1" applyBorder="1" applyAlignment="1">
      <alignment vertical="center"/>
    </xf>
    <xf numFmtId="166" fontId="29" fillId="0" borderId="7" xfId="5" applyNumberFormat="1" applyFont="1" applyBorder="1" applyAlignment="1">
      <alignment vertical="center"/>
    </xf>
    <xf numFmtId="0" fontId="29" fillId="0" borderId="7" xfId="5" applyFont="1" applyFill="1" applyBorder="1" applyAlignment="1">
      <alignment horizontal="left" vertical="center" indent="2"/>
    </xf>
    <xf numFmtId="166" fontId="29" fillId="0" borderId="8" xfId="5" applyNumberFormat="1" applyFont="1" applyFill="1" applyBorder="1" applyAlignment="1">
      <alignment vertical="center"/>
    </xf>
    <xf numFmtId="0" fontId="29" fillId="0" borderId="8" xfId="5" applyFont="1" applyFill="1" applyBorder="1" applyAlignment="1">
      <alignment horizontal="left" vertical="center" indent="2"/>
    </xf>
    <xf numFmtId="166" fontId="32" fillId="0" borderId="0" xfId="5" applyNumberFormat="1" applyFont="1" applyFill="1" applyBorder="1" applyAlignment="1">
      <alignment vertical="center"/>
    </xf>
    <xf numFmtId="0" fontId="32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Border="1" applyAlignment="1">
      <alignment vertical="center"/>
    </xf>
    <xf numFmtId="0" fontId="33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Alignment="1">
      <alignment vertical="center"/>
    </xf>
    <xf numFmtId="166" fontId="30" fillId="0" borderId="3" xfId="5" applyNumberFormat="1" applyFont="1" applyFill="1" applyBorder="1" applyAlignment="1">
      <alignment vertical="center"/>
    </xf>
    <xf numFmtId="166" fontId="30" fillId="0" borderId="0" xfId="5" applyNumberFormat="1" applyFont="1" applyFill="1" applyBorder="1" applyAlignment="1">
      <alignment vertical="center"/>
    </xf>
    <xf numFmtId="166" fontId="30" fillId="0" borderId="5" xfId="5" applyNumberFormat="1" applyFont="1" applyFill="1" applyBorder="1" applyAlignment="1">
      <alignment vertical="center"/>
    </xf>
    <xf numFmtId="0" fontId="25" fillId="4" borderId="2" xfId="5" applyFont="1" applyFill="1" applyBorder="1" applyAlignment="1">
      <alignment horizontal="left" vertical="center" indent="1"/>
    </xf>
    <xf numFmtId="165" fontId="29" fillId="0" borderId="1" xfId="5" applyNumberFormat="1" applyFont="1" applyFill="1" applyBorder="1" applyAlignment="1">
      <alignment vertical="center"/>
    </xf>
    <xf numFmtId="165" fontId="29" fillId="0" borderId="0" xfId="5" applyNumberFormat="1" applyFont="1" applyFill="1" applyBorder="1" applyAlignment="1">
      <alignment vertical="center"/>
    </xf>
    <xf numFmtId="165" fontId="30" fillId="0" borderId="3" xfId="5" applyNumberFormat="1" applyFont="1" applyFill="1" applyBorder="1" applyAlignment="1">
      <alignment vertical="center"/>
    </xf>
    <xf numFmtId="165" fontId="30" fillId="0" borderId="0" xfId="5" applyNumberFormat="1" applyFont="1" applyFill="1" applyBorder="1" applyAlignment="1">
      <alignment vertical="center"/>
    </xf>
    <xf numFmtId="165" fontId="30" fillId="0" borderId="5" xfId="5" applyNumberFormat="1" applyFont="1" applyFill="1" applyBorder="1" applyAlignment="1">
      <alignment vertical="center"/>
    </xf>
    <xf numFmtId="165" fontId="19" fillId="4" borderId="2" xfId="2" applyNumberFormat="1" applyFont="1" applyFill="1" applyBorder="1" applyAlignment="1">
      <alignment vertical="center"/>
    </xf>
    <xf numFmtId="0" fontId="34" fillId="6" borderId="2" xfId="5" applyNumberFormat="1" applyFont="1" applyFill="1" applyBorder="1" applyAlignment="1">
      <alignment horizontal="left" vertical="center"/>
    </xf>
    <xf numFmtId="0" fontId="18" fillId="6" borderId="2" xfId="5" applyNumberFormat="1" applyFont="1" applyFill="1" applyBorder="1" applyAlignment="1">
      <alignment horizontal="left" vertical="center"/>
    </xf>
    <xf numFmtId="0" fontId="35" fillId="0" borderId="2" xfId="6" applyFont="1" applyBorder="1" applyAlignment="1">
      <alignment vertical="center"/>
    </xf>
    <xf numFmtId="0" fontId="36" fillId="0" borderId="2" xfId="6" applyFont="1" applyBorder="1" applyAlignment="1">
      <alignment vertical="center"/>
    </xf>
    <xf numFmtId="0" fontId="37" fillId="0" borderId="2" xfId="6" applyFont="1" applyBorder="1" applyAlignment="1">
      <alignment vertical="center"/>
    </xf>
    <xf numFmtId="0" fontId="37" fillId="0" borderId="0" xfId="6" applyFont="1" applyAlignment="1">
      <alignment vertical="center"/>
    </xf>
    <xf numFmtId="0" fontId="32" fillId="0" borderId="0" xfId="6" applyFont="1" applyAlignment="1">
      <alignment vertical="center"/>
    </xf>
    <xf numFmtId="0" fontId="37" fillId="0" borderId="0" xfId="6" applyFont="1" applyAlignment="1">
      <alignment horizontal="center" vertical="center"/>
    </xf>
    <xf numFmtId="0" fontId="35" fillId="0" borderId="0" xfId="6" applyFont="1" applyBorder="1" applyAlignment="1">
      <alignment horizontal="left" vertical="center"/>
    </xf>
    <xf numFmtId="0" fontId="38" fillId="0" borderId="0" xfId="6" applyFont="1" applyBorder="1" applyAlignment="1">
      <alignment horizontal="left" vertical="center"/>
    </xf>
    <xf numFmtId="0" fontId="35" fillId="0" borderId="0" xfId="6" applyFont="1" applyBorder="1" applyAlignment="1">
      <alignment horizontal="right" vertical="center"/>
    </xf>
    <xf numFmtId="0" fontId="38" fillId="0" borderId="0" xfId="6" applyFont="1" applyAlignment="1">
      <alignment vertical="center"/>
    </xf>
    <xf numFmtId="0" fontId="36" fillId="0" borderId="0" xfId="6" applyFont="1" applyAlignment="1">
      <alignment vertical="center"/>
    </xf>
    <xf numFmtId="0" fontId="39" fillId="0" borderId="0" xfId="6" applyFont="1" applyAlignment="1">
      <alignment horizontal="left" vertical="center"/>
    </xf>
    <xf numFmtId="176" fontId="40" fillId="0" borderId="0" xfId="6" quotePrefix="1" applyNumberFormat="1" applyFont="1" applyAlignment="1">
      <alignment horizontal="left" vertical="center"/>
    </xf>
    <xf numFmtId="0" fontId="12" fillId="0" borderId="0" xfId="6" applyFont="1" applyAlignment="1">
      <alignment vertical="center"/>
    </xf>
    <xf numFmtId="0" fontId="2" fillId="0" borderId="0" xfId="0" applyFont="1" applyAlignment="1">
      <alignment vertical="center"/>
    </xf>
    <xf numFmtId="0" fontId="12" fillId="0" borderId="0" xfId="6" applyFont="1" applyAlignment="1">
      <alignment horizontal="center" vertical="center"/>
    </xf>
    <xf numFmtId="0" fontId="12" fillId="0" borderId="0" xfId="6" applyFont="1" applyAlignment="1">
      <alignment horizontal="right" vertical="center"/>
    </xf>
    <xf numFmtId="177" fontId="22" fillId="6" borderId="2" xfId="5" applyNumberFormat="1" applyFont="1" applyFill="1" applyBorder="1" applyAlignment="1">
      <alignment vertical="center"/>
    </xf>
    <xf numFmtId="178" fontId="14" fillId="0" borderId="5" xfId="5" applyNumberFormat="1" applyFont="1" applyFill="1" applyBorder="1" applyAlignment="1">
      <alignment vertical="center"/>
    </xf>
    <xf numFmtId="178" fontId="14" fillId="0" borderId="0" xfId="5" applyNumberFormat="1" applyFont="1" applyFill="1" applyBorder="1" applyAlignment="1">
      <alignment vertical="center"/>
    </xf>
    <xf numFmtId="179" fontId="14" fillId="0" borderId="1" xfId="5" applyNumberFormat="1" applyFont="1" applyFill="1" applyBorder="1" applyAlignment="1">
      <alignment vertical="center"/>
    </xf>
    <xf numFmtId="0" fontId="12" fillId="0" borderId="0" xfId="6" applyFont="1" applyAlignment="1">
      <alignment horizontal="center" vertical="center"/>
    </xf>
  </cellXfs>
  <cellStyles count="9">
    <cellStyle name="Comma" xfId="1" builtinId="3"/>
    <cellStyle name="Comma 2" xfId="4"/>
    <cellStyle name="Hyperlink" xfId="3" builtinId="8"/>
    <cellStyle name="Normal" xfId="0" builtinId="0"/>
    <cellStyle name="Normal 2" xfId="5"/>
    <cellStyle name="Normal 3" xfId="6"/>
    <cellStyle name="Percent" xfId="2" builtinId="5"/>
    <cellStyle name="Percent 2" xfId="7"/>
    <cellStyle name="Percent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220" customWidth="1"/>
    <col min="2" max="2" width="9.7109375" style="221" customWidth="1"/>
    <col min="3" max="3" width="107.42578125" style="219" customWidth="1"/>
    <col min="4" max="4" width="44.7109375" style="219" customWidth="1"/>
    <col min="5" max="6" width="9.7109375" style="219" customWidth="1"/>
    <col min="7" max="16384" width="9.140625" style="219"/>
  </cols>
  <sheetData>
    <row r="9" spans="1:10" ht="30" x14ac:dyDescent="0.25">
      <c r="A9" s="216"/>
      <c r="B9" s="217" t="s">
        <v>175</v>
      </c>
      <c r="C9" s="218"/>
      <c r="D9" s="218"/>
      <c r="E9" s="218"/>
      <c r="F9" s="218"/>
    </row>
    <row r="10" spans="1:10" hidden="1" x14ac:dyDescent="0.25"/>
    <row r="11" spans="1:10" hidden="1" x14ac:dyDescent="0.25">
      <c r="B11" s="220"/>
      <c r="C11" s="220"/>
    </row>
    <row r="12" spans="1:10" ht="11.25" hidden="1" customHeight="1" x14ac:dyDescent="0.25">
      <c r="B12" s="220"/>
      <c r="C12" s="220"/>
    </row>
    <row r="13" spans="1:10" s="220" customFormat="1" ht="11.25" hidden="1" customHeight="1" x14ac:dyDescent="0.25">
      <c r="D13" s="219"/>
      <c r="E13" s="219"/>
      <c r="F13" s="219"/>
      <c r="G13" s="219"/>
      <c r="H13" s="219"/>
      <c r="I13" s="219"/>
      <c r="J13" s="219"/>
    </row>
    <row r="14" spans="1:10" s="220" customFormat="1" ht="12.75" customHeight="1" x14ac:dyDescent="0.25">
      <c r="D14" s="219"/>
      <c r="E14" s="219"/>
      <c r="F14" s="219"/>
      <c r="G14" s="219"/>
      <c r="H14" s="219"/>
      <c r="I14" s="219"/>
      <c r="J14" s="219"/>
    </row>
    <row r="15" spans="1:10" s="220" customFormat="1" ht="12.75" customHeight="1" x14ac:dyDescent="0.25">
      <c r="D15" s="219"/>
      <c r="E15" s="219"/>
      <c r="F15" s="219"/>
      <c r="G15" s="219"/>
      <c r="H15" s="219"/>
      <c r="I15" s="219"/>
      <c r="J15" s="219"/>
    </row>
    <row r="16" spans="1:10" s="220" customFormat="1" ht="12.75" customHeight="1" x14ac:dyDescent="0.25">
      <c r="D16" s="219"/>
      <c r="E16" s="219"/>
      <c r="F16" s="219"/>
      <c r="G16" s="219"/>
      <c r="H16" s="219"/>
      <c r="I16" s="219"/>
      <c r="J16" s="219"/>
    </row>
    <row r="17" spans="1:10" s="220" customFormat="1" ht="12.75" customHeight="1" x14ac:dyDescent="0.25">
      <c r="D17" s="219"/>
      <c r="E17" s="219"/>
      <c r="F17" s="219"/>
      <c r="G17" s="219"/>
      <c r="H17" s="219"/>
      <c r="I17" s="219"/>
      <c r="J17" s="219"/>
    </row>
    <row r="18" spans="1:10" s="220" customFormat="1" ht="12.75" customHeight="1" x14ac:dyDescent="0.25">
      <c r="D18" s="219"/>
      <c r="E18" s="219"/>
      <c r="F18" s="219"/>
      <c r="G18" s="219"/>
      <c r="H18" s="219"/>
      <c r="I18" s="219"/>
      <c r="J18" s="219"/>
    </row>
    <row r="19" spans="1:10" s="220" customFormat="1" x14ac:dyDescent="0.25">
      <c r="D19" s="219"/>
      <c r="E19" s="219"/>
      <c r="F19" s="219"/>
      <c r="G19" s="219"/>
      <c r="H19" s="219"/>
      <c r="I19" s="219"/>
      <c r="J19" s="219"/>
    </row>
    <row r="20" spans="1:10" s="220" customFormat="1" ht="11.25" customHeight="1" x14ac:dyDescent="0.25">
      <c r="D20" s="219"/>
      <c r="E20" s="219"/>
      <c r="F20" s="219"/>
      <c r="G20" s="219"/>
      <c r="H20" s="219"/>
      <c r="I20" s="219"/>
      <c r="J20" s="219"/>
    </row>
    <row r="21" spans="1:10" s="220" customFormat="1" ht="11.25" customHeight="1" x14ac:dyDescent="0.25">
      <c r="D21" s="219"/>
      <c r="E21" s="219"/>
      <c r="F21" s="219"/>
      <c r="G21" s="219"/>
      <c r="H21" s="219"/>
      <c r="I21" s="219"/>
      <c r="J21" s="219"/>
    </row>
    <row r="22" spans="1:10" s="220" customFormat="1" ht="11.25" customHeight="1" x14ac:dyDescent="0.25">
      <c r="B22" s="221"/>
      <c r="C22" s="219"/>
      <c r="D22" s="219"/>
      <c r="E22" s="219"/>
      <c r="F22" s="219"/>
      <c r="G22" s="219"/>
      <c r="H22" s="219"/>
      <c r="I22" s="219"/>
      <c r="J22" s="219"/>
    </row>
    <row r="23" spans="1:10" s="220" customFormat="1" ht="27.75" x14ac:dyDescent="0.25">
      <c r="B23" s="222"/>
      <c r="C23" s="223" t="s">
        <v>196</v>
      </c>
      <c r="D23" s="224"/>
      <c r="E23" s="219"/>
      <c r="F23" s="219"/>
      <c r="G23" s="219"/>
      <c r="H23" s="219"/>
      <c r="I23" s="219"/>
      <c r="J23" s="219"/>
    </row>
    <row r="24" spans="1:10" s="220" customFormat="1" ht="11.25" customHeight="1" x14ac:dyDescent="0.25">
      <c r="B24" s="221"/>
      <c r="C24" s="219"/>
      <c r="D24" s="219"/>
      <c r="E24" s="219"/>
      <c r="F24" s="219"/>
      <c r="G24" s="219"/>
      <c r="H24" s="219"/>
      <c r="I24" s="219"/>
      <c r="J24" s="219"/>
    </row>
    <row r="25" spans="1:10" s="220" customFormat="1" ht="13.5" customHeight="1" x14ac:dyDescent="0.25">
      <c r="B25" s="221"/>
      <c r="C25" s="219"/>
      <c r="D25" s="219"/>
      <c r="E25" s="219"/>
      <c r="F25" s="219"/>
      <c r="G25" s="219"/>
      <c r="H25" s="219"/>
      <c r="I25" s="219"/>
      <c r="J25" s="219"/>
    </row>
    <row r="26" spans="1:10" s="220" customFormat="1" ht="10.5" customHeight="1" x14ac:dyDescent="0.25">
      <c r="B26" s="221"/>
      <c r="C26" s="219"/>
      <c r="D26" s="219"/>
      <c r="E26" s="219"/>
      <c r="F26" s="219"/>
      <c r="G26" s="219"/>
      <c r="H26" s="219"/>
      <c r="I26" s="219"/>
      <c r="J26" s="219"/>
    </row>
    <row r="27" spans="1:10" x14ac:dyDescent="0.25">
      <c r="A27" s="219"/>
    </row>
    <row r="28" spans="1:10" s="220" customFormat="1" ht="11.25" customHeight="1" x14ac:dyDescent="0.25">
      <c r="B28" s="221"/>
      <c r="C28" s="219"/>
      <c r="D28" s="219"/>
      <c r="E28" s="219"/>
      <c r="F28" s="219"/>
      <c r="G28" s="219"/>
      <c r="H28" s="219"/>
      <c r="I28" s="219"/>
      <c r="J28" s="219"/>
    </row>
    <row r="29" spans="1:10" s="220" customFormat="1" x14ac:dyDescent="0.25">
      <c r="B29" s="221"/>
      <c r="C29" s="219"/>
      <c r="D29" s="219"/>
      <c r="E29" s="219"/>
      <c r="F29" s="219"/>
      <c r="G29" s="219"/>
      <c r="H29" s="219"/>
      <c r="I29" s="219"/>
      <c r="J29" s="219"/>
    </row>
    <row r="30" spans="1:10" s="220" customFormat="1" ht="27.75" x14ac:dyDescent="0.25">
      <c r="B30" s="221"/>
      <c r="C30" s="225" t="s">
        <v>176</v>
      </c>
      <c r="D30" s="219"/>
      <c r="E30" s="219"/>
      <c r="F30" s="219"/>
      <c r="G30" s="219"/>
      <c r="H30" s="219"/>
      <c r="I30" s="219"/>
      <c r="J30" s="219"/>
    </row>
    <row r="31" spans="1:10" s="220" customFormat="1" ht="11.25" customHeight="1" x14ac:dyDescent="0.25">
      <c r="B31" s="221"/>
      <c r="C31" s="226"/>
      <c r="D31" s="219"/>
      <c r="E31" s="219"/>
      <c r="F31" s="219"/>
      <c r="G31" s="219"/>
      <c r="H31" s="219"/>
      <c r="I31" s="219"/>
      <c r="J31" s="219"/>
    </row>
    <row r="32" spans="1:10" s="220" customFormat="1" ht="11.25" customHeight="1" x14ac:dyDescent="0.25">
      <c r="B32" s="221"/>
      <c r="C32" s="226"/>
      <c r="D32" s="219"/>
      <c r="E32" s="219"/>
      <c r="F32" s="219"/>
      <c r="G32" s="219"/>
      <c r="H32" s="219"/>
      <c r="I32" s="219"/>
      <c r="J32" s="219"/>
    </row>
    <row r="33" spans="1:12" s="220" customFormat="1" ht="11.25" customHeight="1" x14ac:dyDescent="0.25">
      <c r="B33" s="221"/>
      <c r="C33" s="219"/>
      <c r="D33" s="219"/>
      <c r="E33" s="219"/>
      <c r="F33" s="219"/>
      <c r="G33" s="219"/>
      <c r="H33" s="219"/>
      <c r="I33" s="219"/>
      <c r="J33" s="219"/>
    </row>
    <row r="34" spans="1:12" s="220" customFormat="1" ht="11.25" customHeight="1" x14ac:dyDescent="0.25">
      <c r="B34" s="221"/>
      <c r="C34" s="219"/>
      <c r="D34" s="219"/>
      <c r="E34" s="219"/>
      <c r="F34" s="219"/>
      <c r="G34" s="219"/>
      <c r="H34" s="219"/>
      <c r="I34" s="219"/>
      <c r="J34" s="219"/>
    </row>
    <row r="35" spans="1:12" s="220" customFormat="1" ht="11.25" customHeight="1" x14ac:dyDescent="0.25">
      <c r="B35" s="221"/>
      <c r="C35" s="219"/>
      <c r="D35" s="219"/>
      <c r="E35" s="219"/>
      <c r="F35" s="219"/>
      <c r="G35" s="219"/>
      <c r="H35" s="219"/>
      <c r="I35" s="219"/>
      <c r="J35" s="219"/>
    </row>
    <row r="36" spans="1:12" s="220" customFormat="1" ht="13.5" customHeight="1" x14ac:dyDescent="0.25">
      <c r="B36" s="221"/>
      <c r="C36" s="219"/>
      <c r="D36" s="219"/>
      <c r="E36" s="219"/>
      <c r="F36" s="219"/>
      <c r="G36" s="219"/>
      <c r="H36" s="219"/>
      <c r="I36" s="219"/>
      <c r="J36" s="219"/>
    </row>
    <row r="37" spans="1:12" s="220" customFormat="1" ht="10.5" customHeight="1" x14ac:dyDescent="0.25">
      <c r="B37" s="221"/>
      <c r="C37" s="219"/>
      <c r="D37" s="219"/>
      <c r="E37" s="219"/>
      <c r="F37" s="219"/>
      <c r="G37" s="219"/>
      <c r="H37" s="219"/>
      <c r="I37" s="219"/>
      <c r="J37" s="219"/>
    </row>
    <row r="38" spans="1:12" x14ac:dyDescent="0.25">
      <c r="A38" s="219"/>
    </row>
    <row r="39" spans="1:12" s="220" customFormat="1" ht="12.75" customHeight="1" x14ac:dyDescent="0.25">
      <c r="B39" s="221"/>
      <c r="C39" s="219"/>
      <c r="E39" s="219"/>
      <c r="F39" s="219"/>
      <c r="G39" s="219"/>
      <c r="H39" s="219"/>
      <c r="I39" s="219"/>
      <c r="J39" s="219"/>
    </row>
    <row r="40" spans="1:12" s="220" customFormat="1" x14ac:dyDescent="0.25">
      <c r="B40" s="221"/>
      <c r="C40" s="219"/>
      <c r="E40" s="219"/>
      <c r="F40" s="219"/>
      <c r="G40" s="219"/>
      <c r="H40" s="219"/>
      <c r="I40" s="219"/>
      <c r="J40" s="219"/>
    </row>
    <row r="41" spans="1:12" s="220" customFormat="1" x14ac:dyDescent="0.25">
      <c r="B41" s="221"/>
      <c r="C41" s="219"/>
      <c r="D41" s="219"/>
      <c r="E41" s="219"/>
      <c r="F41" s="219"/>
      <c r="G41" s="219"/>
      <c r="H41" s="219"/>
      <c r="I41" s="219"/>
      <c r="J41" s="219"/>
    </row>
    <row r="42" spans="1:12" s="220" customFormat="1" ht="12.75" customHeight="1" x14ac:dyDescent="0.25">
      <c r="B42" s="221"/>
      <c r="C42" s="219"/>
      <c r="D42" s="219"/>
      <c r="E42" s="219"/>
      <c r="F42" s="219"/>
      <c r="G42" s="219"/>
      <c r="H42" s="219"/>
      <c r="I42" s="219"/>
      <c r="J42" s="219"/>
    </row>
    <row r="43" spans="1:12" ht="20.25" x14ac:dyDescent="0.25">
      <c r="D43" s="227" t="s">
        <v>193</v>
      </c>
    </row>
    <row r="44" spans="1:12" x14ac:dyDescent="0.25">
      <c r="A44" s="219"/>
      <c r="B44" s="219"/>
    </row>
    <row r="45" spans="1:12" ht="18" x14ac:dyDescent="0.25">
      <c r="A45" s="219"/>
      <c r="B45" s="219"/>
      <c r="D45" s="228">
        <v>43297.739884259259</v>
      </c>
    </row>
    <row r="46" spans="1:12" ht="12.75" x14ac:dyDescent="0.25">
      <c r="A46" s="219"/>
      <c r="B46" s="219"/>
      <c r="G46" s="229"/>
      <c r="H46" s="229"/>
      <c r="I46" s="229"/>
      <c r="J46" s="229"/>
      <c r="K46" s="229"/>
      <c r="L46" s="229"/>
    </row>
    <row r="47" spans="1:12" x14ac:dyDescent="0.25">
      <c r="A47" s="219"/>
      <c r="B47" s="219"/>
    </row>
    <row r="48" spans="1:12" x14ac:dyDescent="0.25">
      <c r="A48" s="219"/>
      <c r="B48" s="219"/>
    </row>
    <row r="49" spans="1:12" ht="15" x14ac:dyDescent="0.25">
      <c r="B49" s="230" t="s">
        <v>187</v>
      </c>
    </row>
    <row r="50" spans="1:12" ht="15" x14ac:dyDescent="0.25">
      <c r="B50" s="230"/>
    </row>
    <row r="51" spans="1:12" ht="15" x14ac:dyDescent="0.25">
      <c r="A51" s="229"/>
      <c r="B51" s="230" t="s">
        <v>177</v>
      </c>
      <c r="C51" s="229"/>
      <c r="D51" s="229"/>
      <c r="E51" s="229"/>
      <c r="F51" s="229"/>
    </row>
    <row r="52" spans="1:12" ht="15" x14ac:dyDescent="0.25">
      <c r="B52" s="230"/>
    </row>
    <row r="53" spans="1:12" ht="15" x14ac:dyDescent="0.25">
      <c r="B53" s="230" t="s">
        <v>194</v>
      </c>
    </row>
    <row r="54" spans="1:12" ht="15" x14ac:dyDescent="0.25">
      <c r="B54" s="230" t="s">
        <v>178</v>
      </c>
    </row>
    <row r="55" spans="1:12" ht="12.75" x14ac:dyDescent="0.25">
      <c r="B55" s="220"/>
      <c r="G55" s="229"/>
      <c r="H55" s="229"/>
      <c r="I55" s="229"/>
      <c r="J55" s="229"/>
      <c r="K55" s="229"/>
      <c r="L55" s="229"/>
    </row>
    <row r="56" spans="1:12" ht="15" x14ac:dyDescent="0.25">
      <c r="B56" s="230" t="s">
        <v>179</v>
      </c>
    </row>
    <row r="57" spans="1:12" ht="15" x14ac:dyDescent="0.25">
      <c r="B57" s="230" t="s">
        <v>180</v>
      </c>
    </row>
    <row r="62" spans="1:12" ht="12.75" x14ac:dyDescent="0.25">
      <c r="A62" s="229" t="s">
        <v>181</v>
      </c>
      <c r="B62" s="231"/>
      <c r="C62" s="237" t="s">
        <v>186</v>
      </c>
      <c r="D62" s="237"/>
      <c r="E62" s="232"/>
      <c r="F62" s="232" t="s">
        <v>182</v>
      </c>
    </row>
    <row r="65" spans="1:10" s="220" customFormat="1" ht="11.25" customHeight="1" x14ac:dyDescent="0.25">
      <c r="B65" s="221"/>
      <c r="C65" s="219"/>
      <c r="D65" s="219"/>
      <c r="E65" s="219"/>
      <c r="F65" s="219"/>
      <c r="G65" s="219"/>
      <c r="H65" s="219"/>
      <c r="I65" s="219"/>
      <c r="J65" s="219"/>
    </row>
    <row r="69" spans="1:10" x14ac:dyDescent="0.25">
      <c r="A69" s="219"/>
      <c r="B69" s="219"/>
    </row>
    <row r="70" spans="1:10" x14ac:dyDescent="0.25">
      <c r="A70" s="219"/>
      <c r="B70" s="219"/>
    </row>
    <row r="71" spans="1:10" x14ac:dyDescent="0.25">
      <c r="A71" s="219"/>
      <c r="B71" s="219"/>
    </row>
    <row r="72" spans="1:10" x14ac:dyDescent="0.25">
      <c r="A72" s="219"/>
      <c r="B72" s="219"/>
    </row>
    <row r="73" spans="1:10" x14ac:dyDescent="0.25">
      <c r="A73" s="219"/>
      <c r="B73" s="219"/>
    </row>
    <row r="74" spans="1:10" x14ac:dyDescent="0.25">
      <c r="A74" s="219"/>
      <c r="B74" s="219"/>
    </row>
    <row r="75" spans="1:10" x14ac:dyDescent="0.25">
      <c r="A75" s="219"/>
      <c r="B75" s="219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>
        <f>IF(SER_hh_tes!B3=0,0,1000000/0.086*SER_hh_tes!B3/SER_hh_num!B3)</f>
        <v>25064.168764235867</v>
      </c>
      <c r="C3" s="106">
        <f>IF(SER_hh_tes!C3=0,0,1000000/0.086*SER_hh_tes!C3/SER_hh_num!C3)</f>
        <v>27148.001639805974</v>
      </c>
      <c r="D3" s="106">
        <f>IF(SER_hh_tes!D3=0,0,1000000/0.086*SER_hh_tes!D3/SER_hh_num!D3)</f>
        <v>28891.7896621461</v>
      </c>
      <c r="E3" s="106">
        <f>IF(SER_hh_tes!E3=0,0,1000000/0.086*SER_hh_tes!E3/SER_hh_num!E3)</f>
        <v>31474.388563020606</v>
      </c>
      <c r="F3" s="106">
        <f>IF(SER_hh_tes!F3=0,0,1000000/0.086*SER_hh_tes!F3/SER_hh_num!F3)</f>
        <v>35454.300547243387</v>
      </c>
      <c r="G3" s="106">
        <f>IF(SER_hh_tes!G3=0,0,1000000/0.086*SER_hh_tes!G3/SER_hh_num!G3)</f>
        <v>38718.774232522395</v>
      </c>
      <c r="H3" s="106">
        <f>IF(SER_hh_tes!H3=0,0,1000000/0.086*SER_hh_tes!H3/SER_hh_num!H3)</f>
        <v>39524.69444422466</v>
      </c>
      <c r="I3" s="106">
        <f>IF(SER_hh_tes!I3=0,0,1000000/0.086*SER_hh_tes!I3/SER_hh_num!I3)</f>
        <v>39140.952252096511</v>
      </c>
      <c r="J3" s="106">
        <f>IF(SER_hh_tes!J3=0,0,1000000/0.086*SER_hh_tes!J3/SER_hh_num!J3)</f>
        <v>37415.537322291384</v>
      </c>
      <c r="K3" s="106">
        <f>IF(SER_hh_tes!K3=0,0,1000000/0.086*SER_hh_tes!K3/SER_hh_num!K3)</f>
        <v>40297.517225822354</v>
      </c>
      <c r="L3" s="106">
        <f>IF(SER_hh_tes!L3=0,0,1000000/0.086*SER_hh_tes!L3/SER_hh_num!L3)</f>
        <v>37659.473615051691</v>
      </c>
      <c r="M3" s="106">
        <f>IF(SER_hh_tes!M3=0,0,1000000/0.086*SER_hh_tes!M3/SER_hh_num!M3)</f>
        <v>37520.001366701435</v>
      </c>
      <c r="N3" s="106">
        <f>IF(SER_hh_tes!N3=0,0,1000000/0.086*SER_hh_tes!N3/SER_hh_num!N3)</f>
        <v>37469.780074748393</v>
      </c>
      <c r="O3" s="106">
        <f>IF(SER_hh_tes!O3=0,0,1000000/0.086*SER_hh_tes!O3/SER_hh_num!O3)</f>
        <v>36695.467084350494</v>
      </c>
      <c r="P3" s="106">
        <f>IF(SER_hh_tes!P3=0,0,1000000/0.086*SER_hh_tes!P3/SER_hh_num!P3)</f>
        <v>40868.467684444549</v>
      </c>
      <c r="Q3" s="106">
        <f>IF(SER_hh_tes!Q3=0,0,1000000/0.086*SER_hh_tes!Q3/SER_hh_num!Q3)</f>
        <v>43813.209026488963</v>
      </c>
    </row>
    <row r="4" spans="1:17" ht="12.95" customHeight="1" x14ac:dyDescent="0.25">
      <c r="A4" s="90" t="s">
        <v>44</v>
      </c>
      <c r="B4" s="101">
        <f>IF(SER_hh_tes!B4=0,0,1000000/0.086*SER_hh_tes!B4/SER_hh_num!B4)</f>
        <v>9539.4478115875609</v>
      </c>
      <c r="C4" s="101">
        <f>IF(SER_hh_tes!C4=0,0,1000000/0.086*SER_hh_tes!C4/SER_hh_num!C4)</f>
        <v>10719.512720246621</v>
      </c>
      <c r="D4" s="101">
        <f>IF(SER_hh_tes!D4=0,0,1000000/0.086*SER_hh_tes!D4/SER_hh_num!D4)</f>
        <v>11581.863836683411</v>
      </c>
      <c r="E4" s="101">
        <f>IF(SER_hh_tes!E4=0,0,1000000/0.086*SER_hh_tes!E4/SER_hh_num!E4)</f>
        <v>13891.222846342567</v>
      </c>
      <c r="F4" s="101">
        <f>IF(SER_hh_tes!F4=0,0,1000000/0.086*SER_hh_tes!F4/SER_hh_num!F4)</f>
        <v>16799.032588919472</v>
      </c>
      <c r="G4" s="101">
        <f>IF(SER_hh_tes!G4=0,0,1000000/0.086*SER_hh_tes!G4/SER_hh_num!G4)</f>
        <v>19554.994613971929</v>
      </c>
      <c r="H4" s="101">
        <f>IF(SER_hh_tes!H4=0,0,1000000/0.086*SER_hh_tes!H4/SER_hh_num!H4)</f>
        <v>19596.606560038301</v>
      </c>
      <c r="I4" s="101">
        <f>IF(SER_hh_tes!I4=0,0,1000000/0.086*SER_hh_tes!I4/SER_hh_num!I4)</f>
        <v>18526.552718200321</v>
      </c>
      <c r="J4" s="101">
        <f>IF(SER_hh_tes!J4=0,0,1000000/0.086*SER_hh_tes!J4/SER_hh_num!J4)</f>
        <v>16360.810864831108</v>
      </c>
      <c r="K4" s="101">
        <f>IF(SER_hh_tes!K4=0,0,1000000/0.086*SER_hh_tes!K4/SER_hh_num!K4)</f>
        <v>18770.451262197563</v>
      </c>
      <c r="L4" s="101">
        <f>IF(SER_hh_tes!L4=0,0,1000000/0.086*SER_hh_tes!L4/SER_hh_num!L4)</f>
        <v>15245.999897336578</v>
      </c>
      <c r="M4" s="101">
        <f>IF(SER_hh_tes!M4=0,0,1000000/0.086*SER_hh_tes!M4/SER_hh_num!M4)</f>
        <v>14625.497190348142</v>
      </c>
      <c r="N4" s="101">
        <f>IF(SER_hh_tes!N4=0,0,1000000/0.086*SER_hh_tes!N4/SER_hh_num!N4)</f>
        <v>14641.483359246244</v>
      </c>
      <c r="O4" s="101">
        <f>IF(SER_hh_tes!O4=0,0,1000000/0.086*SER_hh_tes!O4/SER_hh_num!O4)</f>
        <v>13687.675154813916</v>
      </c>
      <c r="P4" s="101">
        <f>IF(SER_hh_tes!P4=0,0,1000000/0.086*SER_hh_tes!P4/SER_hh_num!P4)</f>
        <v>17226.91743841863</v>
      </c>
      <c r="Q4" s="101">
        <f>IF(SER_hh_tes!Q4=0,0,1000000/0.086*SER_hh_tes!Q4/SER_hh_num!Q4)</f>
        <v>19331.345235087494</v>
      </c>
    </row>
    <row r="5" spans="1:17" ht="12" customHeight="1" x14ac:dyDescent="0.25">
      <c r="A5" s="88" t="s">
        <v>38</v>
      </c>
      <c r="B5" s="100">
        <f>IF(SER_hh_tes!B5=0,0,1000000/0.086*SER_hh_tes!B5/SER_hh_num!B5)</f>
        <v>0</v>
      </c>
      <c r="C5" s="100">
        <f>IF(SER_hh_tes!C5=0,0,1000000/0.086*SER_hh_tes!C5/SER_hh_num!C5)</f>
        <v>0</v>
      </c>
      <c r="D5" s="100">
        <f>IF(SER_hh_tes!D5=0,0,1000000/0.086*SER_hh_tes!D5/SER_hh_num!D5)</f>
        <v>0</v>
      </c>
      <c r="E5" s="100">
        <f>IF(SER_hh_tes!E5=0,0,1000000/0.086*SER_hh_tes!E5/SER_hh_num!E5)</f>
        <v>0</v>
      </c>
      <c r="F5" s="100">
        <f>IF(SER_hh_tes!F5=0,0,1000000/0.086*SER_hh_tes!F5/SER_hh_num!F5)</f>
        <v>0</v>
      </c>
      <c r="G5" s="100">
        <f>IF(SER_hh_tes!G5=0,0,1000000/0.086*SER_hh_tes!G5/SER_hh_num!G5)</f>
        <v>0</v>
      </c>
      <c r="H5" s="100">
        <f>IF(SER_hh_tes!H5=0,0,1000000/0.086*SER_hh_tes!H5/SER_hh_num!H5)</f>
        <v>0</v>
      </c>
      <c r="I5" s="100">
        <f>IF(SER_hh_tes!I5=0,0,1000000/0.086*SER_hh_tes!I5/SER_hh_num!I5)</f>
        <v>0</v>
      </c>
      <c r="J5" s="100">
        <f>IF(SER_hh_tes!J5=0,0,1000000/0.086*SER_hh_tes!J5/SER_hh_num!J5)</f>
        <v>0</v>
      </c>
      <c r="K5" s="100">
        <f>IF(SER_hh_tes!K5=0,0,1000000/0.086*SER_hh_tes!K5/SER_hh_num!K5)</f>
        <v>0</v>
      </c>
      <c r="L5" s="100">
        <f>IF(SER_hh_tes!L5=0,0,1000000/0.086*SER_hh_tes!L5/SER_hh_num!L5)</f>
        <v>0</v>
      </c>
      <c r="M5" s="100">
        <f>IF(SER_hh_tes!M5=0,0,1000000/0.086*SER_hh_tes!M5/SER_hh_num!M5)</f>
        <v>0</v>
      </c>
      <c r="N5" s="100">
        <f>IF(SER_hh_tes!N5=0,0,1000000/0.086*SER_hh_tes!N5/SER_hh_num!N5)</f>
        <v>0</v>
      </c>
      <c r="O5" s="100">
        <f>IF(SER_hh_tes!O5=0,0,1000000/0.086*SER_hh_tes!O5/SER_hh_num!O5)</f>
        <v>0</v>
      </c>
      <c r="P5" s="100">
        <f>IF(SER_hh_tes!P5=0,0,1000000/0.086*SER_hh_tes!P5/SER_hh_num!P5)</f>
        <v>0</v>
      </c>
      <c r="Q5" s="100">
        <f>IF(SER_hh_tes!Q5=0,0,1000000/0.086*SER_hh_tes!Q5/SER_hh_num!Q5)</f>
        <v>0</v>
      </c>
    </row>
    <row r="6" spans="1:17" ht="12" customHeight="1" x14ac:dyDescent="0.25">
      <c r="A6" s="88" t="s">
        <v>66</v>
      </c>
      <c r="B6" s="100">
        <f>IF(SER_hh_tes!B6=0,0,1000000/0.086*SER_hh_tes!B6/SER_hh_num!B6)</f>
        <v>0</v>
      </c>
      <c r="C6" s="100">
        <f>IF(SER_hh_tes!C6=0,0,1000000/0.086*SER_hh_tes!C6/SER_hh_num!C6)</f>
        <v>0</v>
      </c>
      <c r="D6" s="100">
        <f>IF(SER_hh_tes!D6=0,0,1000000/0.086*SER_hh_tes!D6/SER_hh_num!D6)</f>
        <v>0</v>
      </c>
      <c r="E6" s="100">
        <f>IF(SER_hh_tes!E6=0,0,1000000/0.086*SER_hh_tes!E6/SER_hh_num!E6)</f>
        <v>0</v>
      </c>
      <c r="F6" s="100">
        <f>IF(SER_hh_tes!F6=0,0,1000000/0.086*SER_hh_tes!F6/SER_hh_num!F6)</f>
        <v>0</v>
      </c>
      <c r="G6" s="100">
        <f>IF(SER_hh_tes!G6=0,0,1000000/0.086*SER_hh_tes!G6/SER_hh_num!G6)</f>
        <v>0</v>
      </c>
      <c r="H6" s="100">
        <f>IF(SER_hh_tes!H6=0,0,1000000/0.086*SER_hh_tes!H6/SER_hh_num!H6)</f>
        <v>0</v>
      </c>
      <c r="I6" s="100">
        <f>IF(SER_hh_tes!I6=0,0,1000000/0.086*SER_hh_tes!I6/SER_hh_num!I6)</f>
        <v>0</v>
      </c>
      <c r="J6" s="100">
        <f>IF(SER_hh_tes!J6=0,0,1000000/0.086*SER_hh_tes!J6/SER_hh_num!J6)</f>
        <v>0</v>
      </c>
      <c r="K6" s="100">
        <f>IF(SER_hh_tes!K6=0,0,1000000/0.086*SER_hh_tes!K6/SER_hh_num!K6)</f>
        <v>0</v>
      </c>
      <c r="L6" s="100">
        <f>IF(SER_hh_tes!L6=0,0,1000000/0.086*SER_hh_tes!L6/SER_hh_num!L6)</f>
        <v>0</v>
      </c>
      <c r="M6" s="100">
        <f>IF(SER_hh_tes!M6=0,0,1000000/0.086*SER_hh_tes!M6/SER_hh_num!M6)</f>
        <v>0</v>
      </c>
      <c r="N6" s="100">
        <f>IF(SER_hh_tes!N6=0,0,1000000/0.086*SER_hh_tes!N6/SER_hh_num!N6)</f>
        <v>0</v>
      </c>
      <c r="O6" s="100">
        <f>IF(SER_hh_tes!O6=0,0,1000000/0.086*SER_hh_tes!O6/SER_hh_num!O6)</f>
        <v>0</v>
      </c>
      <c r="P6" s="100">
        <f>IF(SER_hh_tes!P6=0,0,1000000/0.086*SER_hh_tes!P6/SER_hh_num!P6)</f>
        <v>0</v>
      </c>
      <c r="Q6" s="100">
        <f>IF(SER_hh_tes!Q6=0,0,1000000/0.086*SER_hh_tes!Q6/SER_hh_num!Q6)</f>
        <v>0</v>
      </c>
    </row>
    <row r="7" spans="1:17" ht="12" customHeight="1" x14ac:dyDescent="0.25">
      <c r="A7" s="88" t="s">
        <v>99</v>
      </c>
      <c r="B7" s="100">
        <f>IF(SER_hh_tes!B7=0,0,1000000/0.086*SER_hh_tes!B7/SER_hh_num!B7)</f>
        <v>9353.1407908566507</v>
      </c>
      <c r="C7" s="100">
        <f>IF(SER_hh_tes!C7=0,0,1000000/0.086*SER_hh_tes!C7/SER_hh_num!C7)</f>
        <v>10497.582825209662</v>
      </c>
      <c r="D7" s="100">
        <f>IF(SER_hh_tes!D7=0,0,1000000/0.086*SER_hh_tes!D7/SER_hh_num!D7)</f>
        <v>11272.266152186039</v>
      </c>
      <c r="E7" s="100">
        <f>IF(SER_hh_tes!E7=0,0,1000000/0.086*SER_hh_tes!E7/SER_hh_num!E7)</f>
        <v>13125.152592478575</v>
      </c>
      <c r="F7" s="100">
        <f>IF(SER_hh_tes!F7=0,0,1000000/0.086*SER_hh_tes!F7/SER_hh_num!F7)</f>
        <v>16735.205172788188</v>
      </c>
      <c r="G7" s="100">
        <f>IF(SER_hh_tes!G7=0,0,1000000/0.086*SER_hh_tes!G7/SER_hh_num!G7)</f>
        <v>19220.687571121674</v>
      </c>
      <c r="H7" s="100">
        <f>IF(SER_hh_tes!H7=0,0,1000000/0.086*SER_hh_tes!H7/SER_hh_num!H7)</f>
        <v>18935.965364296368</v>
      </c>
      <c r="I7" s="100">
        <f>IF(SER_hh_tes!I7=0,0,1000000/0.086*SER_hh_tes!I7/SER_hh_num!I7)</f>
        <v>17809.205522785287</v>
      </c>
      <c r="J7" s="100">
        <f>IF(SER_hh_tes!J7=0,0,1000000/0.086*SER_hh_tes!J7/SER_hh_num!J7)</f>
        <v>14889.93528122514</v>
      </c>
      <c r="K7" s="100">
        <f>IF(SER_hh_tes!K7=0,0,1000000/0.086*SER_hh_tes!K7/SER_hh_num!K7)</f>
        <v>18923.923389952401</v>
      </c>
      <c r="L7" s="100">
        <f>IF(SER_hh_tes!L7=0,0,1000000/0.086*SER_hh_tes!L7/SER_hh_num!L7)</f>
        <v>14596.364244026388</v>
      </c>
      <c r="M7" s="100">
        <f>IF(SER_hh_tes!M7=0,0,1000000/0.086*SER_hh_tes!M7/SER_hh_num!M7)</f>
        <v>14062.668324222659</v>
      </c>
      <c r="N7" s="100">
        <f>IF(SER_hh_tes!N7=0,0,1000000/0.086*SER_hh_tes!N7/SER_hh_num!N7)</f>
        <v>13900.790374527185</v>
      </c>
      <c r="O7" s="100">
        <f>IF(SER_hh_tes!O7=0,0,1000000/0.086*SER_hh_tes!O7/SER_hh_num!O7)</f>
        <v>13393.585425348138</v>
      </c>
      <c r="P7" s="100">
        <f>IF(SER_hh_tes!P7=0,0,1000000/0.086*SER_hh_tes!P7/SER_hh_num!P7)</f>
        <v>16062.158644438425</v>
      </c>
      <c r="Q7" s="100">
        <f>IF(SER_hh_tes!Q7=0,0,1000000/0.086*SER_hh_tes!Q7/SER_hh_num!Q7)</f>
        <v>18567.821243168357</v>
      </c>
    </row>
    <row r="8" spans="1:17" ht="12" customHeight="1" x14ac:dyDescent="0.25">
      <c r="A8" s="88" t="s">
        <v>101</v>
      </c>
      <c r="B8" s="100">
        <f>IF(SER_hh_tes!B8=0,0,1000000/0.086*SER_hh_tes!B8/SER_hh_num!B8)</f>
        <v>9492.7399071380933</v>
      </c>
      <c r="C8" s="100">
        <f>IF(SER_hh_tes!C8=0,0,1000000/0.086*SER_hh_tes!C8/SER_hh_num!C8)</f>
        <v>10640.349702988367</v>
      </c>
      <c r="D8" s="100">
        <f>IF(SER_hh_tes!D8=0,0,1000000/0.086*SER_hh_tes!D8/SER_hh_num!D8)</f>
        <v>11516.512607956272</v>
      </c>
      <c r="E8" s="100">
        <f>IF(SER_hh_tes!E8=0,0,1000000/0.086*SER_hh_tes!E8/SER_hh_num!E8)</f>
        <v>13839.616007831839</v>
      </c>
      <c r="F8" s="100">
        <f>IF(SER_hh_tes!F8=0,0,1000000/0.086*SER_hh_tes!F8/SER_hh_num!F8)</f>
        <v>16679.543896066891</v>
      </c>
      <c r="G8" s="100">
        <f>IF(SER_hh_tes!G8=0,0,1000000/0.086*SER_hh_tes!G8/SER_hh_num!G8)</f>
        <v>19323.580068752199</v>
      </c>
      <c r="H8" s="100">
        <f>IF(SER_hh_tes!H8=0,0,1000000/0.086*SER_hh_tes!H8/SER_hh_num!H8)</f>
        <v>19376.158805702911</v>
      </c>
      <c r="I8" s="100">
        <f>IF(SER_hh_tes!I8=0,0,1000000/0.086*SER_hh_tes!I8/SER_hh_num!I8)</f>
        <v>18309.07807650794</v>
      </c>
      <c r="J8" s="100">
        <f>IF(SER_hh_tes!J8=0,0,1000000/0.086*SER_hh_tes!J8/SER_hh_num!J8)</f>
        <v>16101.340505689233</v>
      </c>
      <c r="K8" s="100">
        <f>IF(SER_hh_tes!K8=0,0,1000000/0.086*SER_hh_tes!K8/SER_hh_num!K8)</f>
        <v>18406.082082715562</v>
      </c>
      <c r="L8" s="100">
        <f>IF(SER_hh_tes!L8=0,0,1000000/0.086*SER_hh_tes!L8/SER_hh_num!L8)</f>
        <v>14757.185803885239</v>
      </c>
      <c r="M8" s="100">
        <f>IF(SER_hh_tes!M8=0,0,1000000/0.086*SER_hh_tes!M8/SER_hh_num!M8)</f>
        <v>14035.725585765802</v>
      </c>
      <c r="N8" s="100">
        <f>IF(SER_hh_tes!N8=0,0,1000000/0.086*SER_hh_tes!N8/SER_hh_num!N8)</f>
        <v>13838.749048674354</v>
      </c>
      <c r="O8" s="100">
        <f>IF(SER_hh_tes!O8=0,0,1000000/0.086*SER_hh_tes!O8/SER_hh_num!O8)</f>
        <v>12773.981949418863</v>
      </c>
      <c r="P8" s="100">
        <f>IF(SER_hh_tes!P8=0,0,1000000/0.086*SER_hh_tes!P8/SER_hh_num!P8)</f>
        <v>16023.457995856645</v>
      </c>
      <c r="Q8" s="100">
        <f>IF(SER_hh_tes!Q8=0,0,1000000/0.086*SER_hh_tes!Q8/SER_hh_num!Q8)</f>
        <v>17866.912960929756</v>
      </c>
    </row>
    <row r="9" spans="1:17" ht="12" customHeight="1" x14ac:dyDescent="0.25">
      <c r="A9" s="88" t="s">
        <v>106</v>
      </c>
      <c r="B9" s="100">
        <f>IF(SER_hh_tes!B9=0,0,1000000/0.086*SER_hh_tes!B9/SER_hh_num!B9)</f>
        <v>9353.1407908566507</v>
      </c>
      <c r="C9" s="100">
        <f>IF(SER_hh_tes!C9=0,0,1000000/0.086*SER_hh_tes!C9/SER_hh_num!C9)</f>
        <v>10662.593635293211</v>
      </c>
      <c r="D9" s="100">
        <f>IF(SER_hh_tes!D9=0,0,1000000/0.086*SER_hh_tes!D9/SER_hh_num!D9)</f>
        <v>11797.931303144809</v>
      </c>
      <c r="E9" s="100">
        <f>IF(SER_hh_tes!E9=0,0,1000000/0.086*SER_hh_tes!E9/SER_hh_num!E9)</f>
        <v>13879.636262316062</v>
      </c>
      <c r="F9" s="100">
        <f>IF(SER_hh_tes!F9=0,0,1000000/0.086*SER_hh_tes!F9/SER_hh_num!F9)</f>
        <v>17422.781150699895</v>
      </c>
      <c r="G9" s="100">
        <f>IF(SER_hh_tes!G9=0,0,1000000/0.086*SER_hh_tes!G9/SER_hh_num!G9)</f>
        <v>20036.602184964344</v>
      </c>
      <c r="H9" s="100">
        <f>IF(SER_hh_tes!H9=0,0,1000000/0.086*SER_hh_tes!H9/SER_hh_num!H9)</f>
        <v>20328.712320218201</v>
      </c>
      <c r="I9" s="100">
        <f>IF(SER_hh_tes!I9=0,0,1000000/0.086*SER_hh_tes!I9/SER_hh_num!I9)</f>
        <v>19385.236353971031</v>
      </c>
      <c r="J9" s="100">
        <f>IF(SER_hh_tes!J9=0,0,1000000/0.086*SER_hh_tes!J9/SER_hh_num!J9)</f>
        <v>17181.264894570813</v>
      </c>
      <c r="K9" s="100">
        <f>IF(SER_hh_tes!K9=0,0,1000000/0.086*SER_hh_tes!K9/SER_hh_num!K9)</f>
        <v>19670.540183572859</v>
      </c>
      <c r="L9" s="100">
        <f>IF(SER_hh_tes!L9=0,0,1000000/0.086*SER_hh_tes!L9/SER_hh_num!L9)</f>
        <v>15850.248976861611</v>
      </c>
      <c r="M9" s="100">
        <f>IF(SER_hh_tes!M9=0,0,1000000/0.086*SER_hh_tes!M9/SER_hh_num!M9)</f>
        <v>15153.615114027854</v>
      </c>
      <c r="N9" s="100">
        <f>IF(SER_hh_tes!N9=0,0,1000000/0.086*SER_hh_tes!N9/SER_hh_num!N9)</f>
        <v>14986.305450019165</v>
      </c>
      <c r="O9" s="100">
        <f>IF(SER_hh_tes!O9=0,0,1000000/0.086*SER_hh_tes!O9/SER_hh_num!O9)</f>
        <v>13897.774409956239</v>
      </c>
      <c r="P9" s="100">
        <f>IF(SER_hh_tes!P9=0,0,1000000/0.086*SER_hh_tes!P9/SER_hh_num!P9)</f>
        <v>17648.865608611006</v>
      </c>
      <c r="Q9" s="100">
        <f>IF(SER_hh_tes!Q9=0,0,1000000/0.086*SER_hh_tes!Q9/SER_hh_num!Q9)</f>
        <v>19753.21302022993</v>
      </c>
    </row>
    <row r="10" spans="1:17" ht="12" customHeight="1" x14ac:dyDescent="0.25">
      <c r="A10" s="88" t="s">
        <v>34</v>
      </c>
      <c r="B10" s="100">
        <f>IF(SER_hh_tes!B10=0,0,1000000/0.086*SER_hh_tes!B10/SER_hh_num!B10)</f>
        <v>0</v>
      </c>
      <c r="C10" s="100">
        <f>IF(SER_hh_tes!C10=0,0,1000000/0.086*SER_hh_tes!C10/SER_hh_num!C10)</f>
        <v>0</v>
      </c>
      <c r="D10" s="100">
        <f>IF(SER_hh_tes!D10=0,0,1000000/0.086*SER_hh_tes!D10/SER_hh_num!D10)</f>
        <v>0</v>
      </c>
      <c r="E10" s="100">
        <f>IF(SER_hh_tes!E10=0,0,1000000/0.086*SER_hh_tes!E10/SER_hh_num!E10)</f>
        <v>0</v>
      </c>
      <c r="F10" s="100">
        <f>IF(SER_hh_tes!F10=0,0,1000000/0.086*SER_hh_tes!F10/SER_hh_num!F10)</f>
        <v>0</v>
      </c>
      <c r="G10" s="100">
        <f>IF(SER_hh_tes!G10=0,0,1000000/0.086*SER_hh_tes!G10/SER_hh_num!G10)</f>
        <v>0</v>
      </c>
      <c r="H10" s="100">
        <f>IF(SER_hh_tes!H10=0,0,1000000/0.086*SER_hh_tes!H10/SER_hh_num!H10)</f>
        <v>0</v>
      </c>
      <c r="I10" s="100">
        <f>IF(SER_hh_tes!I10=0,0,1000000/0.086*SER_hh_tes!I10/SER_hh_num!I10)</f>
        <v>0</v>
      </c>
      <c r="J10" s="100">
        <f>IF(SER_hh_tes!J10=0,0,1000000/0.086*SER_hh_tes!J10/SER_hh_num!J10)</f>
        <v>0</v>
      </c>
      <c r="K10" s="100">
        <f>IF(SER_hh_tes!K10=0,0,1000000/0.086*SER_hh_tes!K10/SER_hh_num!K10)</f>
        <v>0</v>
      </c>
      <c r="L10" s="100">
        <f>IF(SER_hh_tes!L10=0,0,1000000/0.086*SER_hh_tes!L10/SER_hh_num!L10)</f>
        <v>0</v>
      </c>
      <c r="M10" s="100">
        <f>IF(SER_hh_tes!M10=0,0,1000000/0.086*SER_hh_tes!M10/SER_hh_num!M10)</f>
        <v>12636.597829953304</v>
      </c>
      <c r="N10" s="100">
        <f>IF(SER_hh_tes!N10=0,0,1000000/0.086*SER_hh_tes!N10/SER_hh_num!N10)</f>
        <v>12529.617697293132</v>
      </c>
      <c r="O10" s="100">
        <f>IF(SER_hh_tes!O10=0,0,1000000/0.086*SER_hh_tes!O10/SER_hh_num!O10)</f>
        <v>11633.472268467613</v>
      </c>
      <c r="P10" s="100">
        <f>IF(SER_hh_tes!P10=0,0,1000000/0.086*SER_hh_tes!P10/SER_hh_num!P10)</f>
        <v>14718.06341059835</v>
      </c>
      <c r="Q10" s="100">
        <f>IF(SER_hh_tes!Q10=0,0,1000000/0.086*SER_hh_tes!Q10/SER_hh_num!Q10)</f>
        <v>16568.924442483549</v>
      </c>
    </row>
    <row r="11" spans="1:17" ht="12" customHeight="1" x14ac:dyDescent="0.25">
      <c r="A11" s="88" t="s">
        <v>61</v>
      </c>
      <c r="B11" s="100">
        <f>IF(SER_hh_tes!B11=0,0,1000000/0.086*SER_hh_tes!B11/SER_hh_num!B11)</f>
        <v>9492.7399071380969</v>
      </c>
      <c r="C11" s="100">
        <f>IF(SER_hh_tes!C11=0,0,1000000/0.086*SER_hh_tes!C11/SER_hh_num!C11)</f>
        <v>10556.040498403481</v>
      </c>
      <c r="D11" s="100">
        <f>IF(SER_hh_tes!D11=0,0,1000000/0.086*SER_hh_tes!D11/SER_hh_num!D11)</f>
        <v>11310.620292389885</v>
      </c>
      <c r="E11" s="100">
        <f>IF(SER_hh_tes!E11=0,0,1000000/0.086*SER_hh_tes!E11/SER_hh_num!E11)</f>
        <v>13506.860994800034</v>
      </c>
      <c r="F11" s="100">
        <f>IF(SER_hh_tes!F11=0,0,1000000/0.086*SER_hh_tes!F11/SER_hh_num!F11)</f>
        <v>16223.903582272043</v>
      </c>
      <c r="G11" s="100">
        <f>IF(SER_hh_tes!G11=0,0,1000000/0.086*SER_hh_tes!G11/SER_hh_num!G11)</f>
        <v>18748.319172721454</v>
      </c>
      <c r="H11" s="100">
        <f>IF(SER_hh_tes!H11=0,0,1000000/0.086*SER_hh_tes!H11/SER_hh_num!H11)</f>
        <v>19034.670951498534</v>
      </c>
      <c r="I11" s="100">
        <f>IF(SER_hh_tes!I11=0,0,1000000/0.086*SER_hh_tes!I11/SER_hh_num!I11)</f>
        <v>18380.122609512051</v>
      </c>
      <c r="J11" s="100">
        <f>IF(SER_hh_tes!J11=0,0,1000000/0.086*SER_hh_tes!J11/SER_hh_num!J11)</f>
        <v>18644.470315264047</v>
      </c>
      <c r="K11" s="100">
        <f>IF(SER_hh_tes!K11=0,0,1000000/0.086*SER_hh_tes!K11/SER_hh_num!K11)</f>
        <v>19012.980081372763</v>
      </c>
      <c r="L11" s="100">
        <f>IF(SER_hh_tes!L11=0,0,1000000/0.086*SER_hh_tes!L11/SER_hh_num!L11)</f>
        <v>15680.400771535113</v>
      </c>
      <c r="M11" s="100">
        <f>IF(SER_hh_tes!M11=0,0,1000000/0.086*SER_hh_tes!M11/SER_hh_num!M11)</f>
        <v>15290.222043127233</v>
      </c>
      <c r="N11" s="100">
        <f>IF(SER_hh_tes!N11=0,0,1000000/0.086*SER_hh_tes!N11/SER_hh_num!N11)</f>
        <v>15196.577485541746</v>
      </c>
      <c r="O11" s="100">
        <f>IF(SER_hh_tes!O11=0,0,1000000/0.086*SER_hh_tes!O11/SER_hh_num!O11)</f>
        <v>14184.74980535893</v>
      </c>
      <c r="P11" s="100">
        <f>IF(SER_hh_tes!P11=0,0,1000000/0.086*SER_hh_tes!P11/SER_hh_num!P11)</f>
        <v>16641.786916888857</v>
      </c>
      <c r="Q11" s="100">
        <f>IF(SER_hh_tes!Q11=0,0,1000000/0.086*SER_hh_tes!Q11/SER_hh_num!Q11)</f>
        <v>19927.804645520628</v>
      </c>
    </row>
    <row r="12" spans="1:17" ht="12" customHeight="1" x14ac:dyDescent="0.25">
      <c r="A12" s="88" t="s">
        <v>42</v>
      </c>
      <c r="B12" s="100">
        <f>IF(SER_hh_tes!B12=0,0,1000000/0.086*SER_hh_tes!B12/SER_hh_num!B12)</f>
        <v>9492.7399071380914</v>
      </c>
      <c r="C12" s="100">
        <f>IF(SER_hh_tes!C12=0,0,1000000/0.086*SER_hh_tes!C12/SER_hh_num!C12)</f>
        <v>10731.561649074805</v>
      </c>
      <c r="D12" s="100">
        <f>IF(SER_hh_tes!D12=0,0,1000000/0.086*SER_hh_tes!D12/SER_hh_num!D12)</f>
        <v>12810.097004590592</v>
      </c>
      <c r="E12" s="100">
        <f>IF(SER_hh_tes!E12=0,0,1000000/0.086*SER_hh_tes!E12/SER_hh_num!E12)</f>
        <v>12705.025824451794</v>
      </c>
      <c r="F12" s="100">
        <f>IF(SER_hh_tes!F12=0,0,1000000/0.086*SER_hh_tes!F12/SER_hh_num!F12)</f>
        <v>17322.239303869523</v>
      </c>
      <c r="G12" s="100">
        <f>IF(SER_hh_tes!G12=0,0,1000000/0.086*SER_hh_tes!G12/SER_hh_num!G12)</f>
        <v>17025.712788015691</v>
      </c>
      <c r="H12" s="100">
        <f>IF(SER_hh_tes!H12=0,0,1000000/0.086*SER_hh_tes!H12/SER_hh_num!H12)</f>
        <v>18856.924329173424</v>
      </c>
      <c r="I12" s="100">
        <f>IF(SER_hh_tes!I12=0,0,1000000/0.086*SER_hh_tes!I12/SER_hh_num!I12)</f>
        <v>18141.107300865267</v>
      </c>
      <c r="J12" s="100">
        <f>IF(SER_hh_tes!J12=0,0,1000000/0.086*SER_hh_tes!J12/SER_hh_num!J12)</f>
        <v>17771.315185692962</v>
      </c>
      <c r="K12" s="100">
        <f>IF(SER_hh_tes!K12=0,0,1000000/0.086*SER_hh_tes!K12/SER_hh_num!K12)</f>
        <v>16695.230095092342</v>
      </c>
      <c r="L12" s="100">
        <f>IF(SER_hh_tes!L12=0,0,1000000/0.086*SER_hh_tes!L12/SER_hh_num!L12)</f>
        <v>14878.521699002655</v>
      </c>
      <c r="M12" s="100">
        <f>IF(SER_hh_tes!M12=0,0,1000000/0.086*SER_hh_tes!M12/SER_hh_num!M12)</f>
        <v>14116.241730396972</v>
      </c>
      <c r="N12" s="100">
        <f>IF(SER_hh_tes!N12=0,0,1000000/0.086*SER_hh_tes!N12/SER_hh_num!N12)</f>
        <v>14073.617515891196</v>
      </c>
      <c r="O12" s="100">
        <f>IF(SER_hh_tes!O12=0,0,1000000/0.086*SER_hh_tes!O12/SER_hh_num!O12)</f>
        <v>13790.884471616497</v>
      </c>
      <c r="P12" s="100">
        <f>IF(SER_hh_tes!P12=0,0,1000000/0.086*SER_hh_tes!P12/SER_hh_num!P12)</f>
        <v>16652.995843387402</v>
      </c>
      <c r="Q12" s="100">
        <f>IF(SER_hh_tes!Q12=0,0,1000000/0.086*SER_hh_tes!Q12/SER_hh_num!Q12)</f>
        <v>18760.83937074697</v>
      </c>
    </row>
    <row r="13" spans="1:17" ht="12" customHeight="1" x14ac:dyDescent="0.25">
      <c r="A13" s="88" t="s">
        <v>105</v>
      </c>
      <c r="B13" s="100">
        <f>IF(SER_hh_tes!B13=0,0,1000000/0.086*SER_hh_tes!B13/SER_hh_num!B13)</f>
        <v>9540.9735218301521</v>
      </c>
      <c r="C13" s="100">
        <f>IF(SER_hh_tes!C13=0,0,1000000/0.086*SER_hh_tes!C13/SER_hh_num!C13)</f>
        <v>10764.130852560749</v>
      </c>
      <c r="D13" s="100">
        <f>IF(SER_hh_tes!D13=0,0,1000000/0.086*SER_hh_tes!D13/SER_hh_num!D13)</f>
        <v>11653.660070570755</v>
      </c>
      <c r="E13" s="100">
        <f>IF(SER_hh_tes!E13=0,0,1000000/0.086*SER_hh_tes!E13/SER_hh_num!E13)</f>
        <v>14117.074610934165</v>
      </c>
      <c r="F13" s="100">
        <f>IF(SER_hh_tes!F13=0,0,1000000/0.086*SER_hh_tes!F13/SER_hh_num!F13)</f>
        <v>16985.508882366521</v>
      </c>
      <c r="G13" s="100">
        <f>IF(SER_hh_tes!G13=0,0,1000000/0.086*SER_hh_tes!G13/SER_hh_num!G13)</f>
        <v>19687.39637919201</v>
      </c>
      <c r="H13" s="100">
        <f>IF(SER_hh_tes!H13=0,0,1000000/0.086*SER_hh_tes!H13/SER_hh_num!H13)</f>
        <v>19604.375775947494</v>
      </c>
      <c r="I13" s="100">
        <f>IF(SER_hh_tes!I13=0,0,1000000/0.086*SER_hh_tes!I13/SER_hh_num!I13)</f>
        <v>18405.613803486751</v>
      </c>
      <c r="J13" s="100">
        <f>IF(SER_hh_tes!J13=0,0,1000000/0.086*SER_hh_tes!J13/SER_hh_num!J13)</f>
        <v>16066.758217567341</v>
      </c>
      <c r="K13" s="100">
        <f>IF(SER_hh_tes!K13=0,0,1000000/0.086*SER_hh_tes!K13/SER_hh_num!K13)</f>
        <v>18303.622250096523</v>
      </c>
      <c r="L13" s="100">
        <f>IF(SER_hh_tes!L13=0,0,1000000/0.086*SER_hh_tes!L13/SER_hh_num!L13)</f>
        <v>15615.053811553855</v>
      </c>
      <c r="M13" s="100">
        <f>IF(SER_hh_tes!M13=0,0,1000000/0.086*SER_hh_tes!M13/SER_hh_num!M13)</f>
        <v>15308.795470077284</v>
      </c>
      <c r="N13" s="100">
        <f>IF(SER_hh_tes!N13=0,0,1000000/0.086*SER_hh_tes!N13/SER_hh_num!N13)</f>
        <v>16173.993061345513</v>
      </c>
      <c r="O13" s="100">
        <f>IF(SER_hh_tes!O13=0,0,1000000/0.086*SER_hh_tes!O13/SER_hh_num!O13)</f>
        <v>15297.704882929114</v>
      </c>
      <c r="P13" s="100">
        <f>IF(SER_hh_tes!P13=0,0,1000000/0.086*SER_hh_tes!P13/SER_hh_num!P13)</f>
        <v>18984.771645578236</v>
      </c>
      <c r="Q13" s="100">
        <f>IF(SER_hh_tes!Q13=0,0,1000000/0.086*SER_hh_tes!Q13/SER_hh_num!Q13)</f>
        <v>21488.606892342978</v>
      </c>
    </row>
    <row r="14" spans="1:17" ht="12" customHeight="1" x14ac:dyDescent="0.25">
      <c r="A14" s="51" t="s">
        <v>104</v>
      </c>
      <c r="B14" s="22">
        <f>IF(SER_hh_tes!B14=0,0,1000000/0.086*SER_hh_tes!B14/SER_hh_num!B14)</f>
        <v>9540.9735218301521</v>
      </c>
      <c r="C14" s="22">
        <f>IF(SER_hh_tes!C14=0,0,1000000/0.086*SER_hh_tes!C14/SER_hh_num!C14)</f>
        <v>10609.6810837189</v>
      </c>
      <c r="D14" s="22">
        <f>IF(SER_hh_tes!D14=0,0,1000000/0.086*SER_hh_tes!D14/SER_hh_num!D14)</f>
        <v>11286.229417296485</v>
      </c>
      <c r="E14" s="22">
        <f>IF(SER_hh_tes!E14=0,0,1000000/0.086*SER_hh_tes!E14/SER_hh_num!E14)</f>
        <v>15508.625814756155</v>
      </c>
      <c r="F14" s="22">
        <f>IF(SER_hh_tes!F14=0,0,1000000/0.086*SER_hh_tes!F14/SER_hh_num!F14)</f>
        <v>15051.83568324593</v>
      </c>
      <c r="G14" s="22">
        <f>IF(SER_hh_tes!G14=0,0,1000000/0.086*SER_hh_tes!G14/SER_hh_num!G14)</f>
        <v>19007.95346901584</v>
      </c>
      <c r="H14" s="22">
        <f>IF(SER_hh_tes!H14=0,0,1000000/0.086*SER_hh_tes!H14/SER_hh_num!H14)</f>
        <v>19555.617097561018</v>
      </c>
      <c r="I14" s="22">
        <f>IF(SER_hh_tes!I14=0,0,1000000/0.086*SER_hh_tes!I14/SER_hh_num!I14)</f>
        <v>18423.823375644446</v>
      </c>
      <c r="J14" s="22">
        <f>IF(SER_hh_tes!J14=0,0,1000000/0.086*SER_hh_tes!J14/SER_hh_num!J14)</f>
        <v>17155.543811434247</v>
      </c>
      <c r="K14" s="22">
        <f>IF(SER_hh_tes!K14=0,0,1000000/0.086*SER_hh_tes!K14/SER_hh_num!K14)</f>
        <v>17247.942132132583</v>
      </c>
      <c r="L14" s="22">
        <f>IF(SER_hh_tes!L14=0,0,1000000/0.086*SER_hh_tes!L14/SER_hh_num!L14)</f>
        <v>14767.900508782135</v>
      </c>
      <c r="M14" s="22">
        <f>IF(SER_hh_tes!M14=0,0,1000000/0.086*SER_hh_tes!M14/SER_hh_num!M14)</f>
        <v>13991.541099037318</v>
      </c>
      <c r="N14" s="22">
        <f>IF(SER_hh_tes!N14=0,0,1000000/0.086*SER_hh_tes!N14/SER_hh_num!N14)</f>
        <v>14016.303808374347</v>
      </c>
      <c r="O14" s="22">
        <f>IF(SER_hh_tes!O14=0,0,1000000/0.086*SER_hh_tes!O14/SER_hh_num!O14)</f>
        <v>12630.950684471047</v>
      </c>
      <c r="P14" s="22">
        <f>IF(SER_hh_tes!P14=0,0,1000000/0.086*SER_hh_tes!P14/SER_hh_num!P14)</f>
        <v>16657.504586409159</v>
      </c>
      <c r="Q14" s="22">
        <f>IF(SER_hh_tes!Q14=0,0,1000000/0.086*SER_hh_tes!Q14/SER_hh_num!Q14)</f>
        <v>18482.13710225554</v>
      </c>
    </row>
    <row r="15" spans="1:17" ht="12" customHeight="1" x14ac:dyDescent="0.25">
      <c r="A15" s="105" t="s">
        <v>108</v>
      </c>
      <c r="B15" s="104">
        <f>IF(SER_hh_tes!B15=0,0,1000000/0.086*SER_hh_tes!B15/SER_hh_num!B15)</f>
        <v>184.85260565651541</v>
      </c>
      <c r="C15" s="104">
        <f>IF(SER_hh_tes!C15=0,0,1000000/0.086*SER_hh_tes!C15/SER_hh_num!C15)</f>
        <v>207.48360815423021</v>
      </c>
      <c r="D15" s="104">
        <f>IF(SER_hh_tes!D15=0,0,1000000/0.086*SER_hh_tes!D15/SER_hh_num!D15)</f>
        <v>223.82591232992249</v>
      </c>
      <c r="E15" s="104">
        <f>IF(SER_hh_tes!E15=0,0,1000000/0.086*SER_hh_tes!E15/SER_hh_num!E15)</f>
        <v>261.05689288597443</v>
      </c>
      <c r="F15" s="104">
        <f>IF(SER_hh_tes!F15=0,0,1000000/0.086*SER_hh_tes!F15/SER_hh_num!F15)</f>
        <v>333.54487641996707</v>
      </c>
      <c r="G15" s="104">
        <f>IF(SER_hh_tes!G15=0,0,1000000/0.086*SER_hh_tes!G15/SER_hh_num!G15)</f>
        <v>382.24675077637647</v>
      </c>
      <c r="H15" s="104">
        <f>IF(SER_hh_tes!H15=0,0,1000000/0.086*SER_hh_tes!H15/SER_hh_num!H15)</f>
        <v>379.51676959925965</v>
      </c>
      <c r="I15" s="104">
        <f>IF(SER_hh_tes!I15=0,0,1000000/0.086*SER_hh_tes!I15/SER_hh_num!I15)</f>
        <v>359.11315165584494</v>
      </c>
      <c r="J15" s="104">
        <f>IF(SER_hh_tes!J15=0,0,1000000/0.086*SER_hh_tes!J15/SER_hh_num!J15)</f>
        <v>307.36876434304884</v>
      </c>
      <c r="K15" s="104">
        <f>IF(SER_hh_tes!K15=0,0,1000000/0.086*SER_hh_tes!K15/SER_hh_num!K15)</f>
        <v>377.67707042421284</v>
      </c>
      <c r="L15" s="104">
        <f>IF(SER_hh_tes!L15=0,0,1000000/0.086*SER_hh_tes!L15/SER_hh_num!L15)</f>
        <v>293.64667715834719</v>
      </c>
      <c r="M15" s="104">
        <f>IF(SER_hh_tes!M15=0,0,1000000/0.086*SER_hh_tes!M15/SER_hh_num!M15)</f>
        <v>275.66057383638395</v>
      </c>
      <c r="N15" s="104">
        <f>IF(SER_hh_tes!N15=0,0,1000000/0.086*SER_hh_tes!N15/SER_hh_num!N15)</f>
        <v>263.60985558589186</v>
      </c>
      <c r="O15" s="104">
        <f>IF(SER_hh_tes!O15=0,0,1000000/0.086*SER_hh_tes!O15/SER_hh_num!O15)</f>
        <v>249.53239614095986</v>
      </c>
      <c r="P15" s="104">
        <f>IF(SER_hh_tes!P15=0,0,1000000/0.086*SER_hh_tes!P15/SER_hh_num!P15)</f>
        <v>307.6194310703047</v>
      </c>
      <c r="Q15" s="104">
        <f>IF(SER_hh_tes!Q15=0,0,1000000/0.086*SER_hh_tes!Q15/SER_hh_num!Q15)</f>
        <v>352.39287961496728</v>
      </c>
    </row>
    <row r="16" spans="1:17" ht="12.95" customHeight="1" x14ac:dyDescent="0.25">
      <c r="A16" s="90" t="s">
        <v>102</v>
      </c>
      <c r="B16" s="101">
        <f>IF(SER_hh_tes!B16=0,0,1000000/0.086*SER_hh_tes!B16/SER_hh_num!B16)</f>
        <v>17966.305567553714</v>
      </c>
      <c r="C16" s="101">
        <f>IF(SER_hh_tes!C16=0,0,1000000/0.086*SER_hh_tes!C16/SER_hh_num!C16)</f>
        <v>18056.030797453524</v>
      </c>
      <c r="D16" s="101">
        <f>IF(SER_hh_tes!D16=0,0,1000000/0.086*SER_hh_tes!D16/SER_hh_num!D16)</f>
        <v>18113.26527821731</v>
      </c>
      <c r="E16" s="101">
        <f>IF(SER_hh_tes!E16=0,0,1000000/0.086*SER_hh_tes!E16/SER_hh_num!E16)</f>
        <v>18165.992426248427</v>
      </c>
      <c r="F16" s="101">
        <f>IF(SER_hh_tes!F16=0,0,1000000/0.086*SER_hh_tes!F16/SER_hh_num!F16)</f>
        <v>18317.597674881312</v>
      </c>
      <c r="G16" s="101">
        <f>IF(SER_hh_tes!G16=0,0,1000000/0.086*SER_hh_tes!G16/SER_hh_num!G16)</f>
        <v>18451.6045490127</v>
      </c>
      <c r="H16" s="101">
        <f>IF(SER_hh_tes!H16=0,0,1000000/0.086*SER_hh_tes!H16/SER_hh_num!H16)</f>
        <v>18638.105096125735</v>
      </c>
      <c r="I16" s="101">
        <f>IF(SER_hh_tes!I16=0,0,1000000/0.086*SER_hh_tes!I16/SER_hh_num!I16)</f>
        <v>18811.115083560464</v>
      </c>
      <c r="J16" s="101">
        <f>IF(SER_hh_tes!J16=0,0,1000000/0.086*SER_hh_tes!J16/SER_hh_num!J16)</f>
        <v>19044.875393852511</v>
      </c>
      <c r="K16" s="101">
        <f>IF(SER_hh_tes!K16=0,0,1000000/0.086*SER_hh_tes!K16/SER_hh_num!K16)</f>
        <v>18930.665966158736</v>
      </c>
      <c r="L16" s="101">
        <f>IF(SER_hh_tes!L16=0,0,1000000/0.086*SER_hh_tes!L16/SER_hh_num!L16)</f>
        <v>19117.259095270027</v>
      </c>
      <c r="M16" s="101">
        <f>IF(SER_hh_tes!M16=0,0,1000000/0.086*SER_hh_tes!M16/SER_hh_num!M16)</f>
        <v>19226.806231974362</v>
      </c>
      <c r="N16" s="101">
        <f>IF(SER_hh_tes!N16=0,0,1000000/0.086*SER_hh_tes!N16/SER_hh_num!N16)</f>
        <v>19556.56973183895</v>
      </c>
      <c r="O16" s="101">
        <f>IF(SER_hh_tes!O16=0,0,1000000/0.086*SER_hh_tes!O16/SER_hh_num!O16)</f>
        <v>19685.332496444291</v>
      </c>
      <c r="P16" s="101">
        <f>IF(SER_hh_tes!P16=0,0,1000000/0.086*SER_hh_tes!P16/SER_hh_num!P16)</f>
        <v>20255.496633798211</v>
      </c>
      <c r="Q16" s="101">
        <f>IF(SER_hh_tes!Q16=0,0,1000000/0.086*SER_hh_tes!Q16/SER_hh_num!Q16)</f>
        <v>20781.898095115812</v>
      </c>
    </row>
    <row r="17" spans="1:17" ht="12.95" customHeight="1" x14ac:dyDescent="0.25">
      <c r="A17" s="88" t="s">
        <v>101</v>
      </c>
      <c r="B17" s="103">
        <f>IF(SER_hh_tes!B17=0,0,1000000/0.086*SER_hh_tes!B17/SER_hh_num!B17)</f>
        <v>8300.5785568576794</v>
      </c>
      <c r="C17" s="103">
        <f>IF(SER_hh_tes!C17=0,0,1000000/0.086*SER_hh_tes!C17/SER_hh_num!C17)</f>
        <v>8630.8023337151135</v>
      </c>
      <c r="D17" s="103">
        <f>IF(SER_hh_tes!D17=0,0,1000000/0.086*SER_hh_tes!D17/SER_hh_num!D17)</f>
        <v>9086.7041940518502</v>
      </c>
      <c r="E17" s="103">
        <f>IF(SER_hh_tes!E17=0,0,1000000/0.086*SER_hh_tes!E17/SER_hh_num!E17)</f>
        <v>9207.1375263835853</v>
      </c>
      <c r="F17" s="103">
        <f>IF(SER_hh_tes!F17=0,0,1000000/0.086*SER_hh_tes!F17/SER_hh_num!F17)</f>
        <v>9591.6050806271614</v>
      </c>
      <c r="G17" s="103">
        <f>IF(SER_hh_tes!G17=0,0,1000000/0.086*SER_hh_tes!G17/SER_hh_num!G17)</f>
        <v>9945.9556214029781</v>
      </c>
      <c r="H17" s="103">
        <f>IF(SER_hh_tes!H17=0,0,1000000/0.086*SER_hh_tes!H17/SER_hh_num!H17)</f>
        <v>10590.935583829587</v>
      </c>
      <c r="I17" s="103">
        <f>IF(SER_hh_tes!I17=0,0,1000000/0.086*SER_hh_tes!I17/SER_hh_num!I17)</f>
        <v>11535.369636842146</v>
      </c>
      <c r="J17" s="103">
        <f>IF(SER_hh_tes!J17=0,0,1000000/0.086*SER_hh_tes!J17/SER_hh_num!J17)</f>
        <v>12249.055239837942</v>
      </c>
      <c r="K17" s="103">
        <f>IF(SER_hh_tes!K17=0,0,1000000/0.086*SER_hh_tes!K17/SER_hh_num!K17)</f>
        <v>12690.444818952219</v>
      </c>
      <c r="L17" s="103">
        <f>IF(SER_hh_tes!L17=0,0,1000000/0.086*SER_hh_tes!L17/SER_hh_num!L17)</f>
        <v>13706.149603185553</v>
      </c>
      <c r="M17" s="103">
        <f>IF(SER_hh_tes!M17=0,0,1000000/0.086*SER_hh_tes!M17/SER_hh_num!M17)</f>
        <v>14301.687675213341</v>
      </c>
      <c r="N17" s="103">
        <f>IF(SER_hh_tes!N17=0,0,1000000/0.086*SER_hh_tes!N17/SER_hh_num!N17)</f>
        <v>15076.934253499359</v>
      </c>
      <c r="O17" s="103">
        <f>IF(SER_hh_tes!O17=0,0,1000000/0.086*SER_hh_tes!O17/SER_hh_num!O17)</f>
        <v>16510.449182226224</v>
      </c>
      <c r="P17" s="103">
        <f>IF(SER_hh_tes!P17=0,0,1000000/0.086*SER_hh_tes!P17/SER_hh_num!P17)</f>
        <v>18396.709608990826</v>
      </c>
      <c r="Q17" s="103">
        <f>IF(SER_hh_tes!Q17=0,0,1000000/0.086*SER_hh_tes!Q17/SER_hh_num!Q17)</f>
        <v>20886.178033963355</v>
      </c>
    </row>
    <row r="18" spans="1:17" ht="12" customHeight="1" x14ac:dyDescent="0.25">
      <c r="A18" s="88" t="s">
        <v>100</v>
      </c>
      <c r="B18" s="103">
        <f>IF(SER_hh_tes!B18=0,0,1000000/0.086*SER_hh_tes!B18/SER_hh_num!B18)</f>
        <v>18023.079940363135</v>
      </c>
      <c r="C18" s="103">
        <f>IF(SER_hh_tes!C18=0,0,1000000/0.086*SER_hh_tes!C18/SER_hh_num!C18)</f>
        <v>18107.548264349723</v>
      </c>
      <c r="D18" s="103">
        <f>IF(SER_hh_tes!D18=0,0,1000000/0.086*SER_hh_tes!D18/SER_hh_num!D18)</f>
        <v>18161.077055370828</v>
      </c>
      <c r="E18" s="103">
        <f>IF(SER_hh_tes!E18=0,0,1000000/0.086*SER_hh_tes!E18/SER_hh_num!E18)</f>
        <v>18217.012502496436</v>
      </c>
      <c r="F18" s="103">
        <f>IF(SER_hh_tes!F18=0,0,1000000/0.086*SER_hh_tes!F18/SER_hh_num!F18)</f>
        <v>18366.366916089923</v>
      </c>
      <c r="G18" s="103">
        <f>IF(SER_hh_tes!G18=0,0,1000000/0.086*SER_hh_tes!G18/SER_hh_num!G18)</f>
        <v>18497.596917829844</v>
      </c>
      <c r="H18" s="103">
        <f>IF(SER_hh_tes!H18=0,0,1000000/0.086*SER_hh_tes!H18/SER_hh_num!H18)</f>
        <v>18681.350344455335</v>
      </c>
      <c r="I18" s="103">
        <f>IF(SER_hh_tes!I18=0,0,1000000/0.086*SER_hh_tes!I18/SER_hh_num!I18)</f>
        <v>18855.980826416711</v>
      </c>
      <c r="J18" s="103">
        <f>IF(SER_hh_tes!J18=0,0,1000000/0.086*SER_hh_tes!J18/SER_hh_num!J18)</f>
        <v>19089.652126349494</v>
      </c>
      <c r="K18" s="103">
        <f>IF(SER_hh_tes!K18=0,0,1000000/0.086*SER_hh_tes!K18/SER_hh_num!K18)</f>
        <v>18969.864530556468</v>
      </c>
      <c r="L18" s="103">
        <f>IF(SER_hh_tes!L18=0,0,1000000/0.086*SER_hh_tes!L18/SER_hh_num!L18)</f>
        <v>19155.754643090782</v>
      </c>
      <c r="M18" s="103">
        <f>IF(SER_hh_tes!M18=0,0,1000000/0.086*SER_hh_tes!M18/SER_hh_num!M18)</f>
        <v>19262.53628701024</v>
      </c>
      <c r="N18" s="103">
        <f>IF(SER_hh_tes!N18=0,0,1000000/0.086*SER_hh_tes!N18/SER_hh_num!N18)</f>
        <v>19592.684914728583</v>
      </c>
      <c r="O18" s="103">
        <f>IF(SER_hh_tes!O18=0,0,1000000/0.086*SER_hh_tes!O18/SER_hh_num!O18)</f>
        <v>19715.223568594225</v>
      </c>
      <c r="P18" s="103">
        <f>IF(SER_hh_tes!P18=0,0,1000000/0.086*SER_hh_tes!P18/SER_hh_num!P18)</f>
        <v>20276.808685275009</v>
      </c>
      <c r="Q18" s="103">
        <f>IF(SER_hh_tes!Q18=0,0,1000000/0.086*SER_hh_tes!Q18/SER_hh_num!Q18)</f>
        <v>20780.387016516772</v>
      </c>
    </row>
    <row r="19" spans="1:17" ht="12.95" customHeight="1" x14ac:dyDescent="0.25">
      <c r="A19" s="90" t="s">
        <v>47</v>
      </c>
      <c r="B19" s="101">
        <f>IF(SER_hh_tes!B19=0,0,1000000/0.086*SER_hh_tes!B19/SER_hh_num!B19)</f>
        <v>4903.8827516389856</v>
      </c>
      <c r="C19" s="101">
        <f>IF(SER_hh_tes!C19=0,0,1000000/0.086*SER_hh_tes!C19/SER_hh_num!C19)</f>
        <v>5167.9238961053979</v>
      </c>
      <c r="D19" s="101">
        <f>IF(SER_hh_tes!D19=0,0,1000000/0.086*SER_hh_tes!D19/SER_hh_num!D19)</f>
        <v>5324.9418650063672</v>
      </c>
      <c r="E19" s="101">
        <f>IF(SER_hh_tes!E19=0,0,1000000/0.086*SER_hh_tes!E19/SER_hh_num!E19)</f>
        <v>5406.792277655717</v>
      </c>
      <c r="F19" s="101">
        <f>IF(SER_hh_tes!F19=0,0,1000000/0.086*SER_hh_tes!F19/SER_hh_num!F19)</f>
        <v>5486.9367681486829</v>
      </c>
      <c r="G19" s="101">
        <f>IF(SER_hh_tes!G19=0,0,1000000/0.086*SER_hh_tes!G19/SER_hh_num!G19)</f>
        <v>5604.3413022223167</v>
      </c>
      <c r="H19" s="101">
        <f>IF(SER_hh_tes!H19=0,0,1000000/0.086*SER_hh_tes!H19/SER_hh_num!H19)</f>
        <v>5588.2284235402785</v>
      </c>
      <c r="I19" s="101">
        <f>IF(SER_hh_tes!I19=0,0,1000000/0.086*SER_hh_tes!I19/SER_hh_num!I19)</f>
        <v>5608.3631008915208</v>
      </c>
      <c r="J19" s="101">
        <f>IF(SER_hh_tes!J19=0,0,1000000/0.086*SER_hh_tes!J19/SER_hh_num!J19)</f>
        <v>5737.8416662459967</v>
      </c>
      <c r="K19" s="101">
        <f>IF(SER_hh_tes!K19=0,0,1000000/0.086*SER_hh_tes!K19/SER_hh_num!K19)</f>
        <v>5838.206469057448</v>
      </c>
      <c r="L19" s="101">
        <f>IF(SER_hh_tes!L19=0,0,1000000/0.086*SER_hh_tes!L19/SER_hh_num!L19)</f>
        <v>5738.3704283537145</v>
      </c>
      <c r="M19" s="101">
        <f>IF(SER_hh_tes!M19=0,0,1000000/0.086*SER_hh_tes!M19/SER_hh_num!M19)</f>
        <v>5806.642610802789</v>
      </c>
      <c r="N19" s="101">
        <f>IF(SER_hh_tes!N19=0,0,1000000/0.086*SER_hh_tes!N19/SER_hh_num!N19)</f>
        <v>5833.1554530777939</v>
      </c>
      <c r="O19" s="101">
        <f>IF(SER_hh_tes!O19=0,0,1000000/0.086*SER_hh_tes!O19/SER_hh_num!O19)</f>
        <v>5845.2223578608819</v>
      </c>
      <c r="P19" s="101">
        <f>IF(SER_hh_tes!P19=0,0,1000000/0.086*SER_hh_tes!P19/SER_hh_num!P19)</f>
        <v>5896.9870349640605</v>
      </c>
      <c r="Q19" s="101">
        <f>IF(SER_hh_tes!Q19=0,0,1000000/0.086*SER_hh_tes!Q19/SER_hh_num!Q19)</f>
        <v>5917.5074260602069</v>
      </c>
    </row>
    <row r="20" spans="1:17" ht="12" customHeight="1" x14ac:dyDescent="0.25">
      <c r="A20" s="88" t="s">
        <v>38</v>
      </c>
      <c r="B20" s="100">
        <f>IF(SER_hh_tes!B20=0,0,1000000/0.086*SER_hh_tes!B20/SER_hh_num!B20)</f>
        <v>0</v>
      </c>
      <c r="C20" s="100">
        <f>IF(SER_hh_tes!C20=0,0,1000000/0.086*SER_hh_tes!C20/SER_hh_num!C20)</f>
        <v>0</v>
      </c>
      <c r="D20" s="100">
        <f>IF(SER_hh_tes!D20=0,0,1000000/0.086*SER_hh_tes!D20/SER_hh_num!D20)</f>
        <v>0</v>
      </c>
      <c r="E20" s="100">
        <f>IF(SER_hh_tes!E20=0,0,1000000/0.086*SER_hh_tes!E20/SER_hh_num!E20)</f>
        <v>0</v>
      </c>
      <c r="F20" s="100">
        <f>IF(SER_hh_tes!F20=0,0,1000000/0.086*SER_hh_tes!F20/SER_hh_num!F20)</f>
        <v>0</v>
      </c>
      <c r="G20" s="100">
        <f>IF(SER_hh_tes!G20=0,0,1000000/0.086*SER_hh_tes!G20/SER_hh_num!G20)</f>
        <v>0</v>
      </c>
      <c r="H20" s="100">
        <f>IF(SER_hh_tes!H20=0,0,1000000/0.086*SER_hh_tes!H20/SER_hh_num!H20)</f>
        <v>0</v>
      </c>
      <c r="I20" s="100">
        <f>IF(SER_hh_tes!I20=0,0,1000000/0.086*SER_hh_tes!I20/SER_hh_num!I20)</f>
        <v>0</v>
      </c>
      <c r="J20" s="100">
        <f>IF(SER_hh_tes!J20=0,0,1000000/0.086*SER_hh_tes!J20/SER_hh_num!J20)</f>
        <v>0</v>
      </c>
      <c r="K20" s="100">
        <f>IF(SER_hh_tes!K20=0,0,1000000/0.086*SER_hh_tes!K20/SER_hh_num!K20)</f>
        <v>0</v>
      </c>
      <c r="L20" s="100">
        <f>IF(SER_hh_tes!L20=0,0,1000000/0.086*SER_hh_tes!L20/SER_hh_num!L20)</f>
        <v>0</v>
      </c>
      <c r="M20" s="100">
        <f>IF(SER_hh_tes!M20=0,0,1000000/0.086*SER_hh_tes!M20/SER_hh_num!M20)</f>
        <v>0</v>
      </c>
      <c r="N20" s="100">
        <f>IF(SER_hh_tes!N20=0,0,1000000/0.086*SER_hh_tes!N20/SER_hh_num!N20)</f>
        <v>0</v>
      </c>
      <c r="O20" s="100">
        <f>IF(SER_hh_tes!O20=0,0,1000000/0.086*SER_hh_tes!O20/SER_hh_num!O20)</f>
        <v>0</v>
      </c>
      <c r="P20" s="100">
        <f>IF(SER_hh_tes!P20=0,0,1000000/0.086*SER_hh_tes!P20/SER_hh_num!P20)</f>
        <v>0</v>
      </c>
      <c r="Q20" s="100">
        <f>IF(SER_hh_tes!Q20=0,0,1000000/0.086*SER_hh_tes!Q20/SER_hh_num!Q20)</f>
        <v>0</v>
      </c>
    </row>
    <row r="21" spans="1:17" s="28" customFormat="1" ht="12" customHeight="1" x14ac:dyDescent="0.25">
      <c r="A21" s="88" t="s">
        <v>66</v>
      </c>
      <c r="B21" s="100">
        <f>IF(SER_hh_tes!B21=0,0,1000000/0.086*SER_hh_tes!B21/SER_hh_num!B21)</f>
        <v>4557.9335416659733</v>
      </c>
      <c r="C21" s="100">
        <f>IF(SER_hh_tes!C21=0,0,1000000/0.086*SER_hh_tes!C21/SER_hh_num!C21)</f>
        <v>4768.1317466110759</v>
      </c>
      <c r="D21" s="100">
        <f>IF(SER_hh_tes!D21=0,0,1000000/0.086*SER_hh_tes!D21/SER_hh_num!D21)</f>
        <v>4892.7498068105624</v>
      </c>
      <c r="E21" s="100">
        <f>IF(SER_hh_tes!E21=0,0,1000000/0.086*SER_hh_tes!E21/SER_hh_num!E21)</f>
        <v>5021.1769042951209</v>
      </c>
      <c r="F21" s="100">
        <f>IF(SER_hh_tes!F21=0,0,1000000/0.086*SER_hh_tes!F21/SER_hh_num!F21)</f>
        <v>5132.207148837464</v>
      </c>
      <c r="G21" s="100">
        <f>IF(SER_hh_tes!G21=0,0,1000000/0.086*SER_hh_tes!G21/SER_hh_num!G21)</f>
        <v>5267.8450903326957</v>
      </c>
      <c r="H21" s="100">
        <f>IF(SER_hh_tes!H21=0,0,1000000/0.086*SER_hh_tes!H21/SER_hh_num!H21)</f>
        <v>5285.6761096962846</v>
      </c>
      <c r="I21" s="100">
        <f>IF(SER_hh_tes!I21=0,0,1000000/0.086*SER_hh_tes!I21/SER_hh_num!I21)</f>
        <v>5326.1997453924541</v>
      </c>
      <c r="J21" s="100">
        <f>IF(SER_hh_tes!J21=0,0,1000000/0.086*SER_hh_tes!J21/SER_hh_num!J21)</f>
        <v>5350.5968270247777</v>
      </c>
      <c r="K21" s="100">
        <f>IF(SER_hh_tes!K21=0,0,1000000/0.086*SER_hh_tes!K21/SER_hh_num!K21)</f>
        <v>5420.0987191526465</v>
      </c>
      <c r="L21" s="100">
        <f>IF(SER_hh_tes!L21=0,0,1000000/0.086*SER_hh_tes!L21/SER_hh_num!L21)</f>
        <v>5041.4542738242353</v>
      </c>
      <c r="M21" s="100">
        <f>IF(SER_hh_tes!M21=0,0,1000000/0.086*SER_hh_tes!M21/SER_hh_num!M21)</f>
        <v>5103.0589641472397</v>
      </c>
      <c r="N21" s="100">
        <f>IF(SER_hh_tes!N21=0,0,1000000/0.086*SER_hh_tes!N21/SER_hh_num!N21)</f>
        <v>4951.6773089304143</v>
      </c>
      <c r="O21" s="100">
        <f>IF(SER_hh_tes!O21=0,0,1000000/0.086*SER_hh_tes!O21/SER_hh_num!O21)</f>
        <v>4885.4572569399561</v>
      </c>
      <c r="P21" s="100">
        <f>IF(SER_hh_tes!P21=0,0,1000000/0.086*SER_hh_tes!P21/SER_hh_num!P21)</f>
        <v>4804.4605646831242</v>
      </c>
      <c r="Q21" s="100">
        <f>IF(SER_hh_tes!Q21=0,0,1000000/0.086*SER_hh_tes!Q21/SER_hh_num!Q21)</f>
        <v>4750.0281234846643</v>
      </c>
    </row>
    <row r="22" spans="1:17" ht="12" customHeight="1" x14ac:dyDescent="0.25">
      <c r="A22" s="88" t="s">
        <v>99</v>
      </c>
      <c r="B22" s="100">
        <f>IF(SER_hh_tes!B22=0,0,1000000/0.086*SER_hh_tes!B22/SER_hh_num!B22)</f>
        <v>4557.9335416659724</v>
      </c>
      <c r="C22" s="100">
        <f>IF(SER_hh_tes!C22=0,0,1000000/0.086*SER_hh_tes!C22/SER_hh_num!C22)</f>
        <v>4804.5651684296154</v>
      </c>
      <c r="D22" s="100">
        <f>IF(SER_hh_tes!D22=0,0,1000000/0.086*SER_hh_tes!D22/SER_hh_num!D22)</f>
        <v>4916.3991387609849</v>
      </c>
      <c r="E22" s="100">
        <f>IF(SER_hh_tes!E22=0,0,1000000/0.086*SER_hh_tes!E22/SER_hh_num!E22)</f>
        <v>4953.573415625885</v>
      </c>
      <c r="F22" s="100">
        <f>IF(SER_hh_tes!F22=0,0,1000000/0.086*SER_hh_tes!F22/SER_hh_num!F22)</f>
        <v>5037.8099878644489</v>
      </c>
      <c r="G22" s="100">
        <f>IF(SER_hh_tes!G22=0,0,1000000/0.086*SER_hh_tes!G22/SER_hh_num!G22)</f>
        <v>5123.0281125670945</v>
      </c>
      <c r="H22" s="100">
        <f>IF(SER_hh_tes!H22=0,0,1000000/0.086*SER_hh_tes!H22/SER_hh_num!H22)</f>
        <v>5107.5848801127559</v>
      </c>
      <c r="I22" s="100">
        <f>IF(SER_hh_tes!I22=0,0,1000000/0.086*SER_hh_tes!I22/SER_hh_num!I22)</f>
        <v>5078.6843827298271</v>
      </c>
      <c r="J22" s="100">
        <f>IF(SER_hh_tes!J22=0,0,1000000/0.086*SER_hh_tes!J22/SER_hh_num!J22)</f>
        <v>5167.6502999633603</v>
      </c>
      <c r="K22" s="100">
        <f>IF(SER_hh_tes!K22=0,0,1000000/0.086*SER_hh_tes!K22/SER_hh_num!K22)</f>
        <v>5225.6749690807701</v>
      </c>
      <c r="L22" s="100">
        <f>IF(SER_hh_tes!L22=0,0,1000000/0.086*SER_hh_tes!L22/SER_hh_num!L22)</f>
        <v>4991.8754420425475</v>
      </c>
      <c r="M22" s="100">
        <f>IF(SER_hh_tes!M22=0,0,1000000/0.086*SER_hh_tes!M22/SER_hh_num!M22)</f>
        <v>4998.3022836041564</v>
      </c>
      <c r="N22" s="100">
        <f>IF(SER_hh_tes!N22=0,0,1000000/0.086*SER_hh_tes!N22/SER_hh_num!N22)</f>
        <v>4932.5974550745841</v>
      </c>
      <c r="O22" s="100">
        <f>IF(SER_hh_tes!O22=0,0,1000000/0.086*SER_hh_tes!O22/SER_hh_num!O22)</f>
        <v>4884.0781626128928</v>
      </c>
      <c r="P22" s="100">
        <f>IF(SER_hh_tes!P22=0,0,1000000/0.086*SER_hh_tes!P22/SER_hh_num!P22)</f>
        <v>4842.5244034075295</v>
      </c>
      <c r="Q22" s="100">
        <f>IF(SER_hh_tes!Q22=0,0,1000000/0.086*SER_hh_tes!Q22/SER_hh_num!Q22)</f>
        <v>4792.4069857281256</v>
      </c>
    </row>
    <row r="23" spans="1:17" ht="12" customHeight="1" x14ac:dyDescent="0.25">
      <c r="A23" s="88" t="s">
        <v>98</v>
      </c>
      <c r="B23" s="100">
        <f>IF(SER_hh_tes!B23=0,0,1000000/0.086*SER_hh_tes!B23/SER_hh_num!B23)</f>
        <v>4557.9335416659724</v>
      </c>
      <c r="C23" s="100">
        <f>IF(SER_hh_tes!C23=0,0,1000000/0.086*SER_hh_tes!C23/SER_hh_num!C23)</f>
        <v>4801.7205885266885</v>
      </c>
      <c r="D23" s="100">
        <f>IF(SER_hh_tes!D23=0,0,1000000/0.086*SER_hh_tes!D23/SER_hh_num!D23)</f>
        <v>4941.3743549468691</v>
      </c>
      <c r="E23" s="100">
        <f>IF(SER_hh_tes!E23=0,0,1000000/0.086*SER_hh_tes!E23/SER_hh_num!E23)</f>
        <v>5006.5665964398659</v>
      </c>
      <c r="F23" s="100">
        <f>IF(SER_hh_tes!F23=0,0,1000000/0.086*SER_hh_tes!F23/SER_hh_num!F23)</f>
        <v>5071.9102685617099</v>
      </c>
      <c r="G23" s="100">
        <f>IF(SER_hh_tes!G23=0,0,1000000/0.086*SER_hh_tes!G23/SER_hh_num!G23)</f>
        <v>5165.3256532177129</v>
      </c>
      <c r="H23" s="100">
        <f>IF(SER_hh_tes!H23=0,0,1000000/0.086*SER_hh_tes!H23/SER_hh_num!H23)</f>
        <v>5137.3681110441639</v>
      </c>
      <c r="I23" s="100">
        <f>IF(SER_hh_tes!I23=0,0,1000000/0.086*SER_hh_tes!I23/SER_hh_num!I23)</f>
        <v>5133.3095429360474</v>
      </c>
      <c r="J23" s="100">
        <f>IF(SER_hh_tes!J23=0,0,1000000/0.086*SER_hh_tes!J23/SER_hh_num!J23)</f>
        <v>5149.8028728039062</v>
      </c>
      <c r="K23" s="100">
        <f>IF(SER_hh_tes!K23=0,0,1000000/0.086*SER_hh_tes!K23/SER_hh_num!K23)</f>
        <v>5195.0361279213002</v>
      </c>
      <c r="L23" s="100">
        <f>IF(SER_hh_tes!L23=0,0,1000000/0.086*SER_hh_tes!L23/SER_hh_num!L23)</f>
        <v>4906.4530977457744</v>
      </c>
      <c r="M23" s="100">
        <f>IF(SER_hh_tes!M23=0,0,1000000/0.086*SER_hh_tes!M23/SER_hh_num!M23)</f>
        <v>4801.1517601481019</v>
      </c>
      <c r="N23" s="100">
        <f>IF(SER_hh_tes!N23=0,0,1000000/0.086*SER_hh_tes!N23/SER_hh_num!N23)</f>
        <v>4710.761799600642</v>
      </c>
      <c r="O23" s="100">
        <f>IF(SER_hh_tes!O23=0,0,1000000/0.086*SER_hh_tes!O23/SER_hh_num!O23)</f>
        <v>4649.5571966413081</v>
      </c>
      <c r="P23" s="100">
        <f>IF(SER_hh_tes!P23=0,0,1000000/0.086*SER_hh_tes!P23/SER_hh_num!P23)</f>
        <v>4596.2523741771602</v>
      </c>
      <c r="Q23" s="100">
        <f>IF(SER_hh_tes!Q23=0,0,1000000/0.086*SER_hh_tes!Q23/SER_hh_num!Q23)</f>
        <v>4576.1110504233047</v>
      </c>
    </row>
    <row r="24" spans="1:17" ht="12" customHeight="1" x14ac:dyDescent="0.25">
      <c r="A24" s="88" t="s">
        <v>34</v>
      </c>
      <c r="B24" s="100">
        <f>IF(SER_hh_tes!B24=0,0,1000000/0.086*SER_hh_tes!B24/SER_hh_num!B24)</f>
        <v>0</v>
      </c>
      <c r="C24" s="100">
        <f>IF(SER_hh_tes!C24=0,0,1000000/0.086*SER_hh_tes!C24/SER_hh_num!C24)</f>
        <v>0</v>
      </c>
      <c r="D24" s="100">
        <f>IF(SER_hh_tes!D24=0,0,1000000/0.086*SER_hh_tes!D24/SER_hh_num!D24)</f>
        <v>0</v>
      </c>
      <c r="E24" s="100">
        <f>IF(SER_hh_tes!E24=0,0,1000000/0.086*SER_hh_tes!E24/SER_hh_num!E24)</f>
        <v>0</v>
      </c>
      <c r="F24" s="100">
        <f>IF(SER_hh_tes!F24=0,0,1000000/0.086*SER_hh_tes!F24/SER_hh_num!F24)</f>
        <v>0</v>
      </c>
      <c r="G24" s="100">
        <f>IF(SER_hh_tes!G24=0,0,1000000/0.086*SER_hh_tes!G24/SER_hh_num!G24)</f>
        <v>0</v>
      </c>
      <c r="H24" s="100">
        <f>IF(SER_hh_tes!H24=0,0,1000000/0.086*SER_hh_tes!H24/SER_hh_num!H24)</f>
        <v>0</v>
      </c>
      <c r="I24" s="100">
        <f>IF(SER_hh_tes!I24=0,0,1000000/0.086*SER_hh_tes!I24/SER_hh_num!I24)</f>
        <v>0</v>
      </c>
      <c r="J24" s="100">
        <f>IF(SER_hh_tes!J24=0,0,1000000/0.086*SER_hh_tes!J24/SER_hh_num!J24)</f>
        <v>0</v>
      </c>
      <c r="K24" s="100">
        <f>IF(SER_hh_tes!K24=0,0,1000000/0.086*SER_hh_tes!K24/SER_hh_num!K24)</f>
        <v>0</v>
      </c>
      <c r="L24" s="100">
        <f>IF(SER_hh_tes!L24=0,0,1000000/0.086*SER_hh_tes!L24/SER_hh_num!L24)</f>
        <v>0</v>
      </c>
      <c r="M24" s="100">
        <f>IF(SER_hh_tes!M24=0,0,1000000/0.086*SER_hh_tes!M24/SER_hh_num!M24)</f>
        <v>0</v>
      </c>
      <c r="N24" s="100">
        <f>IF(SER_hh_tes!N24=0,0,1000000/0.086*SER_hh_tes!N24/SER_hh_num!N24)</f>
        <v>0</v>
      </c>
      <c r="O24" s="100">
        <f>IF(SER_hh_tes!O24=0,0,1000000/0.086*SER_hh_tes!O24/SER_hh_num!O24)</f>
        <v>0</v>
      </c>
      <c r="P24" s="100">
        <f>IF(SER_hh_tes!P24=0,0,1000000/0.086*SER_hh_tes!P24/SER_hh_num!P24)</f>
        <v>0</v>
      </c>
      <c r="Q24" s="100">
        <f>IF(SER_hh_tes!Q24=0,0,1000000/0.086*SER_hh_tes!Q24/SER_hh_num!Q24)</f>
        <v>0</v>
      </c>
    </row>
    <row r="25" spans="1:17" ht="12" customHeight="1" x14ac:dyDescent="0.25">
      <c r="A25" s="88" t="s">
        <v>42</v>
      </c>
      <c r="B25" s="100">
        <f>IF(SER_hh_tes!B25=0,0,1000000/0.086*SER_hh_tes!B25/SER_hh_num!B25)</f>
        <v>4557.9335416659733</v>
      </c>
      <c r="C25" s="100">
        <f>IF(SER_hh_tes!C25=0,0,1000000/0.086*SER_hh_tes!C25/SER_hh_num!C25)</f>
        <v>4846.9790009609505</v>
      </c>
      <c r="D25" s="100">
        <f>IF(SER_hh_tes!D25=0,0,1000000/0.086*SER_hh_tes!D25/SER_hh_num!D25)</f>
        <v>4974.2963306106903</v>
      </c>
      <c r="E25" s="100">
        <f>IF(SER_hh_tes!E25=0,0,1000000/0.086*SER_hh_tes!E25/SER_hh_num!E25)</f>
        <v>5027.5430537502616</v>
      </c>
      <c r="F25" s="100">
        <f>IF(SER_hh_tes!F25=0,0,1000000/0.086*SER_hh_tes!F25/SER_hh_num!F25)</f>
        <v>5070.6482298416413</v>
      </c>
      <c r="G25" s="100">
        <f>IF(SER_hh_tes!G25=0,0,1000000/0.086*SER_hh_tes!G25/SER_hh_num!G25)</f>
        <v>5132.1510462101069</v>
      </c>
      <c r="H25" s="100">
        <f>IF(SER_hh_tes!H25=0,0,1000000/0.086*SER_hh_tes!H25/SER_hh_num!H25)</f>
        <v>5074.2053444813146</v>
      </c>
      <c r="I25" s="100">
        <f>IF(SER_hh_tes!I25=0,0,1000000/0.086*SER_hh_tes!I25/SER_hh_num!I25)</f>
        <v>5060.9508549485809</v>
      </c>
      <c r="J25" s="100">
        <f>IF(SER_hh_tes!J25=0,0,1000000/0.086*SER_hh_tes!J25/SER_hh_num!J25)</f>
        <v>5064.8349408814629</v>
      </c>
      <c r="K25" s="100">
        <f>IF(SER_hh_tes!K25=0,0,1000000/0.086*SER_hh_tes!K25/SER_hh_num!K25)</f>
        <v>5078.4018762217029</v>
      </c>
      <c r="L25" s="100">
        <f>IF(SER_hh_tes!L25=0,0,1000000/0.086*SER_hh_tes!L25/SER_hh_num!L25)</f>
        <v>4753.0144602944201</v>
      </c>
      <c r="M25" s="100">
        <f>IF(SER_hh_tes!M25=0,0,1000000/0.086*SER_hh_tes!M25/SER_hh_num!M25)</f>
        <v>4640.5028255717907</v>
      </c>
      <c r="N25" s="100">
        <f>IF(SER_hh_tes!N25=0,0,1000000/0.086*SER_hh_tes!N25/SER_hh_num!N25)</f>
        <v>4593.665636054101</v>
      </c>
      <c r="O25" s="100">
        <f>IF(SER_hh_tes!O25=0,0,1000000/0.086*SER_hh_tes!O25/SER_hh_num!O25)</f>
        <v>4559.6978344014651</v>
      </c>
      <c r="P25" s="100">
        <f>IF(SER_hh_tes!P25=0,0,1000000/0.086*SER_hh_tes!P25/SER_hh_num!P25)</f>
        <v>4522.7413884801999</v>
      </c>
      <c r="Q25" s="100">
        <f>IF(SER_hh_tes!Q25=0,0,1000000/0.086*SER_hh_tes!Q25/SER_hh_num!Q25)</f>
        <v>4521.0860609154252</v>
      </c>
    </row>
    <row r="26" spans="1:17" ht="12" customHeight="1" x14ac:dyDescent="0.25">
      <c r="A26" s="88" t="s">
        <v>30</v>
      </c>
      <c r="B26" s="22">
        <f>IF(SER_hh_tes!B26=0,0,1000000/0.086*SER_hh_tes!B26/SER_hh_num!B26)</f>
        <v>4558.3013768045239</v>
      </c>
      <c r="C26" s="22">
        <f>IF(SER_hh_tes!C26=0,0,1000000/0.086*SER_hh_tes!C26/SER_hh_num!C26)</f>
        <v>4838.8136837665097</v>
      </c>
      <c r="D26" s="22">
        <f>IF(SER_hh_tes!D26=0,0,1000000/0.086*SER_hh_tes!D26/SER_hh_num!D26)</f>
        <v>5012.4576453501604</v>
      </c>
      <c r="E26" s="22">
        <f>IF(SER_hh_tes!E26=0,0,1000000/0.086*SER_hh_tes!E26/SER_hh_num!E26)</f>
        <v>5091.859088707406</v>
      </c>
      <c r="F26" s="22">
        <f>IF(SER_hh_tes!F26=0,0,1000000/0.086*SER_hh_tes!F26/SER_hh_num!F26)</f>
        <v>5165.2209353831868</v>
      </c>
      <c r="G26" s="22">
        <f>IF(SER_hh_tes!G26=0,0,1000000/0.086*SER_hh_tes!G26/SER_hh_num!G26)</f>
        <v>5263.8270504550446</v>
      </c>
      <c r="H26" s="22">
        <f>IF(SER_hh_tes!H26=0,0,1000000/0.086*SER_hh_tes!H26/SER_hh_num!H26)</f>
        <v>5227.8119410196859</v>
      </c>
      <c r="I26" s="22">
        <f>IF(SER_hh_tes!I26=0,0,1000000/0.086*SER_hh_tes!I26/SER_hh_num!I26)</f>
        <v>5223.6313279341266</v>
      </c>
      <c r="J26" s="22">
        <f>IF(SER_hh_tes!J26=0,0,1000000/0.086*SER_hh_tes!J26/SER_hh_num!J26)</f>
        <v>5271.9066054143168</v>
      </c>
      <c r="K26" s="22">
        <f>IF(SER_hh_tes!K26=0,0,1000000/0.086*SER_hh_tes!K26/SER_hh_num!K26)</f>
        <v>5285.661979694697</v>
      </c>
      <c r="L26" s="22">
        <f>IF(SER_hh_tes!L26=0,0,1000000/0.086*SER_hh_tes!L26/SER_hh_num!L26)</f>
        <v>4968.4452951025205</v>
      </c>
      <c r="M26" s="22">
        <f>IF(SER_hh_tes!M26=0,0,1000000/0.086*SER_hh_tes!M26/SER_hh_num!M26)</f>
        <v>4834.7539337844592</v>
      </c>
      <c r="N26" s="22">
        <f>IF(SER_hh_tes!N26=0,0,1000000/0.086*SER_hh_tes!N26/SER_hh_num!N26)</f>
        <v>4741.5381923189734</v>
      </c>
      <c r="O26" s="22">
        <f>IF(SER_hh_tes!O26=0,0,1000000/0.086*SER_hh_tes!O26/SER_hh_num!O26)</f>
        <v>4669.8960306095278</v>
      </c>
      <c r="P26" s="22">
        <f>IF(SER_hh_tes!P26=0,0,1000000/0.086*SER_hh_tes!P26/SER_hh_num!P26)</f>
        <v>4682.9917916352142</v>
      </c>
      <c r="Q26" s="22">
        <f>IF(SER_hh_tes!Q26=0,0,1000000/0.086*SER_hh_tes!Q26/SER_hh_num!Q26)</f>
        <v>4660.495264012151</v>
      </c>
    </row>
    <row r="27" spans="1:17" ht="12" customHeight="1" x14ac:dyDescent="0.25">
      <c r="A27" s="93" t="s">
        <v>114</v>
      </c>
      <c r="B27" s="116">
        <f>IF(SER_hh_tes!B27=0,0,1000000/0.086*SER_hh_tes!B27/SER_hh_num!B19)</f>
        <v>345.75777817594303</v>
      </c>
      <c r="C27" s="116">
        <f>IF(SER_hh_tes!C27=0,0,1000000/0.086*SER_hh_tes!C27/SER_hh_num!C19)</f>
        <v>346.20586738782424</v>
      </c>
      <c r="D27" s="116">
        <f>IF(SER_hh_tes!D27=0,0,1000000/0.086*SER_hh_tes!D27/SER_hh_num!D19)</f>
        <v>350.07288875611164</v>
      </c>
      <c r="E27" s="116">
        <f>IF(SER_hh_tes!E27=0,0,1000000/0.086*SER_hh_tes!E27/SER_hh_num!E19)</f>
        <v>359.99537824514363</v>
      </c>
      <c r="F27" s="116">
        <f>IF(SER_hh_tes!F27=0,0,1000000/0.086*SER_hh_tes!F27/SER_hh_num!F19)</f>
        <v>362.61735874468962</v>
      </c>
      <c r="G27" s="116">
        <f>IF(SER_hh_tes!G27=0,0,1000000/0.086*SER_hh_tes!G27/SER_hh_num!G19)</f>
        <v>381.76104813152278</v>
      </c>
      <c r="H27" s="116">
        <f>IF(SER_hh_tes!H27=0,0,1000000/0.086*SER_hh_tes!H27/SER_hh_num!H19)</f>
        <v>393.35028831971164</v>
      </c>
      <c r="I27" s="116">
        <f>IF(SER_hh_tes!I27=0,0,1000000/0.086*SER_hh_tes!I27/SER_hh_num!I19)</f>
        <v>418.40381405291333</v>
      </c>
      <c r="J27" s="116">
        <f>IF(SER_hh_tes!J27=0,0,1000000/0.086*SER_hh_tes!J27/SER_hh_num!J19)</f>
        <v>489.20159545700386</v>
      </c>
      <c r="K27" s="116">
        <f>IF(SER_hh_tes!K27=0,0,1000000/0.086*SER_hh_tes!K27/SER_hh_num!K19)</f>
        <v>564.63463316417005</v>
      </c>
      <c r="L27" s="116">
        <f>IF(SER_hh_tes!L27=0,0,1000000/0.086*SER_hh_tes!L27/SER_hh_num!L19)</f>
        <v>773.23998786107484</v>
      </c>
      <c r="M27" s="116">
        <f>IF(SER_hh_tes!M27=0,0,1000000/0.086*SER_hh_tes!M27/SER_hh_num!M19)</f>
        <v>952.81632785172076</v>
      </c>
      <c r="N27" s="116">
        <f>IF(SER_hh_tes!N27=0,0,1000000/0.086*SER_hh_tes!N27/SER_hh_num!N19)</f>
        <v>1077.6504770244387</v>
      </c>
      <c r="O27" s="116">
        <f>IF(SER_hh_tes!O27=0,0,1000000/0.086*SER_hh_tes!O27/SER_hh_num!O19)</f>
        <v>1158.8682565824781</v>
      </c>
      <c r="P27" s="116">
        <f>IF(SER_hh_tes!P27=0,0,1000000/0.086*SER_hh_tes!P27/SER_hh_num!P19)</f>
        <v>1215.429251418007</v>
      </c>
      <c r="Q27" s="116">
        <f>IF(SER_hh_tes!Q27=0,0,1000000/0.086*SER_hh_tes!Q27/SER_hh_num!Q19)</f>
        <v>1260.8496457781109</v>
      </c>
    </row>
    <row r="28" spans="1:17" ht="12" customHeight="1" x14ac:dyDescent="0.25">
      <c r="A28" s="91" t="s">
        <v>113</v>
      </c>
      <c r="B28" s="117">
        <f>IF(SER_hh_tes!B27=0,0,1000000/0.086*SER_hh_tes!B27/SER_hh_num!B27)</f>
        <v>3346.7693257920951</v>
      </c>
      <c r="C28" s="117">
        <f>IF(SER_hh_tes!C27=0,0,1000000/0.086*SER_hh_tes!C27/SER_hh_num!C27)</f>
        <v>3461.9413182781668</v>
      </c>
      <c r="D28" s="117">
        <f>IF(SER_hh_tes!D27=0,0,1000000/0.086*SER_hh_tes!D27/SER_hh_num!D27)</f>
        <v>3634.6174716372602</v>
      </c>
      <c r="E28" s="117">
        <f>IF(SER_hh_tes!E27=0,0,1000000/0.086*SER_hh_tes!E27/SER_hh_num!E27)</f>
        <v>3686.0336061828511</v>
      </c>
      <c r="F28" s="117">
        <f>IF(SER_hh_tes!F27=0,0,1000000/0.086*SER_hh_tes!F27/SER_hh_num!F27)</f>
        <v>3746.2485021740149</v>
      </c>
      <c r="G28" s="117">
        <f>IF(SER_hh_tes!G27=0,0,1000000/0.086*SER_hh_tes!G27/SER_hh_num!G27)</f>
        <v>3826.5499009893588</v>
      </c>
      <c r="H28" s="117">
        <f>IF(SER_hh_tes!H27=0,0,1000000/0.086*SER_hh_tes!H27/SER_hh_num!H27)</f>
        <v>3818.0717872045216</v>
      </c>
      <c r="I28" s="117">
        <f>IF(SER_hh_tes!I27=0,0,1000000/0.086*SER_hh_tes!I27/SER_hh_num!I27)</f>
        <v>3841.3020714783511</v>
      </c>
      <c r="J28" s="117">
        <f>IF(SER_hh_tes!J27=0,0,1000000/0.086*SER_hh_tes!J27/SER_hh_num!J27)</f>
        <v>3904.517790281142</v>
      </c>
      <c r="K28" s="117">
        <f>IF(SER_hh_tes!K27=0,0,1000000/0.086*SER_hh_tes!K27/SER_hh_num!K27)</f>
        <v>3969.3763116493774</v>
      </c>
      <c r="L28" s="117">
        <f>IF(SER_hh_tes!L27=0,0,1000000/0.086*SER_hh_tes!L27/SER_hh_num!L27)</f>
        <v>3899.4180984922341</v>
      </c>
      <c r="M28" s="117">
        <f>IF(SER_hh_tes!M27=0,0,1000000/0.086*SER_hh_tes!M27/SER_hh_num!M27)</f>
        <v>3931.525142497278</v>
      </c>
      <c r="N28" s="117">
        <f>IF(SER_hh_tes!N27=0,0,1000000/0.086*SER_hh_tes!N27/SER_hh_num!N27)</f>
        <v>3946.3276772627564</v>
      </c>
      <c r="O28" s="117">
        <f>IF(SER_hh_tes!O27=0,0,1000000/0.086*SER_hh_tes!O27/SER_hh_num!O27)</f>
        <v>3958.2548308710107</v>
      </c>
      <c r="P28" s="117">
        <f>IF(SER_hh_tes!P27=0,0,1000000/0.086*SER_hh_tes!P27/SER_hh_num!P27)</f>
        <v>3968.9269042993001</v>
      </c>
      <c r="Q28" s="117">
        <f>IF(SER_hh_tes!Q27=0,0,1000000/0.086*SER_hh_tes!Q27/SER_hh_num!Q27)</f>
        <v>3995.9647309843381</v>
      </c>
    </row>
    <row r="29" spans="1:17" ht="12.95" customHeight="1" x14ac:dyDescent="0.25">
      <c r="A29" s="90" t="s">
        <v>46</v>
      </c>
      <c r="B29" s="101">
        <f>IF(SER_hh_tes!B29=0,0,1000000/0.086*SER_hh_tes!B29/SER_hh_num!B29)</f>
        <v>3871.5606472008299</v>
      </c>
      <c r="C29" s="101">
        <f>IF(SER_hh_tes!C29=0,0,1000000/0.086*SER_hh_tes!C29/SER_hh_num!C29)</f>
        <v>4175.5158688099109</v>
      </c>
      <c r="D29" s="101">
        <f>IF(SER_hh_tes!D29=0,0,1000000/0.086*SER_hh_tes!D29/SER_hh_num!D29)</f>
        <v>4510.7556290894736</v>
      </c>
      <c r="E29" s="101">
        <f>IF(SER_hh_tes!E29=0,0,1000000/0.086*SER_hh_tes!E29/SER_hh_num!E29)</f>
        <v>4677.1506236831156</v>
      </c>
      <c r="F29" s="101">
        <f>IF(SER_hh_tes!F29=0,0,1000000/0.086*SER_hh_tes!F29/SER_hh_num!F29)</f>
        <v>5346.1362326644448</v>
      </c>
      <c r="G29" s="101">
        <f>IF(SER_hh_tes!G29=0,0,1000000/0.086*SER_hh_tes!G29/SER_hh_num!G29)</f>
        <v>5431.4834298306341</v>
      </c>
      <c r="H29" s="101">
        <f>IF(SER_hh_tes!H29=0,0,1000000/0.086*SER_hh_tes!H29/SER_hh_num!H29)</f>
        <v>5694.8098716875356</v>
      </c>
      <c r="I29" s="101">
        <f>IF(SER_hh_tes!I29=0,0,1000000/0.086*SER_hh_tes!I29/SER_hh_num!I29)</f>
        <v>5698.7649838603429</v>
      </c>
      <c r="J29" s="101">
        <f>IF(SER_hh_tes!J29=0,0,1000000/0.086*SER_hh_tes!J29/SER_hh_num!J29)</f>
        <v>5465.303927086049</v>
      </c>
      <c r="K29" s="101">
        <f>IF(SER_hh_tes!K29=0,0,1000000/0.086*SER_hh_tes!K29/SER_hh_num!K29)</f>
        <v>5420.4301185652839</v>
      </c>
      <c r="L29" s="101">
        <f>IF(SER_hh_tes!L29=0,0,1000000/0.086*SER_hh_tes!L29/SER_hh_num!L29)</f>
        <v>5679.3713246438347</v>
      </c>
      <c r="M29" s="101">
        <f>IF(SER_hh_tes!M29=0,0,1000000/0.086*SER_hh_tes!M29/SER_hh_num!M29)</f>
        <v>5676.1946564543196</v>
      </c>
      <c r="N29" s="101">
        <f>IF(SER_hh_tes!N29=0,0,1000000/0.086*SER_hh_tes!N29/SER_hh_num!N29)</f>
        <v>5349.1567990670083</v>
      </c>
      <c r="O29" s="101">
        <f>IF(SER_hh_tes!O29=0,0,1000000/0.086*SER_hh_tes!O29/SER_hh_num!O29)</f>
        <v>5293.5079093013301</v>
      </c>
      <c r="P29" s="101">
        <f>IF(SER_hh_tes!P29=0,0,1000000/0.086*SER_hh_tes!P29/SER_hh_num!P29)</f>
        <v>5214.9909292422417</v>
      </c>
      <c r="Q29" s="101">
        <f>IF(SER_hh_tes!Q29=0,0,1000000/0.086*SER_hh_tes!Q29/SER_hh_num!Q29)</f>
        <v>5132.7894085035105</v>
      </c>
    </row>
    <row r="30" spans="1:17" ht="12" customHeight="1" x14ac:dyDescent="0.25">
      <c r="A30" s="88" t="s">
        <v>66</v>
      </c>
      <c r="B30" s="100">
        <f>IF(SER_hh_tes!B30=0,0,1000000/0.086*SER_hh_tes!B30/SER_hh_num!B30)</f>
        <v>3871.33020971623</v>
      </c>
      <c r="C30" s="100">
        <f>IF(SER_hh_tes!C30=0,0,1000000/0.086*SER_hh_tes!C30/SER_hh_num!C30)</f>
        <v>4098.7377910936439</v>
      </c>
      <c r="D30" s="100">
        <f>IF(SER_hh_tes!D30=0,0,1000000/0.086*SER_hh_tes!D30/SER_hh_num!D30)</f>
        <v>4640.3891635046166</v>
      </c>
      <c r="E30" s="100">
        <f>IF(SER_hh_tes!E30=0,0,1000000/0.086*SER_hh_tes!E30/SER_hh_num!E30)</f>
        <v>4829.2513116413393</v>
      </c>
      <c r="F30" s="100">
        <f>IF(SER_hh_tes!F30=0,0,1000000/0.086*SER_hh_tes!F30/SER_hh_num!F30)</f>
        <v>5535.7438563597088</v>
      </c>
      <c r="G30" s="100">
        <f>IF(SER_hh_tes!G30=0,0,1000000/0.086*SER_hh_tes!G30/SER_hh_num!G30)</f>
        <v>5664.0838521060032</v>
      </c>
      <c r="H30" s="100">
        <f>IF(SER_hh_tes!H30=0,0,1000000/0.086*SER_hh_tes!H30/SER_hh_num!H30)</f>
        <v>5943.8017348677968</v>
      </c>
      <c r="I30" s="100">
        <f>IF(SER_hh_tes!I30=0,0,1000000/0.086*SER_hh_tes!I30/SER_hh_num!I30)</f>
        <v>5929.0906880381417</v>
      </c>
      <c r="J30" s="100">
        <f>IF(SER_hh_tes!J30=0,0,1000000/0.086*SER_hh_tes!J30/SER_hh_num!J30)</f>
        <v>5661.7382828573382</v>
      </c>
      <c r="K30" s="100">
        <f>IF(SER_hh_tes!K30=0,0,1000000/0.086*SER_hh_tes!K30/SER_hh_num!K30)</f>
        <v>5565.1900307132937</v>
      </c>
      <c r="L30" s="100">
        <f>IF(SER_hh_tes!L30=0,0,1000000/0.086*SER_hh_tes!L30/SER_hh_num!L30)</f>
        <v>5833.7637607455645</v>
      </c>
      <c r="M30" s="100">
        <f>IF(SER_hh_tes!M30=0,0,1000000/0.086*SER_hh_tes!M30/SER_hh_num!M30)</f>
        <v>5786.6584805820721</v>
      </c>
      <c r="N30" s="100">
        <f>IF(SER_hh_tes!N30=0,0,1000000/0.086*SER_hh_tes!N30/SER_hh_num!N30)</f>
        <v>5465.7125405757461</v>
      </c>
      <c r="O30" s="100">
        <f>IF(SER_hh_tes!O30=0,0,1000000/0.086*SER_hh_tes!O30/SER_hh_num!O30)</f>
        <v>5340.1668248828946</v>
      </c>
      <c r="P30" s="100">
        <f>IF(SER_hh_tes!P30=0,0,1000000/0.086*SER_hh_tes!P30/SER_hh_num!P30)</f>
        <v>5422.8057177867358</v>
      </c>
      <c r="Q30" s="100">
        <f>IF(SER_hh_tes!Q30=0,0,1000000/0.086*SER_hh_tes!Q30/SER_hh_num!Q30)</f>
        <v>5129.8834155452296</v>
      </c>
    </row>
    <row r="31" spans="1:17" ht="12" customHeight="1" x14ac:dyDescent="0.25">
      <c r="A31" s="88" t="s">
        <v>98</v>
      </c>
      <c r="B31" s="100">
        <f>IF(SER_hh_tes!B31=0,0,1000000/0.086*SER_hh_tes!B31/SER_hh_num!B31)</f>
        <v>3871.33020971623</v>
      </c>
      <c r="C31" s="100">
        <f>IF(SER_hh_tes!C31=0,0,1000000/0.086*SER_hh_tes!C31/SER_hh_num!C31)</f>
        <v>4151.7177994260874</v>
      </c>
      <c r="D31" s="100">
        <f>IF(SER_hh_tes!D31=0,0,1000000/0.086*SER_hh_tes!D31/SER_hh_num!D31)</f>
        <v>4500.0560780667829</v>
      </c>
      <c r="E31" s="100">
        <f>IF(SER_hh_tes!E31=0,0,1000000/0.086*SER_hh_tes!E31/SER_hh_num!E31)</f>
        <v>4673.1789420910136</v>
      </c>
      <c r="F31" s="100">
        <f>IF(SER_hh_tes!F31=0,0,1000000/0.086*SER_hh_tes!F31/SER_hh_num!F31)</f>
        <v>5344.5932613657878</v>
      </c>
      <c r="G31" s="100">
        <f>IF(SER_hh_tes!G31=0,0,1000000/0.086*SER_hh_tes!G31/SER_hh_num!G31)</f>
        <v>5426.9274149088742</v>
      </c>
      <c r="H31" s="100">
        <f>IF(SER_hh_tes!H31=0,0,1000000/0.086*SER_hh_tes!H31/SER_hh_num!H31)</f>
        <v>5667.09056377461</v>
      </c>
      <c r="I31" s="100">
        <f>IF(SER_hh_tes!I31=0,0,1000000/0.086*SER_hh_tes!I31/SER_hh_num!I31)</f>
        <v>5681.3040585319586</v>
      </c>
      <c r="J31" s="100">
        <f>IF(SER_hh_tes!J31=0,0,1000000/0.086*SER_hh_tes!J31/SER_hh_num!J31)</f>
        <v>5470.2545848901354</v>
      </c>
      <c r="K31" s="100">
        <f>IF(SER_hh_tes!K31=0,0,1000000/0.086*SER_hh_tes!K31/SER_hh_num!K31)</f>
        <v>5437.1231454692852</v>
      </c>
      <c r="L31" s="100">
        <f>IF(SER_hh_tes!L31=0,0,1000000/0.086*SER_hh_tes!L31/SER_hh_num!L31)</f>
        <v>5689.00565839922</v>
      </c>
      <c r="M31" s="100">
        <f>IF(SER_hh_tes!M31=0,0,1000000/0.086*SER_hh_tes!M31/SER_hh_num!M31)</f>
        <v>5688.5610268251721</v>
      </c>
      <c r="N31" s="100">
        <f>IF(SER_hh_tes!N31=0,0,1000000/0.086*SER_hh_tes!N31/SER_hh_num!N31)</f>
        <v>5414.0652797793791</v>
      </c>
      <c r="O31" s="100">
        <f>IF(SER_hh_tes!O31=0,0,1000000/0.086*SER_hh_tes!O31/SER_hh_num!O31)</f>
        <v>5303.666655400888</v>
      </c>
      <c r="P31" s="100">
        <f>IF(SER_hh_tes!P31=0,0,1000000/0.086*SER_hh_tes!P31/SER_hh_num!P31)</f>
        <v>5178.5311061869861</v>
      </c>
      <c r="Q31" s="100">
        <f>IF(SER_hh_tes!Q31=0,0,1000000/0.086*SER_hh_tes!Q31/SER_hh_num!Q31)</f>
        <v>5098.6888912807526</v>
      </c>
    </row>
    <row r="32" spans="1:17" ht="12" customHeight="1" x14ac:dyDescent="0.25">
      <c r="A32" s="88" t="s">
        <v>34</v>
      </c>
      <c r="B32" s="100">
        <f>IF(SER_hh_tes!B32=0,0,1000000/0.086*SER_hh_tes!B32/SER_hh_num!B32)</f>
        <v>0</v>
      </c>
      <c r="C32" s="100">
        <f>IF(SER_hh_tes!C32=0,0,1000000/0.086*SER_hh_tes!C32/SER_hh_num!C32)</f>
        <v>0</v>
      </c>
      <c r="D32" s="100">
        <f>IF(SER_hh_tes!D32=0,0,1000000/0.086*SER_hh_tes!D32/SER_hh_num!D32)</f>
        <v>0</v>
      </c>
      <c r="E32" s="100">
        <f>IF(SER_hh_tes!E32=0,0,1000000/0.086*SER_hh_tes!E32/SER_hh_num!E32)</f>
        <v>0</v>
      </c>
      <c r="F32" s="100">
        <f>IF(SER_hh_tes!F32=0,0,1000000/0.086*SER_hh_tes!F32/SER_hh_num!F32)</f>
        <v>0</v>
      </c>
      <c r="G32" s="100">
        <f>IF(SER_hh_tes!G32=0,0,1000000/0.086*SER_hh_tes!G32/SER_hh_num!G32)</f>
        <v>0</v>
      </c>
      <c r="H32" s="100">
        <f>IF(SER_hh_tes!H32=0,0,1000000/0.086*SER_hh_tes!H32/SER_hh_num!H32)</f>
        <v>0</v>
      </c>
      <c r="I32" s="100">
        <f>IF(SER_hh_tes!I32=0,0,1000000/0.086*SER_hh_tes!I32/SER_hh_num!I32)</f>
        <v>0</v>
      </c>
      <c r="J32" s="100">
        <f>IF(SER_hh_tes!J32=0,0,1000000/0.086*SER_hh_tes!J32/SER_hh_num!J32)</f>
        <v>0</v>
      </c>
      <c r="K32" s="100">
        <f>IF(SER_hh_tes!K32=0,0,1000000/0.086*SER_hh_tes!K32/SER_hh_num!K32)</f>
        <v>0</v>
      </c>
      <c r="L32" s="100">
        <f>IF(SER_hh_tes!L32=0,0,1000000/0.086*SER_hh_tes!L32/SER_hh_num!L32)</f>
        <v>0</v>
      </c>
      <c r="M32" s="100">
        <f>IF(SER_hh_tes!M32=0,0,1000000/0.086*SER_hh_tes!M32/SER_hh_num!M32)</f>
        <v>0</v>
      </c>
      <c r="N32" s="100">
        <f>IF(SER_hh_tes!N32=0,0,1000000/0.086*SER_hh_tes!N32/SER_hh_num!N32)</f>
        <v>8613.7793395210774</v>
      </c>
      <c r="O32" s="100">
        <f>IF(SER_hh_tes!O32=0,0,1000000/0.086*SER_hh_tes!O32/SER_hh_num!O32)</f>
        <v>4982.3453623473406</v>
      </c>
      <c r="P32" s="100">
        <f>IF(SER_hh_tes!P32=0,0,1000000/0.086*SER_hh_tes!P32/SER_hh_num!P32)</f>
        <v>4905.4420934186028</v>
      </c>
      <c r="Q32" s="100">
        <f>IF(SER_hh_tes!Q32=0,0,1000000/0.086*SER_hh_tes!Q32/SER_hh_num!Q32)</f>
        <v>4890.2413058183974</v>
      </c>
    </row>
    <row r="33" spans="1:17" ht="12" customHeight="1" x14ac:dyDescent="0.25">
      <c r="A33" s="49" t="s">
        <v>30</v>
      </c>
      <c r="B33" s="18">
        <f>IF(SER_hh_tes!B33=0,0,1000000/0.086*SER_hh_tes!B33/SER_hh_num!B33)</f>
        <v>3871.6426344743004</v>
      </c>
      <c r="C33" s="18">
        <f>IF(SER_hh_tes!C33=0,0,1000000/0.086*SER_hh_tes!C33/SER_hh_num!C33)</f>
        <v>4190.1633400908677</v>
      </c>
      <c r="D33" s="18">
        <f>IF(SER_hh_tes!D33=0,0,1000000/0.086*SER_hh_tes!D33/SER_hh_num!D33)</f>
        <v>4476.4965074220272</v>
      </c>
      <c r="E33" s="18">
        <f>IF(SER_hh_tes!E33=0,0,1000000/0.086*SER_hh_tes!E33/SER_hh_num!E33)</f>
        <v>4632.8470980839375</v>
      </c>
      <c r="F33" s="18">
        <f>IF(SER_hh_tes!F33=0,0,1000000/0.086*SER_hh_tes!F33/SER_hh_num!F33)</f>
        <v>5285.2908181442208</v>
      </c>
      <c r="G33" s="18">
        <f>IF(SER_hh_tes!G33=0,0,1000000/0.086*SER_hh_tes!G33/SER_hh_num!G33)</f>
        <v>5299.9072048013459</v>
      </c>
      <c r="H33" s="18">
        <f>IF(SER_hh_tes!H33=0,0,1000000/0.086*SER_hh_tes!H33/SER_hh_num!H33)</f>
        <v>5589.1334991884505</v>
      </c>
      <c r="I33" s="18">
        <f>IF(SER_hh_tes!I33=0,0,1000000/0.086*SER_hh_tes!I33/SER_hh_num!I33)</f>
        <v>5591.664875350556</v>
      </c>
      <c r="J33" s="18">
        <f>IF(SER_hh_tes!J33=0,0,1000000/0.086*SER_hh_tes!J33/SER_hh_num!J33)</f>
        <v>5342.1119348332486</v>
      </c>
      <c r="K33" s="18">
        <f>IF(SER_hh_tes!K33=0,0,1000000/0.086*SER_hh_tes!K33/SER_hh_num!K33)</f>
        <v>5335.2723885135229</v>
      </c>
      <c r="L33" s="18">
        <f>IF(SER_hh_tes!L33=0,0,1000000/0.086*SER_hh_tes!L33/SER_hh_num!L33)</f>
        <v>5652.4124734320621</v>
      </c>
      <c r="M33" s="18">
        <f>IF(SER_hh_tes!M33=0,0,1000000/0.086*SER_hh_tes!M33/SER_hh_num!M33)</f>
        <v>5656.4374846196724</v>
      </c>
      <c r="N33" s="18">
        <f>IF(SER_hh_tes!N33=0,0,1000000/0.086*SER_hh_tes!N33/SER_hh_num!N33)</f>
        <v>5035.2589388991582</v>
      </c>
      <c r="O33" s="18">
        <f>IF(SER_hh_tes!O33=0,0,1000000/0.086*SER_hh_tes!O33/SER_hh_num!O33)</f>
        <v>5311.4669332344511</v>
      </c>
      <c r="P33" s="18">
        <f>IF(SER_hh_tes!P33=0,0,1000000/0.086*SER_hh_tes!P33/SER_hh_num!P33)</f>
        <v>5180.0709151368392</v>
      </c>
      <c r="Q33" s="18">
        <f>IF(SER_hh_tes!Q33=0,0,1000000/0.086*SER_hh_tes!Q33/SER_hh_num!Q33)</f>
        <v>5168.1192684664957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>
        <f>IF(SER_hh_emi!B3=0,0,1000000*SER_hh_emi!B3/SER_hh_num!B3)</f>
        <v>5298.0136129880875</v>
      </c>
      <c r="C3" s="106">
        <f>IF(SER_hh_emi!C3=0,0,1000000*SER_hh_emi!C3/SER_hh_num!C3)</f>
        <v>5643.7693612820121</v>
      </c>
      <c r="D3" s="106">
        <f>IF(SER_hh_emi!D3=0,0,1000000*SER_hh_emi!D3/SER_hh_num!D3)</f>
        <v>6012.6784666589492</v>
      </c>
      <c r="E3" s="106">
        <f>IF(SER_hh_emi!E3=0,0,1000000*SER_hh_emi!E3/SER_hh_num!E3)</f>
        <v>6250.5626631312507</v>
      </c>
      <c r="F3" s="106">
        <f>IF(SER_hh_emi!F3=0,0,1000000*SER_hh_emi!F3/SER_hh_num!F3)</f>
        <v>7521.3703610436714</v>
      </c>
      <c r="G3" s="106">
        <f>IF(SER_hh_emi!G3=0,0,1000000*SER_hh_emi!G3/SER_hh_num!G3)</f>
        <v>8299.1198053102034</v>
      </c>
      <c r="H3" s="106">
        <f>IF(SER_hh_emi!H3=0,0,1000000*SER_hh_emi!H3/SER_hh_num!H3)</f>
        <v>7728.2753967978033</v>
      </c>
      <c r="I3" s="106">
        <f>IF(SER_hh_emi!I3=0,0,1000000*SER_hh_emi!I3/SER_hh_num!I3)</f>
        <v>6983.7595412708451</v>
      </c>
      <c r="J3" s="106">
        <f>IF(SER_hh_emi!J3=0,0,1000000*SER_hh_emi!J3/SER_hh_num!J3)</f>
        <v>5719.3597517204535</v>
      </c>
      <c r="K3" s="106">
        <f>IF(SER_hh_emi!K3=0,0,1000000*SER_hh_emi!K3/SER_hh_num!K3)</f>
        <v>6468.3024282634151</v>
      </c>
      <c r="L3" s="106">
        <f>IF(SER_hh_emi!L3=0,0,1000000*SER_hh_emi!L3/SER_hh_num!L3)</f>
        <v>4400.3826545190304</v>
      </c>
      <c r="M3" s="106">
        <f>IF(SER_hh_emi!M3=0,0,1000000*SER_hh_emi!M3/SER_hh_num!M3)</f>
        <v>3914.6525444163576</v>
      </c>
      <c r="N3" s="106">
        <f>IF(SER_hh_emi!N3=0,0,1000000*SER_hh_emi!N3/SER_hh_num!N3)</f>
        <v>3448.932595257063</v>
      </c>
      <c r="O3" s="106">
        <f>IF(SER_hh_emi!O3=0,0,1000000*SER_hh_emi!O3/SER_hh_num!O3)</f>
        <v>3367.1528783332537</v>
      </c>
      <c r="P3" s="106">
        <f>IF(SER_hh_emi!P3=0,0,1000000*SER_hh_emi!P3/SER_hh_num!P3)</f>
        <v>3499.5951415574832</v>
      </c>
      <c r="Q3" s="106">
        <f>IF(SER_hh_emi!Q3=0,0,1000000*SER_hh_emi!Q3/SER_hh_num!Q3)</f>
        <v>3744.2339920390914</v>
      </c>
    </row>
    <row r="4" spans="1:17" ht="12.95" customHeight="1" x14ac:dyDescent="0.25">
      <c r="A4" s="90" t="s">
        <v>44</v>
      </c>
      <c r="B4" s="101">
        <f>IF(SER_hh_emi!B4=0,0,1000000*SER_hh_emi!B4/SER_hh_num!B4)</f>
        <v>3658.7247946781408</v>
      </c>
      <c r="C4" s="101">
        <f>IF(SER_hh_emi!C4=0,0,1000000*SER_hh_emi!C4/SER_hh_num!C4)</f>
        <v>4131.8221693881424</v>
      </c>
      <c r="D4" s="101">
        <f>IF(SER_hh_emi!D4=0,0,1000000*SER_hh_emi!D4/SER_hh_num!D4)</f>
        <v>4366.5817788311688</v>
      </c>
      <c r="E4" s="101">
        <f>IF(SER_hh_emi!E4=0,0,1000000*SER_hh_emi!E4/SER_hh_num!E4)</f>
        <v>4606.8951317196743</v>
      </c>
      <c r="F4" s="101">
        <f>IF(SER_hh_emi!F4=0,0,1000000*SER_hh_emi!F4/SER_hh_num!F4)</f>
        <v>5742.2304223089386</v>
      </c>
      <c r="G4" s="101">
        <f>IF(SER_hh_emi!G4=0,0,1000000*SER_hh_emi!G4/SER_hh_num!G4)</f>
        <v>6205.8087614647575</v>
      </c>
      <c r="H4" s="101">
        <f>IF(SER_hh_emi!H4=0,0,1000000*SER_hh_emi!H4/SER_hh_num!H4)</f>
        <v>5787.974232546554</v>
      </c>
      <c r="I4" s="101">
        <f>IF(SER_hh_emi!I4=0,0,1000000*SER_hh_emi!I4/SER_hh_num!I4)</f>
        <v>5068.7080476250021</v>
      </c>
      <c r="J4" s="101">
        <f>IF(SER_hh_emi!J4=0,0,1000000*SER_hh_emi!J4/SER_hh_num!J4)</f>
        <v>3868.4310112646904</v>
      </c>
      <c r="K4" s="101">
        <f>IF(SER_hh_emi!K4=0,0,1000000*SER_hh_emi!K4/SER_hh_num!K4)</f>
        <v>4705.7168214896128</v>
      </c>
      <c r="L4" s="101">
        <f>IF(SER_hh_emi!L4=0,0,1000000*SER_hh_emi!L4/SER_hh_num!L4)</f>
        <v>3251.4058722843833</v>
      </c>
      <c r="M4" s="101">
        <f>IF(SER_hh_emi!M4=0,0,1000000*SER_hh_emi!M4/SER_hh_num!M4)</f>
        <v>2819.4437397575889</v>
      </c>
      <c r="N4" s="101">
        <f>IF(SER_hh_emi!N4=0,0,1000000*SER_hh_emi!N4/SER_hh_num!N4)</f>
        <v>2452.6758970349247</v>
      </c>
      <c r="O4" s="101">
        <f>IF(SER_hh_emi!O4=0,0,1000000*SER_hh_emi!O4/SER_hh_num!O4)</f>
        <v>2357.2307983718524</v>
      </c>
      <c r="P4" s="101">
        <f>IF(SER_hh_emi!P4=0,0,1000000*SER_hh_emi!P4/SER_hh_num!P4)</f>
        <v>2228.2971628598398</v>
      </c>
      <c r="Q4" s="101">
        <f>IF(SER_hh_emi!Q4=0,0,1000000*SER_hh_emi!Q4/SER_hh_num!Q4)</f>
        <v>2426.480747175794</v>
      </c>
    </row>
    <row r="5" spans="1:17" ht="12" customHeight="1" x14ac:dyDescent="0.25">
      <c r="A5" s="88" t="s">
        <v>38</v>
      </c>
      <c r="B5" s="100">
        <f>IF(SER_hh_emi!B5=0,0,1000000*SER_hh_emi!B5/SER_hh_num!B5)</f>
        <v>0</v>
      </c>
      <c r="C5" s="100">
        <f>IF(SER_hh_emi!C5=0,0,1000000*SER_hh_emi!C5/SER_hh_num!C5)</f>
        <v>0</v>
      </c>
      <c r="D5" s="100">
        <f>IF(SER_hh_emi!D5=0,0,1000000*SER_hh_emi!D5/SER_hh_num!D5)</f>
        <v>0</v>
      </c>
      <c r="E5" s="100">
        <f>IF(SER_hh_emi!E5=0,0,1000000*SER_hh_emi!E5/SER_hh_num!E5)</f>
        <v>0</v>
      </c>
      <c r="F5" s="100">
        <f>IF(SER_hh_emi!F5=0,0,1000000*SER_hh_emi!F5/SER_hh_num!F5)</f>
        <v>0</v>
      </c>
      <c r="G5" s="100">
        <f>IF(SER_hh_emi!G5=0,0,1000000*SER_hh_emi!G5/SER_hh_num!G5)</f>
        <v>0</v>
      </c>
      <c r="H5" s="100">
        <f>IF(SER_hh_emi!H5=0,0,1000000*SER_hh_emi!H5/SER_hh_num!H5)</f>
        <v>0</v>
      </c>
      <c r="I5" s="100">
        <f>IF(SER_hh_emi!I5=0,0,1000000*SER_hh_emi!I5/SER_hh_num!I5)</f>
        <v>0</v>
      </c>
      <c r="J5" s="100">
        <f>IF(SER_hh_emi!J5=0,0,1000000*SER_hh_emi!J5/SER_hh_num!J5)</f>
        <v>0</v>
      </c>
      <c r="K5" s="100">
        <f>IF(SER_hh_emi!K5=0,0,1000000*SER_hh_emi!K5/SER_hh_num!K5)</f>
        <v>0</v>
      </c>
      <c r="L5" s="100">
        <f>IF(SER_hh_emi!L5=0,0,1000000*SER_hh_emi!L5/SER_hh_num!L5)</f>
        <v>0</v>
      </c>
      <c r="M5" s="100">
        <f>IF(SER_hh_emi!M5=0,0,1000000*SER_hh_emi!M5/SER_hh_num!M5)</f>
        <v>0</v>
      </c>
      <c r="N5" s="100">
        <f>IF(SER_hh_emi!N5=0,0,1000000*SER_hh_emi!N5/SER_hh_num!N5)</f>
        <v>0</v>
      </c>
      <c r="O5" s="100">
        <f>IF(SER_hh_emi!O5=0,0,1000000*SER_hh_emi!O5/SER_hh_num!O5)</f>
        <v>0</v>
      </c>
      <c r="P5" s="100">
        <f>IF(SER_hh_emi!P5=0,0,1000000*SER_hh_emi!P5/SER_hh_num!P5)</f>
        <v>0</v>
      </c>
      <c r="Q5" s="100">
        <f>IF(SER_hh_emi!Q5=0,0,1000000*SER_hh_emi!Q5/SER_hh_num!Q5)</f>
        <v>0</v>
      </c>
    </row>
    <row r="6" spans="1:17" ht="12" customHeight="1" x14ac:dyDescent="0.25">
      <c r="A6" s="88" t="s">
        <v>66</v>
      </c>
      <c r="B6" s="100">
        <f>IF(SER_hh_emi!B6=0,0,1000000*SER_hh_emi!B6/SER_hh_num!B6)</f>
        <v>0</v>
      </c>
      <c r="C6" s="100">
        <f>IF(SER_hh_emi!C6=0,0,1000000*SER_hh_emi!C6/SER_hh_num!C6)</f>
        <v>0</v>
      </c>
      <c r="D6" s="100">
        <f>IF(SER_hh_emi!D6=0,0,1000000*SER_hh_emi!D6/SER_hh_num!D6)</f>
        <v>0</v>
      </c>
      <c r="E6" s="100">
        <f>IF(SER_hh_emi!E6=0,0,1000000*SER_hh_emi!E6/SER_hh_num!E6)</f>
        <v>0</v>
      </c>
      <c r="F6" s="100">
        <f>IF(SER_hh_emi!F6=0,0,1000000*SER_hh_emi!F6/SER_hh_num!F6)</f>
        <v>0</v>
      </c>
      <c r="G6" s="100">
        <f>IF(SER_hh_emi!G6=0,0,1000000*SER_hh_emi!G6/SER_hh_num!G6)</f>
        <v>0</v>
      </c>
      <c r="H6" s="100">
        <f>IF(SER_hh_emi!H6=0,0,1000000*SER_hh_emi!H6/SER_hh_num!H6)</f>
        <v>0</v>
      </c>
      <c r="I6" s="100">
        <f>IF(SER_hh_emi!I6=0,0,1000000*SER_hh_emi!I6/SER_hh_num!I6)</f>
        <v>0</v>
      </c>
      <c r="J6" s="100">
        <f>IF(SER_hh_emi!J6=0,0,1000000*SER_hh_emi!J6/SER_hh_num!J6)</f>
        <v>0</v>
      </c>
      <c r="K6" s="100">
        <f>IF(SER_hh_emi!K6=0,0,1000000*SER_hh_emi!K6/SER_hh_num!K6)</f>
        <v>0</v>
      </c>
      <c r="L6" s="100">
        <f>IF(SER_hh_emi!L6=0,0,1000000*SER_hh_emi!L6/SER_hh_num!L6)</f>
        <v>0</v>
      </c>
      <c r="M6" s="100">
        <f>IF(SER_hh_emi!M6=0,0,1000000*SER_hh_emi!M6/SER_hh_num!M6)</f>
        <v>0</v>
      </c>
      <c r="N6" s="100">
        <f>IF(SER_hh_emi!N6=0,0,1000000*SER_hh_emi!N6/SER_hh_num!N6)</f>
        <v>0</v>
      </c>
      <c r="O6" s="100">
        <f>IF(SER_hh_emi!O6=0,0,1000000*SER_hh_emi!O6/SER_hh_num!O6)</f>
        <v>0</v>
      </c>
      <c r="P6" s="100">
        <f>IF(SER_hh_emi!P6=0,0,1000000*SER_hh_emi!P6/SER_hh_num!P6)</f>
        <v>0</v>
      </c>
      <c r="Q6" s="100">
        <f>IF(SER_hh_emi!Q6=0,0,1000000*SER_hh_emi!Q6/SER_hh_num!Q6)</f>
        <v>0</v>
      </c>
    </row>
    <row r="7" spans="1:17" ht="12" customHeight="1" x14ac:dyDescent="0.25">
      <c r="A7" s="88" t="s">
        <v>99</v>
      </c>
      <c r="B7" s="100">
        <f>IF(SER_hh_emi!B7=0,0,1000000*SER_hh_emi!B7/SER_hh_num!B7)</f>
        <v>4437.0977254410209</v>
      </c>
      <c r="C7" s="100">
        <f>IF(SER_hh_emi!C7=0,0,1000000*SER_hh_emi!C7/SER_hh_num!C7)</f>
        <v>4942.3777754087341</v>
      </c>
      <c r="D7" s="100">
        <f>IF(SER_hh_emi!D7=0,0,1000000*SER_hh_emi!D7/SER_hh_num!D7)</f>
        <v>5297.1327604073349</v>
      </c>
      <c r="E7" s="100">
        <f>IF(SER_hh_emi!E7=0,0,1000000*SER_hh_emi!E7/SER_hh_num!E7)</f>
        <v>6160.1814172838631</v>
      </c>
      <c r="F7" s="100">
        <f>IF(SER_hh_emi!F7=0,0,1000000*SER_hh_emi!F7/SER_hh_num!F7)</f>
        <v>7877.8122538631478</v>
      </c>
      <c r="G7" s="100">
        <f>IF(SER_hh_emi!G7=0,0,1000000*SER_hh_emi!G7/SER_hh_num!G7)</f>
        <v>9020.1472718195928</v>
      </c>
      <c r="H7" s="100">
        <f>IF(SER_hh_emi!H7=0,0,1000000*SER_hh_emi!H7/SER_hh_num!H7)</f>
        <v>8865.1456168431778</v>
      </c>
      <c r="I7" s="100">
        <f>IF(SER_hh_emi!I7=0,0,1000000*SER_hh_emi!I7/SER_hh_num!I7)</f>
        <v>8176.2458321220593</v>
      </c>
      <c r="J7" s="100">
        <f>IF(SER_hh_emi!J7=0,0,1000000*SER_hh_emi!J7/SER_hh_num!J7)</f>
        <v>6748.0602642787353</v>
      </c>
      <c r="K7" s="100">
        <f>IF(SER_hh_emi!K7=0,0,1000000*SER_hh_emi!K7/SER_hh_num!K7)</f>
        <v>8452.7770057788184</v>
      </c>
      <c r="L7" s="100">
        <f>IF(SER_hh_emi!L7=0,0,1000000*SER_hh_emi!L7/SER_hh_num!L7)</f>
        <v>6512.6996985450751</v>
      </c>
      <c r="M7" s="100">
        <f>IF(SER_hh_emi!M7=0,0,1000000*SER_hh_emi!M7/SER_hh_num!M7)</f>
        <v>6119.9439595457661</v>
      </c>
      <c r="N7" s="100">
        <f>IF(SER_hh_emi!N7=0,0,1000000*SER_hh_emi!N7/SER_hh_num!N7)</f>
        <v>5919.5013365898058</v>
      </c>
      <c r="O7" s="100">
        <f>IF(SER_hh_emi!O7=0,0,1000000*SER_hh_emi!O7/SER_hh_num!O7)</f>
        <v>5554.227249745798</v>
      </c>
      <c r="P7" s="100">
        <f>IF(SER_hh_emi!P7=0,0,1000000*SER_hh_emi!P7/SER_hh_num!P7)</f>
        <v>6654.951864685695</v>
      </c>
      <c r="Q7" s="100">
        <f>IF(SER_hh_emi!Q7=0,0,1000000*SER_hh_emi!Q7/SER_hh_num!Q7)</f>
        <v>7676.9186463764745</v>
      </c>
    </row>
    <row r="8" spans="1:17" ht="12" customHeight="1" x14ac:dyDescent="0.25">
      <c r="A8" s="88" t="s">
        <v>101</v>
      </c>
      <c r="B8" s="100">
        <f>IF(SER_hh_emi!B8=0,0,1000000*SER_hh_emi!B8/SER_hh_num!B8)</f>
        <v>2011.3588389884051</v>
      </c>
      <c r="C8" s="100">
        <f>IF(SER_hh_emi!C8=0,0,1000000*SER_hh_emi!C8/SER_hh_num!C8)</f>
        <v>2335.2868854281605</v>
      </c>
      <c r="D8" s="100">
        <f>IF(SER_hh_emi!D8=0,0,1000000*SER_hh_emi!D8/SER_hh_num!D8)</f>
        <v>2508.184634797879</v>
      </c>
      <c r="E8" s="100">
        <f>IF(SER_hh_emi!E8=0,0,1000000*SER_hh_emi!E8/SER_hh_num!E8)</f>
        <v>2994.9113032125338</v>
      </c>
      <c r="F8" s="100">
        <f>IF(SER_hh_emi!F8=0,0,1000000*SER_hh_emi!F8/SER_hh_num!F8)</f>
        <v>3596.9221459029691</v>
      </c>
      <c r="G8" s="100">
        <f>IF(SER_hh_emi!G8=0,0,1000000*SER_hh_emi!G8/SER_hh_num!G8)</f>
        <v>4156.130438070064</v>
      </c>
      <c r="H8" s="100">
        <f>IF(SER_hh_emi!H8=0,0,1000000*SER_hh_emi!H8/SER_hh_num!H8)</f>
        <v>4133.0672662261359</v>
      </c>
      <c r="I8" s="100">
        <f>IF(SER_hh_emi!I8=0,0,1000000*SER_hh_emi!I8/SER_hh_num!I8)</f>
        <v>3877.3805954095419</v>
      </c>
      <c r="J8" s="100">
        <f>IF(SER_hh_emi!J8=0,0,1000000*SER_hh_emi!J8/SER_hh_num!J8)</f>
        <v>3382.4221359036023</v>
      </c>
      <c r="K8" s="100">
        <f>IF(SER_hh_emi!K8=0,0,1000000*SER_hh_emi!K8/SER_hh_num!K8)</f>
        <v>3852.1957927177291</v>
      </c>
      <c r="L8" s="100">
        <f>IF(SER_hh_emi!L8=0,0,1000000*SER_hh_emi!L8/SER_hh_num!L8)</f>
        <v>3070.1649916718734</v>
      </c>
      <c r="M8" s="100">
        <f>IF(SER_hh_emi!M8=0,0,1000000*SER_hh_emi!M8/SER_hh_num!M8)</f>
        <v>2901.3760742389791</v>
      </c>
      <c r="N8" s="100">
        <f>IF(SER_hh_emi!N8=0,0,1000000*SER_hh_emi!N8/SER_hh_num!N8)</f>
        <v>2849.1904295612312</v>
      </c>
      <c r="O8" s="100">
        <f>IF(SER_hh_emi!O8=0,0,1000000*SER_hh_emi!O8/SER_hh_num!O8)</f>
        <v>2615.2214732251755</v>
      </c>
      <c r="P8" s="100">
        <f>IF(SER_hh_emi!P8=0,0,1000000*SER_hh_emi!P8/SER_hh_num!P8)</f>
        <v>3259.9046781487164</v>
      </c>
      <c r="Q8" s="100">
        <f>IF(SER_hh_emi!Q8=0,0,1000000*SER_hh_emi!Q8/SER_hh_num!Q8)</f>
        <v>3605.67842011729</v>
      </c>
    </row>
    <row r="9" spans="1:17" ht="12" customHeight="1" x14ac:dyDescent="0.25">
      <c r="A9" s="88" t="s">
        <v>106</v>
      </c>
      <c r="B9" s="100">
        <f>IF(SER_hh_emi!B9=0,0,1000000*SER_hh_emi!B9/SER_hh_num!B9)</f>
        <v>3015.0713585002813</v>
      </c>
      <c r="C9" s="100">
        <f>IF(SER_hh_emi!C9=0,0,1000000*SER_hh_emi!C9/SER_hh_num!C9)</f>
        <v>3500.6694077189541</v>
      </c>
      <c r="D9" s="100">
        <f>IF(SER_hh_emi!D9=0,0,1000000*SER_hh_emi!D9/SER_hh_num!D9)</f>
        <v>3759.8656472551806</v>
      </c>
      <c r="E9" s="100">
        <f>IF(SER_hh_emi!E9=0,0,1000000*SER_hh_emi!E9/SER_hh_num!E9)</f>
        <v>4405.1901763355936</v>
      </c>
      <c r="F9" s="100">
        <f>IF(SER_hh_emi!F9=0,0,1000000*SER_hh_emi!F9/SER_hh_num!F9)</f>
        <v>5493.5899943202339</v>
      </c>
      <c r="G9" s="100">
        <f>IF(SER_hh_emi!G9=0,0,1000000*SER_hh_emi!G9/SER_hh_num!G9)</f>
        <v>6230.5031778345574</v>
      </c>
      <c r="H9" s="100">
        <f>IF(SER_hh_emi!H9=0,0,1000000*SER_hh_emi!H9/SER_hh_num!H9)</f>
        <v>6196.0724512984989</v>
      </c>
      <c r="I9" s="100">
        <f>IF(SER_hh_emi!I9=0,0,1000000*SER_hh_emi!I9/SER_hh_num!I9)</f>
        <v>5812.882393957344</v>
      </c>
      <c r="J9" s="100">
        <f>IF(SER_hh_emi!J9=0,0,1000000*SER_hh_emi!J9/SER_hh_num!J9)</f>
        <v>5069.8667748937223</v>
      </c>
      <c r="K9" s="100">
        <f>IF(SER_hh_emi!K9=0,0,1000000*SER_hh_emi!K9/SER_hh_num!K9)</f>
        <v>5773.2389687385803</v>
      </c>
      <c r="L9" s="100">
        <f>IF(SER_hh_emi!L9=0,0,1000000*SER_hh_emi!L9/SER_hh_num!L9)</f>
        <v>4599.9526491561119</v>
      </c>
      <c r="M9" s="100">
        <f>IF(SER_hh_emi!M9=0,0,1000000*SER_hh_emi!M9/SER_hh_num!M9)</f>
        <v>4354.6848616888565</v>
      </c>
      <c r="N9" s="100">
        <f>IF(SER_hh_emi!N9=0,0,1000000*SER_hh_emi!N9/SER_hh_num!N9)</f>
        <v>4288.6093098005749</v>
      </c>
      <c r="O9" s="100">
        <f>IF(SER_hh_emi!O9=0,0,1000000*SER_hh_emi!O9/SER_hh_num!O9)</f>
        <v>3961.0326116946544</v>
      </c>
      <c r="P9" s="100">
        <f>IF(SER_hh_emi!P9=0,0,1000000*SER_hh_emi!P9/SER_hh_num!P9)</f>
        <v>4979.719178647515</v>
      </c>
      <c r="Q9" s="100">
        <f>IF(SER_hh_emi!Q9=0,0,1000000*SER_hh_emi!Q9/SER_hh_num!Q9)</f>
        <v>5566.5614110325532</v>
      </c>
    </row>
    <row r="10" spans="1:17" ht="12" customHeight="1" x14ac:dyDescent="0.25">
      <c r="A10" s="88" t="s">
        <v>34</v>
      </c>
      <c r="B10" s="100">
        <f>IF(SER_hh_emi!B10=0,0,1000000*SER_hh_emi!B10/SER_hh_num!B10)</f>
        <v>0</v>
      </c>
      <c r="C10" s="100">
        <f>IF(SER_hh_emi!C10=0,0,1000000*SER_hh_emi!C10/SER_hh_num!C10)</f>
        <v>0</v>
      </c>
      <c r="D10" s="100">
        <f>IF(SER_hh_emi!D10=0,0,1000000*SER_hh_emi!D10/SER_hh_num!D10)</f>
        <v>0</v>
      </c>
      <c r="E10" s="100">
        <f>IF(SER_hh_emi!E10=0,0,1000000*SER_hh_emi!E10/SER_hh_num!E10)</f>
        <v>0</v>
      </c>
      <c r="F10" s="100">
        <f>IF(SER_hh_emi!F10=0,0,1000000*SER_hh_emi!F10/SER_hh_num!F10)</f>
        <v>0</v>
      </c>
      <c r="G10" s="100">
        <f>IF(SER_hh_emi!G10=0,0,1000000*SER_hh_emi!G10/SER_hh_num!G10)</f>
        <v>0</v>
      </c>
      <c r="H10" s="100">
        <f>IF(SER_hh_emi!H10=0,0,1000000*SER_hh_emi!H10/SER_hh_num!H10)</f>
        <v>0</v>
      </c>
      <c r="I10" s="100">
        <f>IF(SER_hh_emi!I10=0,0,1000000*SER_hh_emi!I10/SER_hh_num!I10)</f>
        <v>0</v>
      </c>
      <c r="J10" s="100">
        <f>IF(SER_hh_emi!J10=0,0,1000000*SER_hh_emi!J10/SER_hh_num!J10)</f>
        <v>0</v>
      </c>
      <c r="K10" s="100">
        <f>IF(SER_hh_emi!K10=0,0,1000000*SER_hh_emi!K10/SER_hh_num!K10)</f>
        <v>0</v>
      </c>
      <c r="L10" s="100">
        <f>IF(SER_hh_emi!L10=0,0,1000000*SER_hh_emi!L10/SER_hh_num!L10)</f>
        <v>0</v>
      </c>
      <c r="M10" s="100">
        <f>IF(SER_hh_emi!M10=0,0,1000000*SER_hh_emi!M10/SER_hh_num!M10)</f>
        <v>0</v>
      </c>
      <c r="N10" s="100">
        <f>IF(SER_hh_emi!N10=0,0,1000000*SER_hh_emi!N10/SER_hh_num!N10)</f>
        <v>0</v>
      </c>
      <c r="O10" s="100">
        <f>IF(SER_hh_emi!O10=0,0,1000000*SER_hh_emi!O10/SER_hh_num!O10)</f>
        <v>0</v>
      </c>
      <c r="P10" s="100">
        <f>IF(SER_hh_emi!P10=0,0,1000000*SER_hh_emi!P10/SER_hh_num!P10)</f>
        <v>0</v>
      </c>
      <c r="Q10" s="100">
        <f>IF(SER_hh_emi!Q10=0,0,1000000*SER_hh_emi!Q10/SER_hh_num!Q10)</f>
        <v>0</v>
      </c>
    </row>
    <row r="11" spans="1:17" ht="12" customHeight="1" x14ac:dyDescent="0.25">
      <c r="A11" s="88" t="s">
        <v>61</v>
      </c>
      <c r="B11" s="100">
        <f>IF(SER_hh_emi!B11=0,0,1000000*SER_hh_emi!B11/SER_hh_num!B11)</f>
        <v>0</v>
      </c>
      <c r="C11" s="100">
        <f>IF(SER_hh_emi!C11=0,0,1000000*SER_hh_emi!C11/SER_hh_num!C11)</f>
        <v>0</v>
      </c>
      <c r="D11" s="100">
        <f>IF(SER_hh_emi!D11=0,0,1000000*SER_hh_emi!D11/SER_hh_num!D11)</f>
        <v>0</v>
      </c>
      <c r="E11" s="100">
        <f>IF(SER_hh_emi!E11=0,0,1000000*SER_hh_emi!E11/SER_hh_num!E11)</f>
        <v>0</v>
      </c>
      <c r="F11" s="100">
        <f>IF(SER_hh_emi!F11=0,0,1000000*SER_hh_emi!F11/SER_hh_num!F11)</f>
        <v>0</v>
      </c>
      <c r="G11" s="100">
        <f>IF(SER_hh_emi!G11=0,0,1000000*SER_hh_emi!G11/SER_hh_num!G11)</f>
        <v>0</v>
      </c>
      <c r="H11" s="100">
        <f>IF(SER_hh_emi!H11=0,0,1000000*SER_hh_emi!H11/SER_hh_num!H11)</f>
        <v>0</v>
      </c>
      <c r="I11" s="100">
        <f>IF(SER_hh_emi!I11=0,0,1000000*SER_hh_emi!I11/SER_hh_num!I11)</f>
        <v>0</v>
      </c>
      <c r="J11" s="100">
        <f>IF(SER_hh_emi!J11=0,0,1000000*SER_hh_emi!J11/SER_hh_num!J11)</f>
        <v>0</v>
      </c>
      <c r="K11" s="100">
        <f>IF(SER_hh_emi!K11=0,0,1000000*SER_hh_emi!K11/SER_hh_num!K11)</f>
        <v>0</v>
      </c>
      <c r="L11" s="100">
        <f>IF(SER_hh_emi!L11=0,0,1000000*SER_hh_emi!L11/SER_hh_num!L11)</f>
        <v>0</v>
      </c>
      <c r="M11" s="100">
        <f>IF(SER_hh_emi!M11=0,0,1000000*SER_hh_emi!M11/SER_hh_num!M11)</f>
        <v>0</v>
      </c>
      <c r="N11" s="100">
        <f>IF(SER_hh_emi!N11=0,0,1000000*SER_hh_emi!N11/SER_hh_num!N11)</f>
        <v>0</v>
      </c>
      <c r="O11" s="100">
        <f>IF(SER_hh_emi!O11=0,0,1000000*SER_hh_emi!O11/SER_hh_num!O11)</f>
        <v>0</v>
      </c>
      <c r="P11" s="100">
        <f>IF(SER_hh_emi!P11=0,0,1000000*SER_hh_emi!P11/SER_hh_num!P11)</f>
        <v>0</v>
      </c>
      <c r="Q11" s="100">
        <f>IF(SER_hh_emi!Q11=0,0,1000000*SER_hh_emi!Q11/SER_hh_num!Q11)</f>
        <v>0</v>
      </c>
    </row>
    <row r="12" spans="1:17" ht="12" customHeight="1" x14ac:dyDescent="0.25">
      <c r="A12" s="88" t="s">
        <v>42</v>
      </c>
      <c r="B12" s="100">
        <f>IF(SER_hh_emi!B12=0,0,1000000*SER_hh_emi!B12/SER_hh_num!B12)</f>
        <v>0</v>
      </c>
      <c r="C12" s="100">
        <f>IF(SER_hh_emi!C12=0,0,1000000*SER_hh_emi!C12/SER_hh_num!C12)</f>
        <v>0</v>
      </c>
      <c r="D12" s="100">
        <f>IF(SER_hh_emi!D12=0,0,1000000*SER_hh_emi!D12/SER_hh_num!D12)</f>
        <v>0</v>
      </c>
      <c r="E12" s="100">
        <f>IF(SER_hh_emi!E12=0,0,1000000*SER_hh_emi!E12/SER_hh_num!E12)</f>
        <v>0</v>
      </c>
      <c r="F12" s="100">
        <f>IF(SER_hh_emi!F12=0,0,1000000*SER_hh_emi!F12/SER_hh_num!F12)</f>
        <v>0</v>
      </c>
      <c r="G12" s="100">
        <f>IF(SER_hh_emi!G12=0,0,1000000*SER_hh_emi!G12/SER_hh_num!G12)</f>
        <v>0</v>
      </c>
      <c r="H12" s="100">
        <f>IF(SER_hh_emi!H12=0,0,1000000*SER_hh_emi!H12/SER_hh_num!H12)</f>
        <v>0</v>
      </c>
      <c r="I12" s="100">
        <f>IF(SER_hh_emi!I12=0,0,1000000*SER_hh_emi!I12/SER_hh_num!I12)</f>
        <v>0</v>
      </c>
      <c r="J12" s="100">
        <f>IF(SER_hh_emi!J12=0,0,1000000*SER_hh_emi!J12/SER_hh_num!J12)</f>
        <v>0</v>
      </c>
      <c r="K12" s="100">
        <f>IF(SER_hh_emi!K12=0,0,1000000*SER_hh_emi!K12/SER_hh_num!K12)</f>
        <v>0</v>
      </c>
      <c r="L12" s="100">
        <f>IF(SER_hh_emi!L12=0,0,1000000*SER_hh_emi!L12/SER_hh_num!L12)</f>
        <v>0</v>
      </c>
      <c r="M12" s="100">
        <f>IF(SER_hh_emi!M12=0,0,1000000*SER_hh_emi!M12/SER_hh_num!M12)</f>
        <v>0</v>
      </c>
      <c r="N12" s="100">
        <f>IF(SER_hh_emi!N12=0,0,1000000*SER_hh_emi!N12/SER_hh_num!N12)</f>
        <v>0</v>
      </c>
      <c r="O12" s="100">
        <f>IF(SER_hh_emi!O12=0,0,1000000*SER_hh_emi!O12/SER_hh_num!O12)</f>
        <v>0</v>
      </c>
      <c r="P12" s="100">
        <f>IF(SER_hh_emi!P12=0,0,1000000*SER_hh_emi!P12/SER_hh_num!P12)</f>
        <v>0</v>
      </c>
      <c r="Q12" s="100">
        <f>IF(SER_hh_emi!Q12=0,0,1000000*SER_hh_emi!Q12/SER_hh_num!Q12)</f>
        <v>0</v>
      </c>
    </row>
    <row r="13" spans="1:17" ht="12" customHeight="1" x14ac:dyDescent="0.25">
      <c r="A13" s="88" t="s">
        <v>105</v>
      </c>
      <c r="B13" s="100">
        <f>IF(SER_hh_emi!B13=0,0,1000000*SER_hh_emi!B13/SER_hh_num!B13)</f>
        <v>0</v>
      </c>
      <c r="C13" s="100">
        <f>IF(SER_hh_emi!C13=0,0,1000000*SER_hh_emi!C13/SER_hh_num!C13)</f>
        <v>0</v>
      </c>
      <c r="D13" s="100">
        <f>IF(SER_hh_emi!D13=0,0,1000000*SER_hh_emi!D13/SER_hh_num!D13)</f>
        <v>0</v>
      </c>
      <c r="E13" s="100">
        <f>IF(SER_hh_emi!E13=0,0,1000000*SER_hh_emi!E13/SER_hh_num!E13)</f>
        <v>0</v>
      </c>
      <c r="F13" s="100">
        <f>IF(SER_hh_emi!F13=0,0,1000000*SER_hh_emi!F13/SER_hh_num!F13)</f>
        <v>0</v>
      </c>
      <c r="G13" s="100">
        <f>IF(SER_hh_emi!G13=0,0,1000000*SER_hh_emi!G13/SER_hh_num!G13)</f>
        <v>0</v>
      </c>
      <c r="H13" s="100">
        <f>IF(SER_hh_emi!H13=0,0,1000000*SER_hh_emi!H13/SER_hh_num!H13)</f>
        <v>0</v>
      </c>
      <c r="I13" s="100">
        <f>IF(SER_hh_emi!I13=0,0,1000000*SER_hh_emi!I13/SER_hh_num!I13)</f>
        <v>0</v>
      </c>
      <c r="J13" s="100">
        <f>IF(SER_hh_emi!J13=0,0,1000000*SER_hh_emi!J13/SER_hh_num!J13)</f>
        <v>0</v>
      </c>
      <c r="K13" s="100">
        <f>IF(SER_hh_emi!K13=0,0,1000000*SER_hh_emi!K13/SER_hh_num!K13)</f>
        <v>0</v>
      </c>
      <c r="L13" s="100">
        <f>IF(SER_hh_emi!L13=0,0,1000000*SER_hh_emi!L13/SER_hh_num!L13)</f>
        <v>0</v>
      </c>
      <c r="M13" s="100">
        <f>IF(SER_hh_emi!M13=0,0,1000000*SER_hh_emi!M13/SER_hh_num!M13)</f>
        <v>0</v>
      </c>
      <c r="N13" s="100">
        <f>IF(SER_hh_emi!N13=0,0,1000000*SER_hh_emi!N13/SER_hh_num!N13)</f>
        <v>0</v>
      </c>
      <c r="O13" s="100">
        <f>IF(SER_hh_emi!O13=0,0,1000000*SER_hh_emi!O13/SER_hh_num!O13)</f>
        <v>0</v>
      </c>
      <c r="P13" s="100">
        <f>IF(SER_hh_emi!P13=0,0,1000000*SER_hh_emi!P13/SER_hh_num!P13)</f>
        <v>0</v>
      </c>
      <c r="Q13" s="100">
        <f>IF(SER_hh_emi!Q13=0,0,1000000*SER_hh_emi!Q13/SER_hh_num!Q13)</f>
        <v>0</v>
      </c>
    </row>
    <row r="14" spans="1:17" ht="12" customHeight="1" x14ac:dyDescent="0.25">
      <c r="A14" s="51" t="s">
        <v>104</v>
      </c>
      <c r="B14" s="22">
        <f>IF(SER_hh_emi!B14=0,0,1000000*SER_hh_emi!B14/SER_hh_num!B14)</f>
        <v>0</v>
      </c>
      <c r="C14" s="22">
        <f>IF(SER_hh_emi!C14=0,0,1000000*SER_hh_emi!C14/SER_hh_num!C14)</f>
        <v>0</v>
      </c>
      <c r="D14" s="22">
        <f>IF(SER_hh_emi!D14=0,0,1000000*SER_hh_emi!D14/SER_hh_num!D14)</f>
        <v>0</v>
      </c>
      <c r="E14" s="22">
        <f>IF(SER_hh_emi!E14=0,0,1000000*SER_hh_emi!E14/SER_hh_num!E14)</f>
        <v>0</v>
      </c>
      <c r="F14" s="22">
        <f>IF(SER_hh_emi!F14=0,0,1000000*SER_hh_emi!F14/SER_hh_num!F14)</f>
        <v>0</v>
      </c>
      <c r="G14" s="22">
        <f>IF(SER_hh_emi!G14=0,0,1000000*SER_hh_emi!G14/SER_hh_num!G14)</f>
        <v>0</v>
      </c>
      <c r="H14" s="22">
        <f>IF(SER_hh_emi!H14=0,0,1000000*SER_hh_emi!H14/SER_hh_num!H14)</f>
        <v>0</v>
      </c>
      <c r="I14" s="22">
        <f>IF(SER_hh_emi!I14=0,0,1000000*SER_hh_emi!I14/SER_hh_num!I14)</f>
        <v>0</v>
      </c>
      <c r="J14" s="22">
        <f>IF(SER_hh_emi!J14=0,0,1000000*SER_hh_emi!J14/SER_hh_num!J14)</f>
        <v>0</v>
      </c>
      <c r="K14" s="22">
        <f>IF(SER_hh_emi!K14=0,0,1000000*SER_hh_emi!K14/SER_hh_num!K14)</f>
        <v>0</v>
      </c>
      <c r="L14" s="22">
        <f>IF(SER_hh_emi!L14=0,0,1000000*SER_hh_emi!L14/SER_hh_num!L14)</f>
        <v>0</v>
      </c>
      <c r="M14" s="22">
        <f>IF(SER_hh_emi!M14=0,0,1000000*SER_hh_emi!M14/SER_hh_num!M14)</f>
        <v>0</v>
      </c>
      <c r="N14" s="22">
        <f>IF(SER_hh_emi!N14=0,0,1000000*SER_hh_emi!N14/SER_hh_num!N14)</f>
        <v>0</v>
      </c>
      <c r="O14" s="22">
        <f>IF(SER_hh_emi!O14=0,0,1000000*SER_hh_emi!O14/SER_hh_num!O14)</f>
        <v>0</v>
      </c>
      <c r="P14" s="22">
        <f>IF(SER_hh_emi!P14=0,0,1000000*SER_hh_emi!P14/SER_hh_num!P14)</f>
        <v>0</v>
      </c>
      <c r="Q14" s="22">
        <f>IF(SER_hh_emi!Q14=0,0,1000000*SER_hh_emi!Q14/SER_hh_num!Q14)</f>
        <v>0</v>
      </c>
    </row>
    <row r="15" spans="1:17" ht="12" customHeight="1" x14ac:dyDescent="0.25">
      <c r="A15" s="105" t="s">
        <v>108</v>
      </c>
      <c r="B15" s="104">
        <f>IF(SER_hh_emi!B15=0,0,1000000*SER_hh_emi!B15/SER_hh_num!B15)</f>
        <v>0</v>
      </c>
      <c r="C15" s="104">
        <f>IF(SER_hh_emi!C15=0,0,1000000*SER_hh_emi!C15/SER_hh_num!C15)</f>
        <v>0</v>
      </c>
      <c r="D15" s="104">
        <f>IF(SER_hh_emi!D15=0,0,1000000*SER_hh_emi!D15/SER_hh_num!D15)</f>
        <v>0</v>
      </c>
      <c r="E15" s="104">
        <f>IF(SER_hh_emi!E15=0,0,1000000*SER_hh_emi!E15/SER_hh_num!E15)</f>
        <v>0</v>
      </c>
      <c r="F15" s="104">
        <f>IF(SER_hh_emi!F15=0,0,1000000*SER_hh_emi!F15/SER_hh_num!F15)</f>
        <v>0</v>
      </c>
      <c r="G15" s="104">
        <f>IF(SER_hh_emi!G15=0,0,1000000*SER_hh_emi!G15/SER_hh_num!G15)</f>
        <v>0</v>
      </c>
      <c r="H15" s="104">
        <f>IF(SER_hh_emi!H15=0,0,1000000*SER_hh_emi!H15/SER_hh_num!H15)</f>
        <v>0</v>
      </c>
      <c r="I15" s="104">
        <f>IF(SER_hh_emi!I15=0,0,1000000*SER_hh_emi!I15/SER_hh_num!I15)</f>
        <v>0</v>
      </c>
      <c r="J15" s="104">
        <f>IF(SER_hh_emi!J15=0,0,1000000*SER_hh_emi!J15/SER_hh_num!J15)</f>
        <v>0</v>
      </c>
      <c r="K15" s="104">
        <f>IF(SER_hh_emi!K15=0,0,1000000*SER_hh_emi!K15/SER_hh_num!K15)</f>
        <v>0</v>
      </c>
      <c r="L15" s="104">
        <f>IF(SER_hh_emi!L15=0,0,1000000*SER_hh_emi!L15/SER_hh_num!L15)</f>
        <v>0</v>
      </c>
      <c r="M15" s="104">
        <f>IF(SER_hh_emi!M15=0,0,1000000*SER_hh_emi!M15/SER_hh_num!M15)</f>
        <v>0</v>
      </c>
      <c r="N15" s="104">
        <f>IF(SER_hh_emi!N15=0,0,1000000*SER_hh_emi!N15/SER_hh_num!N15)</f>
        <v>0</v>
      </c>
      <c r="O15" s="104">
        <f>IF(SER_hh_emi!O15=0,0,1000000*SER_hh_emi!O15/SER_hh_num!O15)</f>
        <v>0</v>
      </c>
      <c r="P15" s="104">
        <f>IF(SER_hh_emi!P15=0,0,1000000*SER_hh_emi!P15/SER_hh_num!P15)</f>
        <v>0</v>
      </c>
      <c r="Q15" s="104">
        <f>IF(SER_hh_emi!Q15=0,0,1000000*SER_hh_emi!Q15/SER_hh_num!Q15)</f>
        <v>0</v>
      </c>
    </row>
    <row r="16" spans="1:17" ht="12.95" customHeight="1" x14ac:dyDescent="0.25">
      <c r="A16" s="90" t="s">
        <v>102</v>
      </c>
      <c r="B16" s="101">
        <f>IF(SER_hh_emi!B16=0,0,1000000*SER_hh_emi!B16/SER_hh_num!B16)</f>
        <v>5.7820045743367823</v>
      </c>
      <c r="C16" s="101">
        <f>IF(SER_hh_emi!C16=0,0,1000000*SER_hh_emi!C16/SER_hh_num!C16)</f>
        <v>5.7477955696117231</v>
      </c>
      <c r="D16" s="101">
        <f>IF(SER_hh_emi!D16=0,0,1000000*SER_hh_emi!D16/SER_hh_num!D16)</f>
        <v>5.7630208902069224</v>
      </c>
      <c r="E16" s="101">
        <f>IF(SER_hh_emi!E16=0,0,1000000*SER_hh_emi!E16/SER_hh_num!E16)</f>
        <v>6.1179969344155545</v>
      </c>
      <c r="F16" s="101">
        <f>IF(SER_hh_emi!F16=0,0,1000000*SER_hh_emi!F16/SER_hh_num!F16)</f>
        <v>6.1380741592099284</v>
      </c>
      <c r="G16" s="101">
        <f>IF(SER_hh_emi!G16=0,0,1000000*SER_hh_emi!G16/SER_hh_num!G16)</f>
        <v>6.0501699661812545</v>
      </c>
      <c r="H16" s="101">
        <f>IF(SER_hh_emi!H16=0,0,1000000*SER_hh_emi!H16/SER_hh_num!H16)</f>
        <v>6.2564980704283304</v>
      </c>
      <c r="I16" s="101">
        <f>IF(SER_hh_emi!I16=0,0,1000000*SER_hh_emi!I16/SER_hh_num!I16)</f>
        <v>7.5511171722479009</v>
      </c>
      <c r="J16" s="101">
        <f>IF(SER_hh_emi!J16=0,0,1000000*SER_hh_emi!J16/SER_hh_num!J16)</f>
        <v>8.3659304339629248</v>
      </c>
      <c r="K16" s="101">
        <f>IF(SER_hh_emi!K16=0,0,1000000*SER_hh_emi!K16/SER_hh_num!K16)</f>
        <v>8.1452350596102718</v>
      </c>
      <c r="L16" s="101">
        <f>IF(SER_hh_emi!L16=0,0,1000000*SER_hh_emi!L16/SER_hh_num!L16)</f>
        <v>9.6445951407856008</v>
      </c>
      <c r="M16" s="101">
        <f>IF(SER_hh_emi!M16=0,0,1000000*SER_hh_emi!M16/SER_hh_num!M16)</f>
        <v>10.098894334910776</v>
      </c>
      <c r="N16" s="101">
        <f>IF(SER_hh_emi!N16=0,0,1000000*SER_hh_emi!N16/SER_hh_num!N16)</f>
        <v>11.449395797196939</v>
      </c>
      <c r="O16" s="101">
        <f>IF(SER_hh_emi!O16=0,0,1000000*SER_hh_emi!O16/SER_hh_num!O16)</f>
        <v>13.808902583827857</v>
      </c>
      <c r="P16" s="101">
        <f>IF(SER_hh_emi!P16=0,0,1000000*SER_hh_emi!P16/SER_hh_num!P16)</f>
        <v>17.565290226314954</v>
      </c>
      <c r="Q16" s="101">
        <f>IF(SER_hh_emi!Q16=0,0,1000000*SER_hh_emi!Q16/SER_hh_num!Q16)</f>
        <v>23.134919848589352</v>
      </c>
    </row>
    <row r="17" spans="1:17" ht="12.95" customHeight="1" x14ac:dyDescent="0.25">
      <c r="A17" s="88" t="s">
        <v>101</v>
      </c>
      <c r="B17" s="103">
        <f>IF(SER_hh_emi!B17=0,0,1000000*SER_hh_emi!B17/SER_hh_num!B17)</f>
        <v>990.1570848193312</v>
      </c>
      <c r="C17" s="103">
        <f>IF(SER_hh_emi!C17=0,0,1000000*SER_hh_emi!C17/SER_hh_num!C17)</f>
        <v>1057.3190328667342</v>
      </c>
      <c r="D17" s="103">
        <f>IF(SER_hh_emi!D17=0,0,1000000*SER_hh_emi!D17/SER_hh_num!D17)</f>
        <v>1093.7849098850945</v>
      </c>
      <c r="E17" s="103">
        <f>IF(SER_hh_emi!E17=0,0,1000000*SER_hh_emi!E17/SER_hh_num!E17)</f>
        <v>1080.4058232954894</v>
      </c>
      <c r="F17" s="103">
        <f>IF(SER_hh_emi!F17=0,0,1000000*SER_hh_emi!F17/SER_hh_num!F17)</f>
        <v>1104.3874692470772</v>
      </c>
      <c r="G17" s="103">
        <f>IF(SER_hh_emi!G17=0,0,1000000*SER_hh_emi!G17/SER_hh_num!G17)</f>
        <v>1124.9449563883027</v>
      </c>
      <c r="H17" s="103">
        <f>IF(SER_hh_emi!H17=0,0,1000000*SER_hh_emi!H17/SER_hh_num!H17)</f>
        <v>1170.4792154974482</v>
      </c>
      <c r="I17" s="103">
        <f>IF(SER_hh_emi!I17=0,0,1000000*SER_hh_emi!I17/SER_hh_num!I17)</f>
        <v>1232.0935606049775</v>
      </c>
      <c r="J17" s="103">
        <f>IF(SER_hh_emi!J17=0,0,1000000*SER_hh_emi!J17/SER_hh_num!J17)</f>
        <v>1278.0735549025137</v>
      </c>
      <c r="K17" s="103">
        <f>IF(SER_hh_emi!K17=0,0,1000000*SER_hh_emi!K17/SER_hh_num!K17)</f>
        <v>1304.8271122890744</v>
      </c>
      <c r="L17" s="103">
        <f>IF(SER_hh_emi!L17=0,0,1000000*SER_hh_emi!L17/SER_hh_num!L17)</f>
        <v>1365.3328050245802</v>
      </c>
      <c r="M17" s="103">
        <f>IF(SER_hh_emi!M17=0,0,1000000*SER_hh_emi!M17/SER_hh_num!M17)</f>
        <v>1402.1552973183179</v>
      </c>
      <c r="N17" s="103">
        <f>IF(SER_hh_emi!N17=0,0,1000000*SER_hh_emi!N17/SER_hh_num!N17)</f>
        <v>1431.6033453260898</v>
      </c>
      <c r="O17" s="103">
        <f>IF(SER_hh_emi!O17=0,0,1000000*SER_hh_emi!O17/SER_hh_num!O17)</f>
        <v>1480.5229160909053</v>
      </c>
      <c r="P17" s="103">
        <f>IF(SER_hh_emi!P17=0,0,1000000*SER_hh_emi!P17/SER_hh_num!P17)</f>
        <v>1549.5686074667294</v>
      </c>
      <c r="Q17" s="103">
        <f>IF(SER_hh_emi!Q17=0,0,1000000*SER_hh_emi!Q17/SER_hh_num!Q17)</f>
        <v>1619.6819350649475</v>
      </c>
    </row>
    <row r="18" spans="1:17" ht="12" customHeight="1" x14ac:dyDescent="0.25">
      <c r="A18" s="88" t="s">
        <v>100</v>
      </c>
      <c r="B18" s="103">
        <f>IF(SER_hh_emi!B18=0,0,1000000*SER_hh_emi!B18/SER_hh_num!B18)</f>
        <v>0</v>
      </c>
      <c r="C18" s="103">
        <f>IF(SER_hh_emi!C18=0,0,1000000*SER_hh_emi!C18/SER_hh_num!C18)</f>
        <v>0</v>
      </c>
      <c r="D18" s="103">
        <f>IF(SER_hh_emi!D18=0,0,1000000*SER_hh_emi!D18/SER_hh_num!D18)</f>
        <v>0</v>
      </c>
      <c r="E18" s="103">
        <f>IF(SER_hh_emi!E18=0,0,1000000*SER_hh_emi!E18/SER_hh_num!E18)</f>
        <v>0</v>
      </c>
      <c r="F18" s="103">
        <f>IF(SER_hh_emi!F18=0,0,1000000*SER_hh_emi!F18/SER_hh_num!F18)</f>
        <v>0</v>
      </c>
      <c r="G18" s="103">
        <f>IF(SER_hh_emi!G18=0,0,1000000*SER_hh_emi!G18/SER_hh_num!G18)</f>
        <v>0</v>
      </c>
      <c r="H18" s="103">
        <f>IF(SER_hh_emi!H18=0,0,1000000*SER_hh_emi!H18/SER_hh_num!H18)</f>
        <v>0</v>
      </c>
      <c r="I18" s="103">
        <f>IF(SER_hh_emi!I18=0,0,1000000*SER_hh_emi!I18/SER_hh_num!I18)</f>
        <v>0</v>
      </c>
      <c r="J18" s="103">
        <f>IF(SER_hh_emi!J18=0,0,1000000*SER_hh_emi!J18/SER_hh_num!J18)</f>
        <v>0</v>
      </c>
      <c r="K18" s="103">
        <f>IF(SER_hh_emi!K18=0,0,1000000*SER_hh_emi!K18/SER_hh_num!K18)</f>
        <v>0</v>
      </c>
      <c r="L18" s="103">
        <f>IF(SER_hh_emi!L18=0,0,1000000*SER_hh_emi!L18/SER_hh_num!L18)</f>
        <v>0</v>
      </c>
      <c r="M18" s="103">
        <f>IF(SER_hh_emi!M18=0,0,1000000*SER_hh_emi!M18/SER_hh_num!M18)</f>
        <v>0</v>
      </c>
      <c r="N18" s="103">
        <f>IF(SER_hh_emi!N18=0,0,1000000*SER_hh_emi!N18/SER_hh_num!N18)</f>
        <v>0</v>
      </c>
      <c r="O18" s="103">
        <f>IF(SER_hh_emi!O18=0,0,1000000*SER_hh_emi!O18/SER_hh_num!O18)</f>
        <v>0</v>
      </c>
      <c r="P18" s="103">
        <f>IF(SER_hh_emi!P18=0,0,1000000*SER_hh_emi!P18/SER_hh_num!P18)</f>
        <v>0</v>
      </c>
      <c r="Q18" s="103">
        <f>IF(SER_hh_emi!Q18=0,0,1000000*SER_hh_emi!Q18/SER_hh_num!Q18)</f>
        <v>0</v>
      </c>
    </row>
    <row r="19" spans="1:17" ht="12.95" customHeight="1" x14ac:dyDescent="0.25">
      <c r="A19" s="90" t="s">
        <v>47</v>
      </c>
      <c r="B19" s="101">
        <f>IF(SER_hh_emi!B19=0,0,1000000*SER_hh_emi!B19/SER_hh_num!B19)</f>
        <v>1061.704921991834</v>
      </c>
      <c r="C19" s="101">
        <f>IF(SER_hh_emi!C19=0,0,1000000*SER_hh_emi!C19/SER_hh_num!C19)</f>
        <v>1044.6101262860216</v>
      </c>
      <c r="D19" s="101">
        <f>IF(SER_hh_emi!D19=0,0,1000000*SER_hh_emi!D19/SER_hh_num!D19)</f>
        <v>964.2155245270659</v>
      </c>
      <c r="E19" s="101">
        <f>IF(SER_hh_emi!E19=0,0,1000000*SER_hh_emi!E19/SER_hh_num!E19)</f>
        <v>911.27500191008642</v>
      </c>
      <c r="F19" s="101">
        <f>IF(SER_hh_emi!F19=0,0,1000000*SER_hh_emi!F19/SER_hh_num!F19)</f>
        <v>907.03290697247871</v>
      </c>
      <c r="G19" s="101">
        <f>IF(SER_hh_emi!G19=0,0,1000000*SER_hh_emi!G19/SER_hh_num!G19)</f>
        <v>883.23144692452092</v>
      </c>
      <c r="H19" s="101">
        <f>IF(SER_hh_emi!H19=0,0,1000000*SER_hh_emi!H19/SER_hh_num!H19)</f>
        <v>858.50256645080435</v>
      </c>
      <c r="I19" s="101">
        <f>IF(SER_hh_emi!I19=0,0,1000000*SER_hh_emi!I19/SER_hh_num!I19)</f>
        <v>792.54676055351206</v>
      </c>
      <c r="J19" s="101">
        <f>IF(SER_hh_emi!J19=0,0,1000000*SER_hh_emi!J19/SER_hh_num!J19)</f>
        <v>611.98740335447781</v>
      </c>
      <c r="K19" s="101">
        <f>IF(SER_hh_emi!K19=0,0,1000000*SER_hh_emi!K19/SER_hh_num!K19)</f>
        <v>595.95922543848735</v>
      </c>
      <c r="L19" s="101">
        <f>IF(SER_hh_emi!L19=0,0,1000000*SER_hh_emi!L19/SER_hh_num!L19)</f>
        <v>529.27151849459119</v>
      </c>
      <c r="M19" s="101">
        <f>IF(SER_hh_emi!M19=0,0,1000000*SER_hh_emi!M19/SER_hh_num!M19)</f>
        <v>475.70921414644761</v>
      </c>
      <c r="N19" s="101">
        <f>IF(SER_hh_emi!N19=0,0,1000000*SER_hh_emi!N19/SER_hh_num!N19)</f>
        <v>424.43121969228696</v>
      </c>
      <c r="O19" s="101">
        <f>IF(SER_hh_emi!O19=0,0,1000000*SER_hh_emi!O19/SER_hh_num!O19)</f>
        <v>426.71988648173624</v>
      </c>
      <c r="P19" s="101">
        <f>IF(SER_hh_emi!P19=0,0,1000000*SER_hh_emi!P19/SER_hh_num!P19)</f>
        <v>418.96491254141301</v>
      </c>
      <c r="Q19" s="101">
        <f>IF(SER_hh_emi!Q19=0,0,1000000*SER_hh_emi!Q19/SER_hh_num!Q19)</f>
        <v>413.56677482831111</v>
      </c>
    </row>
    <row r="20" spans="1:17" ht="12" customHeight="1" x14ac:dyDescent="0.25">
      <c r="A20" s="88" t="s">
        <v>38</v>
      </c>
      <c r="B20" s="100">
        <f>IF(SER_hh_emi!B20=0,0,1000000*SER_hh_emi!B20/SER_hh_num!B20)</f>
        <v>0</v>
      </c>
      <c r="C20" s="100">
        <f>IF(SER_hh_emi!C20=0,0,1000000*SER_hh_emi!C20/SER_hh_num!C20)</f>
        <v>0</v>
      </c>
      <c r="D20" s="100">
        <f>IF(SER_hh_emi!D20=0,0,1000000*SER_hh_emi!D20/SER_hh_num!D20)</f>
        <v>0</v>
      </c>
      <c r="E20" s="100">
        <f>IF(SER_hh_emi!E20=0,0,1000000*SER_hh_emi!E20/SER_hh_num!E20)</f>
        <v>0</v>
      </c>
      <c r="F20" s="100">
        <f>IF(SER_hh_emi!F20=0,0,1000000*SER_hh_emi!F20/SER_hh_num!F20)</f>
        <v>0</v>
      </c>
      <c r="G20" s="100">
        <f>IF(SER_hh_emi!G20=0,0,1000000*SER_hh_emi!G20/SER_hh_num!G20)</f>
        <v>0</v>
      </c>
      <c r="H20" s="100">
        <f>IF(SER_hh_emi!H20=0,0,1000000*SER_hh_emi!H20/SER_hh_num!H20)</f>
        <v>0</v>
      </c>
      <c r="I20" s="100">
        <f>IF(SER_hh_emi!I20=0,0,1000000*SER_hh_emi!I20/SER_hh_num!I20)</f>
        <v>0</v>
      </c>
      <c r="J20" s="100">
        <f>IF(SER_hh_emi!J20=0,0,1000000*SER_hh_emi!J20/SER_hh_num!J20)</f>
        <v>0</v>
      </c>
      <c r="K20" s="100">
        <f>IF(SER_hh_emi!K20=0,0,1000000*SER_hh_emi!K20/SER_hh_num!K20)</f>
        <v>0</v>
      </c>
      <c r="L20" s="100">
        <f>IF(SER_hh_emi!L20=0,0,1000000*SER_hh_emi!L20/SER_hh_num!L20)</f>
        <v>0</v>
      </c>
      <c r="M20" s="100">
        <f>IF(SER_hh_emi!M20=0,0,1000000*SER_hh_emi!M20/SER_hh_num!M20)</f>
        <v>0</v>
      </c>
      <c r="N20" s="100">
        <f>IF(SER_hh_emi!N20=0,0,1000000*SER_hh_emi!N20/SER_hh_num!N20)</f>
        <v>0</v>
      </c>
      <c r="O20" s="100">
        <f>IF(SER_hh_emi!O20=0,0,1000000*SER_hh_emi!O20/SER_hh_num!O20)</f>
        <v>0</v>
      </c>
      <c r="P20" s="100">
        <f>IF(SER_hh_emi!P20=0,0,1000000*SER_hh_emi!P20/SER_hh_num!P20)</f>
        <v>0</v>
      </c>
      <c r="Q20" s="100">
        <f>IF(SER_hh_emi!Q20=0,0,1000000*SER_hh_emi!Q20/SER_hh_num!Q20)</f>
        <v>0</v>
      </c>
    </row>
    <row r="21" spans="1:17" s="28" customFormat="1" ht="12" customHeight="1" x14ac:dyDescent="0.25">
      <c r="A21" s="88" t="s">
        <v>66</v>
      </c>
      <c r="B21" s="100">
        <f>IF(SER_hh_emi!B21=0,0,1000000*SER_hh_emi!B21/SER_hh_num!B21)</f>
        <v>2033.4956725860698</v>
      </c>
      <c r="C21" s="100">
        <f>IF(SER_hh_emi!C21=0,0,1000000*SER_hh_emi!C21/SER_hh_num!C21)</f>
        <v>2127.2743852930116</v>
      </c>
      <c r="D21" s="100">
        <f>IF(SER_hh_emi!D21=0,0,1000000*SER_hh_emi!D21/SER_hh_num!D21)</f>
        <v>2174.8324202650319</v>
      </c>
      <c r="E21" s="100">
        <f>IF(SER_hh_emi!E21=0,0,1000000*SER_hh_emi!E21/SER_hh_num!E21)</f>
        <v>2189.5480400101169</v>
      </c>
      <c r="F21" s="100">
        <f>IF(SER_hh_emi!F21=0,0,1000000*SER_hh_emi!F21/SER_hh_num!F21)</f>
        <v>2203.6846285161851</v>
      </c>
      <c r="G21" s="100">
        <f>IF(SER_hh_emi!G21=0,0,1000000*SER_hh_emi!G21/SER_hh_num!G21)</f>
        <v>2226.5564456221928</v>
      </c>
      <c r="H21" s="100">
        <f>IF(SER_hh_emi!H21=0,0,1000000*SER_hh_emi!H21/SER_hh_num!H21)</f>
        <v>2194.0464611577695</v>
      </c>
      <c r="I21" s="100">
        <f>IF(SER_hh_emi!I21=0,0,1000000*SER_hh_emi!I21/SER_hh_num!I21)</f>
        <v>2177.8538570313553</v>
      </c>
      <c r="J21" s="100">
        <f>IF(SER_hh_emi!J21=0,0,1000000*SER_hh_emi!J21/SER_hh_num!J21)</f>
        <v>2160.9888804504335</v>
      </c>
      <c r="K21" s="100">
        <f>IF(SER_hh_emi!K21=0,0,1000000*SER_hh_emi!K21/SER_hh_num!K21)</f>
        <v>2160.1741664895681</v>
      </c>
      <c r="L21" s="100">
        <f>IF(SER_hh_emi!L21=0,0,1000000*SER_hh_emi!L21/SER_hh_num!L21)</f>
        <v>1980.7040824000003</v>
      </c>
      <c r="M21" s="100">
        <f>IF(SER_hh_emi!M21=0,0,1000000*SER_hh_emi!M21/SER_hh_num!M21)</f>
        <v>1980.4504463100634</v>
      </c>
      <c r="N21" s="100">
        <f>IF(SER_hh_emi!N21=0,0,1000000*SER_hh_emi!N21/SER_hh_num!N21)</f>
        <v>1894.7408792631868</v>
      </c>
      <c r="O21" s="100">
        <f>IF(SER_hh_emi!O21=0,0,1000000*SER_hh_emi!O21/SER_hh_num!O21)</f>
        <v>1847.8201301225597</v>
      </c>
      <c r="P21" s="100">
        <f>IF(SER_hh_emi!P21=0,0,1000000*SER_hh_emi!P21/SER_hh_num!P21)</f>
        <v>1809.5626006417915</v>
      </c>
      <c r="Q21" s="100">
        <f>IF(SER_hh_emi!Q21=0,0,1000000*SER_hh_emi!Q21/SER_hh_num!Q21)</f>
        <v>1782.0958334605359</v>
      </c>
    </row>
    <row r="22" spans="1:17" ht="12" customHeight="1" x14ac:dyDescent="0.25">
      <c r="A22" s="88" t="s">
        <v>99</v>
      </c>
      <c r="B22" s="100">
        <f>IF(SER_hh_emi!B22=0,0,1000000*SER_hh_emi!B22/SER_hh_num!B22)</f>
        <v>2446.221503472811</v>
      </c>
      <c r="C22" s="100">
        <f>IF(SER_hh_emi!C22=0,0,1000000*SER_hh_emi!C22/SER_hh_num!C22)</f>
        <v>2563.3074143305103</v>
      </c>
      <c r="D22" s="100">
        <f>IF(SER_hh_emi!D22=0,0,1000000*SER_hh_emi!D22/SER_hh_num!D22)</f>
        <v>2622.6783290796157</v>
      </c>
      <c r="E22" s="100">
        <f>IF(SER_hh_emi!E22=0,0,1000000*SER_hh_emi!E22/SER_hh_num!E22)</f>
        <v>2640.1526285842251</v>
      </c>
      <c r="F22" s="100">
        <f>IF(SER_hh_emi!F22=0,0,1000000*SER_hh_emi!F22/SER_hh_num!F22)</f>
        <v>2685.569888601106</v>
      </c>
      <c r="G22" s="100">
        <f>IF(SER_hh_emi!G22=0,0,1000000*SER_hh_emi!G22/SER_hh_num!G22)</f>
        <v>2725.5957474538804</v>
      </c>
      <c r="H22" s="100">
        <f>IF(SER_hh_emi!H22=0,0,1000000*SER_hh_emi!H22/SER_hh_num!H22)</f>
        <v>2686.9890973963284</v>
      </c>
      <c r="I22" s="100">
        <f>IF(SER_hh_emi!I22=0,0,1000000*SER_hh_emi!I22/SER_hh_num!I22)</f>
        <v>2616.1306086223317</v>
      </c>
      <c r="J22" s="100">
        <f>IF(SER_hh_emi!J22=0,0,1000000*SER_hh_emi!J22/SER_hh_num!J22)</f>
        <v>2590.3557703275255</v>
      </c>
      <c r="K22" s="100">
        <f>IF(SER_hh_emi!K22=0,0,1000000*SER_hh_emi!K22/SER_hh_num!K22)</f>
        <v>2583.0923283968373</v>
      </c>
      <c r="L22" s="100">
        <f>IF(SER_hh_emi!L22=0,0,1000000*SER_hh_emi!L22/SER_hh_num!L22)</f>
        <v>2443.7292963944042</v>
      </c>
      <c r="M22" s="100">
        <f>IF(SER_hh_emi!M22=0,0,1000000*SER_hh_emi!M22/SER_hh_num!M22)</f>
        <v>2354.1595972419327</v>
      </c>
      <c r="N22" s="100">
        <f>IF(SER_hh_emi!N22=0,0,1000000*SER_hh_emi!N22/SER_hh_num!N22)</f>
        <v>2286.4426495250141</v>
      </c>
      <c r="O22" s="100">
        <f>IF(SER_hh_emi!O22=0,0,1000000*SER_hh_emi!O22/SER_hh_num!O22)</f>
        <v>2189.8477405323447</v>
      </c>
      <c r="P22" s="100">
        <f>IF(SER_hh_emi!P22=0,0,1000000*SER_hh_emi!P22/SER_hh_num!P22)</f>
        <v>2157.7276233097905</v>
      </c>
      <c r="Q22" s="100">
        <f>IF(SER_hh_emi!Q22=0,0,1000000*SER_hh_emi!Q22/SER_hh_num!Q22)</f>
        <v>2123.2095556912031</v>
      </c>
    </row>
    <row r="23" spans="1:17" ht="12" customHeight="1" x14ac:dyDescent="0.25">
      <c r="A23" s="88" t="s">
        <v>98</v>
      </c>
      <c r="B23" s="100">
        <f>IF(SER_hh_emi!B23=0,0,1000000*SER_hh_emi!B23/SER_hh_num!B23)</f>
        <v>1657.4804617454238</v>
      </c>
      <c r="C23" s="100">
        <f>IF(SER_hh_emi!C23=0,0,1000000*SER_hh_emi!C23/SER_hh_num!C23)</f>
        <v>1810.3806203022905</v>
      </c>
      <c r="D23" s="100">
        <f>IF(SER_hh_emi!D23=0,0,1000000*SER_hh_emi!D23/SER_hh_num!D23)</f>
        <v>1856.2246406623376</v>
      </c>
      <c r="E23" s="100">
        <f>IF(SER_hh_emi!E23=0,0,1000000*SER_hh_emi!E23/SER_hh_num!E23)</f>
        <v>1868.7844570964314</v>
      </c>
      <c r="F23" s="100">
        <f>IF(SER_hh_emi!F23=0,0,1000000*SER_hh_emi!F23/SER_hh_num!F23)</f>
        <v>1880.8500689915645</v>
      </c>
      <c r="G23" s="100">
        <f>IF(SER_hh_emi!G23=0,0,1000000*SER_hh_emi!G23/SER_hh_num!G23)</f>
        <v>1900.3712192619457</v>
      </c>
      <c r="H23" s="100">
        <f>IF(SER_hh_emi!H23=0,0,1000000*SER_hh_emi!H23/SER_hh_num!H23)</f>
        <v>1872.6238702395044</v>
      </c>
      <c r="I23" s="100">
        <f>IF(SER_hh_emi!I23=0,0,1000000*SER_hh_emi!I23/SER_hh_num!I23)</f>
        <v>1854.6034132062439</v>
      </c>
      <c r="J23" s="100">
        <f>IF(SER_hh_emi!J23=0,0,1000000*SER_hh_emi!J23/SER_hh_num!J23)</f>
        <v>1848.5915467028367</v>
      </c>
      <c r="K23" s="100">
        <f>IF(SER_hh_emi!K23=0,0,1000000*SER_hh_emi!K23/SER_hh_num!K23)</f>
        <v>1843.7137862196846</v>
      </c>
      <c r="L23" s="100">
        <f>IF(SER_hh_emi!L23=0,0,1000000*SER_hh_emi!L23/SER_hh_num!L23)</f>
        <v>1721.0735896086173</v>
      </c>
      <c r="M23" s="100">
        <f>IF(SER_hh_emi!M23=0,0,1000000*SER_hh_emi!M23/SER_hh_num!M23)</f>
        <v>1668.9559438725398</v>
      </c>
      <c r="N23" s="100">
        <f>IF(SER_hh_emi!N23=0,0,1000000*SER_hh_emi!N23/SER_hh_num!N23)</f>
        <v>1623.6443731107629</v>
      </c>
      <c r="O23" s="100">
        <f>IF(SER_hh_emi!O23=0,0,1000000*SER_hh_emi!O23/SER_hh_num!O23)</f>
        <v>1589.2720707786673</v>
      </c>
      <c r="P23" s="100">
        <f>IF(SER_hh_emi!P23=0,0,1000000*SER_hh_emi!P23/SER_hh_num!P23)</f>
        <v>1562.3835094476481</v>
      </c>
      <c r="Q23" s="100">
        <f>IF(SER_hh_emi!Q23=0,0,1000000*SER_hh_emi!Q23/SER_hh_num!Q23)</f>
        <v>1546.8827097225249</v>
      </c>
    </row>
    <row r="24" spans="1:17" ht="12" customHeight="1" x14ac:dyDescent="0.25">
      <c r="A24" s="88" t="s">
        <v>34</v>
      </c>
      <c r="B24" s="100">
        <f>IF(SER_hh_emi!B24=0,0,1000000*SER_hh_emi!B24/SER_hh_num!B24)</f>
        <v>0</v>
      </c>
      <c r="C24" s="100">
        <f>IF(SER_hh_emi!C24=0,0,1000000*SER_hh_emi!C24/SER_hh_num!C24)</f>
        <v>0</v>
      </c>
      <c r="D24" s="100">
        <f>IF(SER_hh_emi!D24=0,0,1000000*SER_hh_emi!D24/SER_hh_num!D24)</f>
        <v>0</v>
      </c>
      <c r="E24" s="100">
        <f>IF(SER_hh_emi!E24=0,0,1000000*SER_hh_emi!E24/SER_hh_num!E24)</f>
        <v>0</v>
      </c>
      <c r="F24" s="100">
        <f>IF(SER_hh_emi!F24=0,0,1000000*SER_hh_emi!F24/SER_hh_num!F24)</f>
        <v>0</v>
      </c>
      <c r="G24" s="100">
        <f>IF(SER_hh_emi!G24=0,0,1000000*SER_hh_emi!G24/SER_hh_num!G24)</f>
        <v>0</v>
      </c>
      <c r="H24" s="100">
        <f>IF(SER_hh_emi!H24=0,0,1000000*SER_hh_emi!H24/SER_hh_num!H24)</f>
        <v>0</v>
      </c>
      <c r="I24" s="100">
        <f>IF(SER_hh_emi!I24=0,0,1000000*SER_hh_emi!I24/SER_hh_num!I24)</f>
        <v>0</v>
      </c>
      <c r="J24" s="100">
        <f>IF(SER_hh_emi!J24=0,0,1000000*SER_hh_emi!J24/SER_hh_num!J24)</f>
        <v>0</v>
      </c>
      <c r="K24" s="100">
        <f>IF(SER_hh_emi!K24=0,0,1000000*SER_hh_emi!K24/SER_hh_num!K24)</f>
        <v>0</v>
      </c>
      <c r="L24" s="100">
        <f>IF(SER_hh_emi!L24=0,0,1000000*SER_hh_emi!L24/SER_hh_num!L24)</f>
        <v>0</v>
      </c>
      <c r="M24" s="100">
        <f>IF(SER_hh_emi!M24=0,0,1000000*SER_hh_emi!M24/SER_hh_num!M24)</f>
        <v>0</v>
      </c>
      <c r="N24" s="100">
        <f>IF(SER_hh_emi!N24=0,0,1000000*SER_hh_emi!N24/SER_hh_num!N24)</f>
        <v>0</v>
      </c>
      <c r="O24" s="100">
        <f>IF(SER_hh_emi!O24=0,0,1000000*SER_hh_emi!O24/SER_hh_num!O24)</f>
        <v>0</v>
      </c>
      <c r="P24" s="100">
        <f>IF(SER_hh_emi!P24=0,0,1000000*SER_hh_emi!P24/SER_hh_num!P24)</f>
        <v>0</v>
      </c>
      <c r="Q24" s="100">
        <f>IF(SER_hh_emi!Q24=0,0,1000000*SER_hh_emi!Q24/SER_hh_num!Q24)</f>
        <v>0</v>
      </c>
    </row>
    <row r="25" spans="1:17" ht="12" customHeight="1" x14ac:dyDescent="0.25">
      <c r="A25" s="88" t="s">
        <v>42</v>
      </c>
      <c r="B25" s="100">
        <f>IF(SER_hh_emi!B25=0,0,1000000*SER_hh_emi!B25/SER_hh_num!B25)</f>
        <v>0</v>
      </c>
      <c r="C25" s="100">
        <f>IF(SER_hh_emi!C25=0,0,1000000*SER_hh_emi!C25/SER_hh_num!C25)</f>
        <v>0</v>
      </c>
      <c r="D25" s="100">
        <f>IF(SER_hh_emi!D25=0,0,1000000*SER_hh_emi!D25/SER_hh_num!D25)</f>
        <v>0</v>
      </c>
      <c r="E25" s="100">
        <f>IF(SER_hh_emi!E25=0,0,1000000*SER_hh_emi!E25/SER_hh_num!E25)</f>
        <v>0</v>
      </c>
      <c r="F25" s="100">
        <f>IF(SER_hh_emi!F25=0,0,1000000*SER_hh_emi!F25/SER_hh_num!F25)</f>
        <v>0</v>
      </c>
      <c r="G25" s="100">
        <f>IF(SER_hh_emi!G25=0,0,1000000*SER_hh_emi!G25/SER_hh_num!G25)</f>
        <v>0</v>
      </c>
      <c r="H25" s="100">
        <f>IF(SER_hh_emi!H25=0,0,1000000*SER_hh_emi!H25/SER_hh_num!H25)</f>
        <v>0</v>
      </c>
      <c r="I25" s="100">
        <f>IF(SER_hh_emi!I25=0,0,1000000*SER_hh_emi!I25/SER_hh_num!I25)</f>
        <v>0</v>
      </c>
      <c r="J25" s="100">
        <f>IF(SER_hh_emi!J25=0,0,1000000*SER_hh_emi!J25/SER_hh_num!J25)</f>
        <v>0</v>
      </c>
      <c r="K25" s="100">
        <f>IF(SER_hh_emi!K25=0,0,1000000*SER_hh_emi!K25/SER_hh_num!K25)</f>
        <v>0</v>
      </c>
      <c r="L25" s="100">
        <f>IF(SER_hh_emi!L25=0,0,1000000*SER_hh_emi!L25/SER_hh_num!L25)</f>
        <v>0</v>
      </c>
      <c r="M25" s="100">
        <f>IF(SER_hh_emi!M25=0,0,1000000*SER_hh_emi!M25/SER_hh_num!M25)</f>
        <v>0</v>
      </c>
      <c r="N25" s="100">
        <f>IF(SER_hh_emi!N25=0,0,1000000*SER_hh_emi!N25/SER_hh_num!N25)</f>
        <v>0</v>
      </c>
      <c r="O25" s="100">
        <f>IF(SER_hh_emi!O25=0,0,1000000*SER_hh_emi!O25/SER_hh_num!O25)</f>
        <v>0</v>
      </c>
      <c r="P25" s="100">
        <f>IF(SER_hh_emi!P25=0,0,1000000*SER_hh_emi!P25/SER_hh_num!P25)</f>
        <v>0</v>
      </c>
      <c r="Q25" s="100">
        <f>IF(SER_hh_emi!Q25=0,0,1000000*SER_hh_emi!Q25/SER_hh_num!Q25)</f>
        <v>0</v>
      </c>
    </row>
    <row r="26" spans="1:17" ht="12" customHeight="1" x14ac:dyDescent="0.25">
      <c r="A26" s="88" t="s">
        <v>30</v>
      </c>
      <c r="B26" s="22">
        <f>IF(SER_hh_emi!B26=0,0,1000000*SER_hh_emi!B26/SER_hh_num!B26)</f>
        <v>0</v>
      </c>
      <c r="C26" s="22">
        <f>IF(SER_hh_emi!C26=0,0,1000000*SER_hh_emi!C26/SER_hh_num!C26)</f>
        <v>0</v>
      </c>
      <c r="D26" s="22">
        <f>IF(SER_hh_emi!D26=0,0,1000000*SER_hh_emi!D26/SER_hh_num!D26)</f>
        <v>0</v>
      </c>
      <c r="E26" s="22">
        <f>IF(SER_hh_emi!E26=0,0,1000000*SER_hh_emi!E26/SER_hh_num!E26)</f>
        <v>0</v>
      </c>
      <c r="F26" s="22">
        <f>IF(SER_hh_emi!F26=0,0,1000000*SER_hh_emi!F26/SER_hh_num!F26)</f>
        <v>0</v>
      </c>
      <c r="G26" s="22">
        <f>IF(SER_hh_emi!G26=0,0,1000000*SER_hh_emi!G26/SER_hh_num!G26)</f>
        <v>0</v>
      </c>
      <c r="H26" s="22">
        <f>IF(SER_hh_emi!H26=0,0,1000000*SER_hh_emi!H26/SER_hh_num!H26)</f>
        <v>0</v>
      </c>
      <c r="I26" s="22">
        <f>IF(SER_hh_emi!I26=0,0,1000000*SER_hh_emi!I26/SER_hh_num!I26)</f>
        <v>0</v>
      </c>
      <c r="J26" s="22">
        <f>IF(SER_hh_emi!J26=0,0,1000000*SER_hh_emi!J26/SER_hh_num!J26)</f>
        <v>0</v>
      </c>
      <c r="K26" s="22">
        <f>IF(SER_hh_emi!K26=0,0,1000000*SER_hh_emi!K26/SER_hh_num!K26)</f>
        <v>0</v>
      </c>
      <c r="L26" s="22">
        <f>IF(SER_hh_emi!L26=0,0,1000000*SER_hh_emi!L26/SER_hh_num!L26)</f>
        <v>0</v>
      </c>
      <c r="M26" s="22">
        <f>IF(SER_hh_emi!M26=0,0,1000000*SER_hh_emi!M26/SER_hh_num!M26)</f>
        <v>0</v>
      </c>
      <c r="N26" s="22">
        <f>IF(SER_hh_emi!N26=0,0,1000000*SER_hh_emi!N26/SER_hh_num!N26)</f>
        <v>0</v>
      </c>
      <c r="O26" s="22">
        <f>IF(SER_hh_emi!O26=0,0,1000000*SER_hh_emi!O26/SER_hh_num!O26)</f>
        <v>0</v>
      </c>
      <c r="P26" s="22">
        <f>IF(SER_hh_emi!P26=0,0,1000000*SER_hh_emi!P26/SER_hh_num!P26)</f>
        <v>0</v>
      </c>
      <c r="Q26" s="22">
        <f>IF(SER_hh_emi!Q26=0,0,1000000*SER_hh_emi!Q26/SER_hh_num!Q26)</f>
        <v>0</v>
      </c>
    </row>
    <row r="27" spans="1:17" ht="12" customHeight="1" x14ac:dyDescent="0.25">
      <c r="A27" s="93" t="s">
        <v>114</v>
      </c>
      <c r="B27" s="116">
        <f>IF(SER_hh_emi!B27=0,0,1000000*SER_hh_emi!B27/SER_hh_num!B19)</f>
        <v>0</v>
      </c>
      <c r="C27" s="116">
        <f>IF(SER_hh_emi!C27=0,0,1000000*SER_hh_emi!C27/SER_hh_num!C19)</f>
        <v>0</v>
      </c>
      <c r="D27" s="116">
        <f>IF(SER_hh_emi!D27=0,0,1000000*SER_hh_emi!D27/SER_hh_num!D19)</f>
        <v>0</v>
      </c>
      <c r="E27" s="116">
        <f>IF(SER_hh_emi!E27=0,0,1000000*SER_hh_emi!E27/SER_hh_num!E19)</f>
        <v>0</v>
      </c>
      <c r="F27" s="116">
        <f>IF(SER_hh_emi!F27=0,0,1000000*SER_hh_emi!F27/SER_hh_num!F19)</f>
        <v>0</v>
      </c>
      <c r="G27" s="116">
        <f>IF(SER_hh_emi!G27=0,0,1000000*SER_hh_emi!G27/SER_hh_num!G19)</f>
        <v>0</v>
      </c>
      <c r="H27" s="116">
        <f>IF(SER_hh_emi!H27=0,0,1000000*SER_hh_emi!H27/SER_hh_num!H19)</f>
        <v>0</v>
      </c>
      <c r="I27" s="116">
        <f>IF(SER_hh_emi!I27=0,0,1000000*SER_hh_emi!I27/SER_hh_num!I19)</f>
        <v>0</v>
      </c>
      <c r="J27" s="116">
        <f>IF(SER_hh_emi!J27=0,0,1000000*SER_hh_emi!J27/SER_hh_num!J19)</f>
        <v>0</v>
      </c>
      <c r="K27" s="116">
        <f>IF(SER_hh_emi!K27=0,0,1000000*SER_hh_emi!K27/SER_hh_num!K19)</f>
        <v>0</v>
      </c>
      <c r="L27" s="116">
        <f>IF(SER_hh_emi!L27=0,0,1000000*SER_hh_emi!L27/SER_hh_num!L19)</f>
        <v>0</v>
      </c>
      <c r="M27" s="116">
        <f>IF(SER_hh_emi!M27=0,0,1000000*SER_hh_emi!M27/SER_hh_num!M19)</f>
        <v>0</v>
      </c>
      <c r="N27" s="116">
        <f>IF(SER_hh_emi!N27=0,0,1000000*SER_hh_emi!N27/SER_hh_num!N19)</f>
        <v>0</v>
      </c>
      <c r="O27" s="116">
        <f>IF(SER_hh_emi!O27=0,0,1000000*SER_hh_emi!O27/SER_hh_num!O19)</f>
        <v>0</v>
      </c>
      <c r="P27" s="116">
        <f>IF(SER_hh_emi!P27=0,0,1000000*SER_hh_emi!P27/SER_hh_num!P19)</f>
        <v>0</v>
      </c>
      <c r="Q27" s="116">
        <f>IF(SER_hh_emi!Q27=0,0,1000000*SER_hh_emi!Q27/SER_hh_num!Q19)</f>
        <v>0</v>
      </c>
    </row>
    <row r="28" spans="1:17" ht="12" customHeight="1" x14ac:dyDescent="0.25">
      <c r="A28" s="91" t="s">
        <v>113</v>
      </c>
      <c r="B28" s="117">
        <f>IF(SER_hh_emi!B27=0,0,1000000*SER_hh_emi!B27/SER_hh_num!B27)</f>
        <v>0</v>
      </c>
      <c r="C28" s="117">
        <f>IF(SER_hh_emi!C27=0,0,1000000*SER_hh_emi!C27/SER_hh_num!C27)</f>
        <v>0</v>
      </c>
      <c r="D28" s="117">
        <f>IF(SER_hh_emi!D27=0,0,1000000*SER_hh_emi!D27/SER_hh_num!D27)</f>
        <v>0</v>
      </c>
      <c r="E28" s="117">
        <f>IF(SER_hh_emi!E27=0,0,1000000*SER_hh_emi!E27/SER_hh_num!E27)</f>
        <v>0</v>
      </c>
      <c r="F28" s="117">
        <f>IF(SER_hh_emi!F27=0,0,1000000*SER_hh_emi!F27/SER_hh_num!F27)</f>
        <v>0</v>
      </c>
      <c r="G28" s="117">
        <f>IF(SER_hh_emi!G27=0,0,1000000*SER_hh_emi!G27/SER_hh_num!G27)</f>
        <v>0</v>
      </c>
      <c r="H28" s="117">
        <f>IF(SER_hh_emi!H27=0,0,1000000*SER_hh_emi!H27/SER_hh_num!H27)</f>
        <v>0</v>
      </c>
      <c r="I28" s="117">
        <f>IF(SER_hh_emi!I27=0,0,1000000*SER_hh_emi!I27/SER_hh_num!I27)</f>
        <v>0</v>
      </c>
      <c r="J28" s="117">
        <f>IF(SER_hh_emi!J27=0,0,1000000*SER_hh_emi!J27/SER_hh_num!J27)</f>
        <v>0</v>
      </c>
      <c r="K28" s="117">
        <f>IF(SER_hh_emi!K27=0,0,1000000*SER_hh_emi!K27/SER_hh_num!K27)</f>
        <v>0</v>
      </c>
      <c r="L28" s="117">
        <f>IF(SER_hh_emi!L27=0,0,1000000*SER_hh_emi!L27/SER_hh_num!L27)</f>
        <v>0</v>
      </c>
      <c r="M28" s="117">
        <f>IF(SER_hh_emi!M27=0,0,1000000*SER_hh_emi!M27/SER_hh_num!M27)</f>
        <v>0</v>
      </c>
      <c r="N28" s="117">
        <f>IF(SER_hh_emi!N27=0,0,1000000*SER_hh_emi!N27/SER_hh_num!N27)</f>
        <v>0</v>
      </c>
      <c r="O28" s="117">
        <f>IF(SER_hh_emi!O27=0,0,1000000*SER_hh_emi!O27/SER_hh_num!O27)</f>
        <v>0</v>
      </c>
      <c r="P28" s="117">
        <f>IF(SER_hh_emi!P27=0,0,1000000*SER_hh_emi!P27/SER_hh_num!P27)</f>
        <v>0</v>
      </c>
      <c r="Q28" s="117">
        <f>IF(SER_hh_emi!Q27=0,0,1000000*SER_hh_emi!Q27/SER_hh_num!Q27)</f>
        <v>0</v>
      </c>
    </row>
    <row r="29" spans="1:17" ht="12.95" customHeight="1" x14ac:dyDescent="0.25">
      <c r="A29" s="90" t="s">
        <v>46</v>
      </c>
      <c r="B29" s="101">
        <f>IF(SER_hh_emi!B29=0,0,1000000*SER_hh_emi!B29/SER_hh_num!B29)</f>
        <v>575.41181071359858</v>
      </c>
      <c r="C29" s="101">
        <f>IF(SER_hh_emi!C29=0,0,1000000*SER_hh_emi!C29/SER_hh_num!C29)</f>
        <v>465.08167434282529</v>
      </c>
      <c r="D29" s="101">
        <f>IF(SER_hh_emi!D29=0,0,1000000*SER_hh_emi!D29/SER_hh_num!D29)</f>
        <v>679.50311973152759</v>
      </c>
      <c r="E29" s="101">
        <f>IF(SER_hh_emi!E29=0,0,1000000*SER_hh_emi!E29/SER_hh_num!E29)</f>
        <v>729.86691894753744</v>
      </c>
      <c r="F29" s="101">
        <f>IF(SER_hh_emi!F29=0,0,1000000*SER_hh_emi!F29/SER_hh_num!F29)</f>
        <v>869.48587949167847</v>
      </c>
      <c r="G29" s="101">
        <f>IF(SER_hh_emi!G29=0,0,1000000*SER_hh_emi!G29/SER_hh_num!G29)</f>
        <v>1207.4144894821588</v>
      </c>
      <c r="H29" s="101">
        <f>IF(SER_hh_emi!H29=0,0,1000000*SER_hh_emi!H29/SER_hh_num!H29)</f>
        <v>1078.8966002103939</v>
      </c>
      <c r="I29" s="101">
        <f>IF(SER_hh_emi!I29=0,0,1000000*SER_hh_emi!I29/SER_hh_num!I29)</f>
        <v>1118.7686282971488</v>
      </c>
      <c r="J29" s="101">
        <f>IF(SER_hh_emi!J29=0,0,1000000*SER_hh_emi!J29/SER_hh_num!J29)</f>
        <v>1234.6137876440455</v>
      </c>
      <c r="K29" s="101">
        <f>IF(SER_hh_emi!K29=0,0,1000000*SER_hh_emi!K29/SER_hh_num!K29)</f>
        <v>1162.2082181755993</v>
      </c>
      <c r="L29" s="101">
        <f>IF(SER_hh_emi!L29=0,0,1000000*SER_hh_emi!L29/SER_hh_num!L29)</f>
        <v>614.1579526664442</v>
      </c>
      <c r="M29" s="101">
        <f>IF(SER_hh_emi!M29=0,0,1000000*SER_hh_emi!M29/SER_hh_num!M29)</f>
        <v>613.50560394431238</v>
      </c>
      <c r="N29" s="101">
        <f>IF(SER_hh_emi!N29=0,0,1000000*SER_hh_emi!N29/SER_hh_num!N29)</f>
        <v>565.00733570637374</v>
      </c>
      <c r="O29" s="101">
        <f>IF(SER_hh_emi!O29=0,0,1000000*SER_hh_emi!O29/SER_hh_num!O29)</f>
        <v>574.87626267373219</v>
      </c>
      <c r="P29" s="101">
        <f>IF(SER_hh_emi!P29=0,0,1000000*SER_hh_emi!P29/SER_hh_num!P29)</f>
        <v>841.46759208167657</v>
      </c>
      <c r="Q29" s="101">
        <f>IF(SER_hh_emi!Q29=0,0,1000000*SER_hh_emi!Q29/SER_hh_num!Q29)</f>
        <v>889.23411950544391</v>
      </c>
    </row>
    <row r="30" spans="1:17" ht="12" customHeight="1" x14ac:dyDescent="0.25">
      <c r="A30" s="88" t="s">
        <v>66</v>
      </c>
      <c r="B30" s="100">
        <f>IF(SER_hh_emi!B30=0,0,1000000*SER_hh_emi!B30/SER_hh_num!B30)</f>
        <v>2328.3486274677011</v>
      </c>
      <c r="C30" s="100">
        <f>IF(SER_hh_emi!C30=0,0,1000000*SER_hh_emi!C30/SER_hh_num!C30)</f>
        <v>2465.1192208536527</v>
      </c>
      <c r="D30" s="100">
        <f>IF(SER_hh_emi!D30=0,0,1000000*SER_hh_emi!D30/SER_hh_num!D30)</f>
        <v>2628.8383495959365</v>
      </c>
      <c r="E30" s="100">
        <f>IF(SER_hh_emi!E30=0,0,1000000*SER_hh_emi!E30/SER_hh_num!E30)</f>
        <v>2694.417136016647</v>
      </c>
      <c r="F30" s="100">
        <f>IF(SER_hh_emi!F30=0,0,1000000*SER_hh_emi!F30/SER_hh_num!F30)</f>
        <v>3041.2040927117146</v>
      </c>
      <c r="G30" s="100">
        <f>IF(SER_hh_emi!G30=0,0,1000000*SER_hh_emi!G30/SER_hh_num!G30)</f>
        <v>3027.2483770725594</v>
      </c>
      <c r="H30" s="100">
        <f>IF(SER_hh_emi!H30=0,0,1000000*SER_hh_emi!H30/SER_hh_num!H30)</f>
        <v>3120.5668999666082</v>
      </c>
      <c r="I30" s="100">
        <f>IF(SER_hh_emi!I30=0,0,1000000*SER_hh_emi!I30/SER_hh_num!I30)</f>
        <v>3083.1341205390709</v>
      </c>
      <c r="J30" s="100">
        <f>IF(SER_hh_emi!J30=0,0,1000000*SER_hh_emi!J30/SER_hh_num!J30)</f>
        <v>2922.360768437361</v>
      </c>
      <c r="K30" s="100">
        <f>IF(SER_hh_emi!K30=0,0,1000000*SER_hh_emi!K30/SER_hh_num!K30)</f>
        <v>2869.5655591181562</v>
      </c>
      <c r="L30" s="100">
        <f>IF(SER_hh_emi!L30=0,0,1000000*SER_hh_emi!L30/SER_hh_num!L30)</f>
        <v>2968.4253147613413</v>
      </c>
      <c r="M30" s="100">
        <f>IF(SER_hh_emi!M30=0,0,1000000*SER_hh_emi!M30/SER_hh_num!M30)</f>
        <v>2935.0735975706639</v>
      </c>
      <c r="N30" s="100">
        <f>IF(SER_hh_emi!N30=0,0,1000000*SER_hh_emi!N30/SER_hh_num!N30)</f>
        <v>2765.7997221835608</v>
      </c>
      <c r="O30" s="100">
        <f>IF(SER_hh_emi!O30=0,0,1000000*SER_hh_emi!O30/SER_hh_num!O30)</f>
        <v>2699.9964296778257</v>
      </c>
      <c r="P30" s="100">
        <f>IF(SER_hh_emi!P30=0,0,1000000*SER_hh_emi!P30/SER_hh_num!P30)</f>
        <v>2725.4548802897975</v>
      </c>
      <c r="Q30" s="100">
        <f>IF(SER_hh_emi!Q30=0,0,1000000*SER_hh_emi!Q30/SER_hh_num!Q30)</f>
        <v>2575.5992039008124</v>
      </c>
    </row>
    <row r="31" spans="1:17" ht="12" customHeight="1" x14ac:dyDescent="0.25">
      <c r="A31" s="88" t="s">
        <v>98</v>
      </c>
      <c r="B31" s="100">
        <f>IF(SER_hh_emi!B31=0,0,1000000*SER_hh_emi!B31/SER_hh_num!B31)</f>
        <v>1835.681187582139</v>
      </c>
      <c r="C31" s="100">
        <f>IF(SER_hh_emi!C31=0,0,1000000*SER_hh_emi!C31/SER_hh_num!C31)</f>
        <v>2029.2165362071337</v>
      </c>
      <c r="D31" s="100">
        <f>IF(SER_hh_emi!D31=0,0,1000000*SER_hh_emi!D31/SER_hh_num!D31)</f>
        <v>2170.2646687347947</v>
      </c>
      <c r="E31" s="100">
        <f>IF(SER_hh_emi!E31=0,0,1000000*SER_hh_emi!E31/SER_hh_num!E31)</f>
        <v>2224.4039136256984</v>
      </c>
      <c r="F31" s="100">
        <f>IF(SER_hh_emi!F31=0,0,1000000*SER_hh_emi!F31/SER_hh_num!F31)</f>
        <v>2510.6974697924534</v>
      </c>
      <c r="G31" s="100">
        <f>IF(SER_hh_emi!G31=0,0,1000000*SER_hh_emi!G31/SER_hh_num!G31)</f>
        <v>2499.1761845132642</v>
      </c>
      <c r="H31" s="100">
        <f>IF(SER_hh_emi!H31=0,0,1000000*SER_hh_emi!H31/SER_hh_num!H31)</f>
        <v>2576.216255541824</v>
      </c>
      <c r="I31" s="100">
        <f>IF(SER_hh_emi!I31=0,0,1000000*SER_hh_emi!I31/SER_hh_num!I31)</f>
        <v>2545.313237615062</v>
      </c>
      <c r="J31" s="100">
        <f>IF(SER_hh_emi!J31=0,0,1000000*SER_hh_emi!J31/SER_hh_num!J31)</f>
        <v>2412.5851351838</v>
      </c>
      <c r="K31" s="100">
        <f>IF(SER_hh_emi!K31=0,0,1000000*SER_hh_emi!K31/SER_hh_num!K31)</f>
        <v>2368.9995044881957</v>
      </c>
      <c r="L31" s="100">
        <f>IF(SER_hh_emi!L31=0,0,1000000*SER_hh_emi!L31/SER_hh_num!L31)</f>
        <v>2450.6141974818283</v>
      </c>
      <c r="M31" s="100">
        <f>IF(SER_hh_emi!M31=0,0,1000000*SER_hh_emi!M31/SER_hh_num!M31)</f>
        <v>2421.8502119533373</v>
      </c>
      <c r="N31" s="100">
        <f>IF(SER_hh_emi!N31=0,0,1000000*SER_hh_emi!N31/SER_hh_num!N31)</f>
        <v>2281.0697191302565</v>
      </c>
      <c r="O31" s="100">
        <f>IF(SER_hh_emi!O31=0,0,1000000*SER_hh_emi!O31/SER_hh_num!O31)</f>
        <v>2225.3276611591186</v>
      </c>
      <c r="P31" s="100">
        <f>IF(SER_hh_emi!P31=0,0,1000000*SER_hh_emi!P31/SER_hh_num!P31)</f>
        <v>2159.6457786424935</v>
      </c>
      <c r="Q31" s="100">
        <f>IF(SER_hh_emi!Q31=0,0,1000000*SER_hh_emi!Q31/SER_hh_num!Q31)</f>
        <v>2119.695690265587</v>
      </c>
    </row>
    <row r="32" spans="1:17" ht="12" customHeight="1" x14ac:dyDescent="0.25">
      <c r="A32" s="88" t="s">
        <v>34</v>
      </c>
      <c r="B32" s="100">
        <f>IF(SER_hh_emi!B32=0,0,1000000*SER_hh_emi!B32/SER_hh_num!B32)</f>
        <v>0</v>
      </c>
      <c r="C32" s="100">
        <f>IF(SER_hh_emi!C32=0,0,1000000*SER_hh_emi!C32/SER_hh_num!C32)</f>
        <v>0</v>
      </c>
      <c r="D32" s="100">
        <f>IF(SER_hh_emi!D32=0,0,1000000*SER_hh_emi!D32/SER_hh_num!D32)</f>
        <v>0</v>
      </c>
      <c r="E32" s="100">
        <f>IF(SER_hh_emi!E32=0,0,1000000*SER_hh_emi!E32/SER_hh_num!E32)</f>
        <v>0</v>
      </c>
      <c r="F32" s="100">
        <f>IF(SER_hh_emi!F32=0,0,1000000*SER_hh_emi!F32/SER_hh_num!F32)</f>
        <v>0</v>
      </c>
      <c r="G32" s="100">
        <f>IF(SER_hh_emi!G32=0,0,1000000*SER_hh_emi!G32/SER_hh_num!G32)</f>
        <v>0</v>
      </c>
      <c r="H32" s="100">
        <f>IF(SER_hh_emi!H32=0,0,1000000*SER_hh_emi!H32/SER_hh_num!H32)</f>
        <v>0</v>
      </c>
      <c r="I32" s="100">
        <f>IF(SER_hh_emi!I32=0,0,1000000*SER_hh_emi!I32/SER_hh_num!I32)</f>
        <v>0</v>
      </c>
      <c r="J32" s="100">
        <f>IF(SER_hh_emi!J32=0,0,1000000*SER_hh_emi!J32/SER_hh_num!J32)</f>
        <v>0</v>
      </c>
      <c r="K32" s="100">
        <f>IF(SER_hh_emi!K32=0,0,1000000*SER_hh_emi!K32/SER_hh_num!K32)</f>
        <v>0</v>
      </c>
      <c r="L32" s="100">
        <f>IF(SER_hh_emi!L32=0,0,1000000*SER_hh_emi!L32/SER_hh_num!L32)</f>
        <v>0</v>
      </c>
      <c r="M32" s="100">
        <f>IF(SER_hh_emi!M32=0,0,1000000*SER_hh_emi!M32/SER_hh_num!M32)</f>
        <v>0</v>
      </c>
      <c r="N32" s="100">
        <f>IF(SER_hh_emi!N32=0,0,1000000*SER_hh_emi!N32/SER_hh_num!N32)</f>
        <v>0</v>
      </c>
      <c r="O32" s="100">
        <f>IF(SER_hh_emi!O32=0,0,1000000*SER_hh_emi!O32/SER_hh_num!O32)</f>
        <v>0</v>
      </c>
      <c r="P32" s="100">
        <f>IF(SER_hh_emi!P32=0,0,1000000*SER_hh_emi!P32/SER_hh_num!P32)</f>
        <v>0</v>
      </c>
      <c r="Q32" s="100">
        <f>IF(SER_hh_emi!Q32=0,0,1000000*SER_hh_emi!Q32/SER_hh_num!Q32)</f>
        <v>0</v>
      </c>
    </row>
    <row r="33" spans="1:17" ht="12" customHeight="1" x14ac:dyDescent="0.25">
      <c r="A33" s="49" t="s">
        <v>30</v>
      </c>
      <c r="B33" s="18">
        <f>IF(SER_hh_emi!B33=0,0,1000000*SER_hh_emi!B33/SER_hh_num!B33)</f>
        <v>0</v>
      </c>
      <c r="C33" s="18">
        <f>IF(SER_hh_emi!C33=0,0,1000000*SER_hh_emi!C33/SER_hh_num!C33)</f>
        <v>0</v>
      </c>
      <c r="D33" s="18">
        <f>IF(SER_hh_emi!D33=0,0,1000000*SER_hh_emi!D33/SER_hh_num!D33)</f>
        <v>0</v>
      </c>
      <c r="E33" s="18">
        <f>IF(SER_hh_emi!E33=0,0,1000000*SER_hh_emi!E33/SER_hh_num!E33)</f>
        <v>0</v>
      </c>
      <c r="F33" s="18">
        <f>IF(SER_hh_emi!F33=0,0,1000000*SER_hh_emi!F33/SER_hh_num!F33)</f>
        <v>0</v>
      </c>
      <c r="G33" s="18">
        <f>IF(SER_hh_emi!G33=0,0,1000000*SER_hh_emi!G33/SER_hh_num!G33)</f>
        <v>0</v>
      </c>
      <c r="H33" s="18">
        <f>IF(SER_hh_emi!H33=0,0,1000000*SER_hh_emi!H33/SER_hh_num!H33)</f>
        <v>0</v>
      </c>
      <c r="I33" s="18">
        <f>IF(SER_hh_emi!I33=0,0,1000000*SER_hh_emi!I33/SER_hh_num!I33)</f>
        <v>0</v>
      </c>
      <c r="J33" s="18">
        <f>IF(SER_hh_emi!J33=0,0,1000000*SER_hh_emi!J33/SER_hh_num!J33)</f>
        <v>0</v>
      </c>
      <c r="K33" s="18">
        <f>IF(SER_hh_emi!K33=0,0,1000000*SER_hh_emi!K33/SER_hh_num!K33)</f>
        <v>0</v>
      </c>
      <c r="L33" s="18">
        <f>IF(SER_hh_emi!L33=0,0,1000000*SER_hh_emi!L33/SER_hh_num!L33)</f>
        <v>0</v>
      </c>
      <c r="M33" s="18">
        <f>IF(SER_hh_emi!M33=0,0,1000000*SER_hh_emi!M33/SER_hh_num!M33)</f>
        <v>0</v>
      </c>
      <c r="N33" s="18">
        <f>IF(SER_hh_emi!N33=0,0,1000000*SER_hh_emi!N33/SER_hh_num!N33)</f>
        <v>0</v>
      </c>
      <c r="O33" s="18">
        <f>IF(SER_hh_emi!O33=0,0,1000000*SER_hh_emi!O33/SER_hh_num!O33)</f>
        <v>0</v>
      </c>
      <c r="P33" s="18">
        <f>IF(SER_hh_emi!P33=0,0,1000000*SER_hh_emi!P33/SER_hh_num!P33)</f>
        <v>0</v>
      </c>
      <c r="Q33" s="18">
        <f>IF(SER_hh_emi!Q33=0,0,1000000*SER_hh_emi!Q33/SER_hh_num!Q33)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>
        <f>IF(SER_hh_fech!B3=0,0,SER_hh_fech!B3/SER_summary!B$26)</f>
        <v>81.41751131026902</v>
      </c>
      <c r="C3" s="106">
        <f>IF(SER_hh_fech!C3=0,0,SER_hh_fech!C3/SER_summary!C$26)</f>
        <v>86.937365643331916</v>
      </c>
      <c r="D3" s="106">
        <f>IF(SER_hh_fech!D3=0,0,SER_hh_fech!D3/SER_summary!D$26)</f>
        <v>91.920220462144556</v>
      </c>
      <c r="E3" s="106">
        <f>IF(SER_hh_fech!E3=0,0,SER_hh_fech!E3/SER_summary!E$26)</f>
        <v>99.777774502809692</v>
      </c>
      <c r="F3" s="106">
        <f>IF(SER_hh_fech!F3=0,0,SER_hh_fech!F3/SER_summary!F$26)</f>
        <v>113.14391444020866</v>
      </c>
      <c r="G3" s="106">
        <f>IF(SER_hh_fech!G3=0,0,SER_hh_fech!G3/SER_summary!G$26)</f>
        <v>123.01573569350907</v>
      </c>
      <c r="H3" s="106">
        <f>IF(SER_hh_fech!H3=0,0,SER_hh_fech!H3/SER_summary!H$26)</f>
        <v>122.1705789635764</v>
      </c>
      <c r="I3" s="106">
        <f>IF(SER_hh_fech!I3=0,0,SER_hh_fech!I3/SER_summary!I$26)</f>
        <v>117.50491485028881</v>
      </c>
      <c r="J3" s="106">
        <f>IF(SER_hh_fech!J3=0,0,SER_hh_fech!J3/SER_summary!J$26)</f>
        <v>107.76508870824182</v>
      </c>
      <c r="K3" s="106">
        <f>IF(SER_hh_fech!K3=0,0,SER_hh_fech!K3/SER_summary!K$26)</f>
        <v>115.38187912994499</v>
      </c>
      <c r="L3" s="106">
        <f>IF(SER_hh_fech!L3=0,0,SER_hh_fech!L3/SER_summary!L$26)</f>
        <v>100.42821418143734</v>
      </c>
      <c r="M3" s="106">
        <f>IF(SER_hh_fech!M3=0,0,SER_hh_fech!M3/SER_summary!M$26)</f>
        <v>97.026214038833231</v>
      </c>
      <c r="N3" s="106">
        <f>IF(SER_hh_fech!N3=0,0,SER_hh_fech!N3/SER_summary!N$26)</f>
        <v>95.321350795661814</v>
      </c>
      <c r="O3" s="106">
        <f>IF(SER_hh_fech!O3=0,0,SER_hh_fech!O3/SER_summary!O$26)</f>
        <v>90.890306339242898</v>
      </c>
      <c r="P3" s="106">
        <f>IF(SER_hh_fech!P3=0,0,SER_hh_fech!P3/SER_summary!P$26)</f>
        <v>100.21083047711389</v>
      </c>
      <c r="Q3" s="106">
        <f>IF(SER_hh_fech!Q3=0,0,SER_hh_fech!Q3/SER_summary!Q$26)</f>
        <v>105.63983811029789</v>
      </c>
    </row>
    <row r="4" spans="1:17" ht="12.95" customHeight="1" x14ac:dyDescent="0.25">
      <c r="A4" s="90" t="s">
        <v>44</v>
      </c>
      <c r="B4" s="101">
        <f>IF(SER_hh_fech!B4=0,0,SER_hh_fech!B4/SER_summary!B$26)</f>
        <v>36.326055081866819</v>
      </c>
      <c r="C4" s="101">
        <f>IF(SER_hh_fech!C4=0,0,SER_hh_fech!C4/SER_summary!C$26)</f>
        <v>40.421196119994164</v>
      </c>
      <c r="D4" s="101">
        <f>IF(SER_hh_fech!D4=0,0,SER_hh_fech!D4/SER_summary!D$26)</f>
        <v>43.141163035512506</v>
      </c>
      <c r="E4" s="101">
        <f>IF(SER_hh_fech!E4=0,0,SER_hh_fech!E4/SER_summary!E$26)</f>
        <v>50.49566619619489</v>
      </c>
      <c r="F4" s="101">
        <f>IF(SER_hh_fech!F4=0,0,SER_hh_fech!F4/SER_summary!F$26)</f>
        <v>60.809946473060847</v>
      </c>
      <c r="G4" s="101">
        <f>IF(SER_hh_fech!G4=0,0,SER_hh_fech!G4/SER_summary!G$26)</f>
        <v>69.378756755051143</v>
      </c>
      <c r="H4" s="101">
        <f>IF(SER_hh_fech!H4=0,0,SER_hh_fech!H4/SER_summary!H$26)</f>
        <v>68.175542670746523</v>
      </c>
      <c r="I4" s="101">
        <f>IF(SER_hh_fech!I4=0,0,SER_hh_fech!I4/SER_summary!I$26)</f>
        <v>63.302753313661007</v>
      </c>
      <c r="J4" s="101">
        <f>IF(SER_hh_fech!J4=0,0,SER_hh_fech!J4/SER_summary!J$26)</f>
        <v>54.118579244877658</v>
      </c>
      <c r="K4" s="101">
        <f>IF(SER_hh_fech!K4=0,0,SER_hh_fech!K4/SER_summary!K$26)</f>
        <v>61.982184504611553</v>
      </c>
      <c r="L4" s="101">
        <f>IF(SER_hh_fech!L4=0,0,SER_hh_fech!L4/SER_summary!L$26)</f>
        <v>48.338932540482688</v>
      </c>
      <c r="M4" s="101">
        <f>IF(SER_hh_fech!M4=0,0,SER_hh_fech!M4/SER_summary!M$26)</f>
        <v>45.257072197646053</v>
      </c>
      <c r="N4" s="101">
        <f>IF(SER_hh_fech!N4=0,0,SER_hh_fech!N4/SER_summary!N$26)</f>
        <v>43.797746828930215</v>
      </c>
      <c r="O4" s="101">
        <f>IF(SER_hh_fech!O4=0,0,SER_hh_fech!O4/SER_summary!O$26)</f>
        <v>40.443383476467936</v>
      </c>
      <c r="P4" s="101">
        <f>IF(SER_hh_fech!P4=0,0,SER_hh_fech!P4/SER_summary!P$26)</f>
        <v>49.248154839108871</v>
      </c>
      <c r="Q4" s="101">
        <f>IF(SER_hh_fech!Q4=0,0,SER_hh_fech!Q4/SER_summary!Q$26)</f>
        <v>54.897596784202271</v>
      </c>
    </row>
    <row r="5" spans="1:17" ht="12" customHeight="1" x14ac:dyDescent="0.25">
      <c r="A5" s="88" t="s">
        <v>38</v>
      </c>
      <c r="B5" s="100">
        <f>IF(SER_hh_fech!B5=0,0,SER_hh_fech!B5/SER_summary!B$26)</f>
        <v>0</v>
      </c>
      <c r="C5" s="100">
        <f>IF(SER_hh_fech!C5=0,0,SER_hh_fech!C5/SER_summary!C$26)</f>
        <v>0</v>
      </c>
      <c r="D5" s="100">
        <f>IF(SER_hh_fech!D5=0,0,SER_hh_fech!D5/SER_summary!D$26)</f>
        <v>0</v>
      </c>
      <c r="E5" s="100">
        <f>IF(SER_hh_fech!E5=0,0,SER_hh_fech!E5/SER_summary!E$26)</f>
        <v>0</v>
      </c>
      <c r="F5" s="100">
        <f>IF(SER_hh_fech!F5=0,0,SER_hh_fech!F5/SER_summary!F$26)</f>
        <v>0</v>
      </c>
      <c r="G5" s="100">
        <f>IF(SER_hh_fech!G5=0,0,SER_hh_fech!G5/SER_summary!G$26)</f>
        <v>0</v>
      </c>
      <c r="H5" s="100">
        <f>IF(SER_hh_fech!H5=0,0,SER_hh_fech!H5/SER_summary!H$26)</f>
        <v>0</v>
      </c>
      <c r="I5" s="100">
        <f>IF(SER_hh_fech!I5=0,0,SER_hh_fech!I5/SER_summary!I$26)</f>
        <v>0</v>
      </c>
      <c r="J5" s="100">
        <f>IF(SER_hh_fech!J5=0,0,SER_hh_fech!J5/SER_summary!J$26)</f>
        <v>0</v>
      </c>
      <c r="K5" s="100">
        <f>IF(SER_hh_fech!K5=0,0,SER_hh_fech!K5/SER_summary!K$26)</f>
        <v>0</v>
      </c>
      <c r="L5" s="100">
        <f>IF(SER_hh_fech!L5=0,0,SER_hh_fech!L5/SER_summary!L$26)</f>
        <v>0</v>
      </c>
      <c r="M5" s="100">
        <f>IF(SER_hh_fech!M5=0,0,SER_hh_fech!M5/SER_summary!M$26)</f>
        <v>0</v>
      </c>
      <c r="N5" s="100">
        <f>IF(SER_hh_fech!N5=0,0,SER_hh_fech!N5/SER_summary!N$26)</f>
        <v>0</v>
      </c>
      <c r="O5" s="100">
        <f>IF(SER_hh_fech!O5=0,0,SER_hh_fech!O5/SER_summary!O$26)</f>
        <v>0</v>
      </c>
      <c r="P5" s="100">
        <f>IF(SER_hh_fech!P5=0,0,SER_hh_fech!P5/SER_summary!P$26)</f>
        <v>0</v>
      </c>
      <c r="Q5" s="100">
        <f>IF(SER_hh_fech!Q5=0,0,SER_hh_fech!Q5/SER_summary!Q$26)</f>
        <v>0</v>
      </c>
    </row>
    <row r="6" spans="1:17" ht="12" customHeight="1" x14ac:dyDescent="0.25">
      <c r="A6" s="88" t="s">
        <v>66</v>
      </c>
      <c r="B6" s="100">
        <f>IF(SER_hh_fech!B6=0,0,SER_hh_fech!B6/SER_summary!B$26)</f>
        <v>0</v>
      </c>
      <c r="C6" s="100">
        <f>IF(SER_hh_fech!C6=0,0,SER_hh_fech!C6/SER_summary!C$26)</f>
        <v>0</v>
      </c>
      <c r="D6" s="100">
        <f>IF(SER_hh_fech!D6=0,0,SER_hh_fech!D6/SER_summary!D$26)</f>
        <v>0</v>
      </c>
      <c r="E6" s="100">
        <f>IF(SER_hh_fech!E6=0,0,SER_hh_fech!E6/SER_summary!E$26)</f>
        <v>0</v>
      </c>
      <c r="F6" s="100">
        <f>IF(SER_hh_fech!F6=0,0,SER_hh_fech!F6/SER_summary!F$26)</f>
        <v>0</v>
      </c>
      <c r="G6" s="100">
        <f>IF(SER_hh_fech!G6=0,0,SER_hh_fech!G6/SER_summary!G$26)</f>
        <v>0</v>
      </c>
      <c r="H6" s="100">
        <f>IF(SER_hh_fech!H6=0,0,SER_hh_fech!H6/SER_summary!H$26)</f>
        <v>0</v>
      </c>
      <c r="I6" s="100">
        <f>IF(SER_hh_fech!I6=0,0,SER_hh_fech!I6/SER_summary!I$26)</f>
        <v>0</v>
      </c>
      <c r="J6" s="100">
        <f>IF(SER_hh_fech!J6=0,0,SER_hh_fech!J6/SER_summary!J$26)</f>
        <v>0</v>
      </c>
      <c r="K6" s="100">
        <f>IF(SER_hh_fech!K6=0,0,SER_hh_fech!K6/SER_summary!K$26)</f>
        <v>0</v>
      </c>
      <c r="L6" s="100">
        <f>IF(SER_hh_fech!L6=0,0,SER_hh_fech!L6/SER_summary!L$26)</f>
        <v>0</v>
      </c>
      <c r="M6" s="100">
        <f>IF(SER_hh_fech!M6=0,0,SER_hh_fech!M6/SER_summary!M$26)</f>
        <v>0</v>
      </c>
      <c r="N6" s="100">
        <f>IF(SER_hh_fech!N6=0,0,SER_hh_fech!N6/SER_summary!N$26)</f>
        <v>0</v>
      </c>
      <c r="O6" s="100">
        <f>IF(SER_hh_fech!O6=0,0,SER_hh_fech!O6/SER_summary!O$26)</f>
        <v>0</v>
      </c>
      <c r="P6" s="100">
        <f>IF(SER_hh_fech!P6=0,0,SER_hh_fech!P6/SER_summary!P$26)</f>
        <v>0</v>
      </c>
      <c r="Q6" s="100">
        <f>IF(SER_hh_fech!Q6=0,0,SER_hh_fech!Q6/SER_summary!Q$26)</f>
        <v>0</v>
      </c>
    </row>
    <row r="7" spans="1:17" ht="12" customHeight="1" x14ac:dyDescent="0.25">
      <c r="A7" s="88" t="s">
        <v>99</v>
      </c>
      <c r="B7" s="100">
        <f>IF(SER_hh_fech!B7=0,0,SER_hh_fech!B7/SER_summary!B$26)</f>
        <v>37.107216975334623</v>
      </c>
      <c r="C7" s="100">
        <f>IF(SER_hh_fech!C7=0,0,SER_hh_fech!C7/SER_summary!C$26)</f>
        <v>41.263937950976825</v>
      </c>
      <c r="D7" s="100">
        <f>IF(SER_hh_fech!D7=0,0,SER_hh_fech!D7/SER_summary!D$26)</f>
        <v>44.190971067099944</v>
      </c>
      <c r="E7" s="100">
        <f>IF(SER_hh_fech!E7=0,0,SER_hh_fech!E7/SER_summary!E$26)</f>
        <v>51.396182541681526</v>
      </c>
      <c r="F7" s="100">
        <f>IF(SER_hh_fech!F7=0,0,SER_hh_fech!F7/SER_summary!F$26)</f>
        <v>65.032511515438614</v>
      </c>
      <c r="G7" s="100">
        <f>IF(SER_hh_fech!G7=0,0,SER_hh_fech!G7/SER_summary!G$26)</f>
        <v>74.130650562352614</v>
      </c>
      <c r="H7" s="100">
        <f>IF(SER_hh_fech!H7=0,0,SER_hh_fech!H7/SER_summary!H$26)</f>
        <v>72.824532606604507</v>
      </c>
      <c r="I7" s="100">
        <f>IF(SER_hh_fech!I7=0,0,SER_hh_fech!I7/SER_summary!I$26)</f>
        <v>68.320770417781205</v>
      </c>
      <c r="J7" s="100">
        <f>IF(SER_hh_fech!J7=0,0,SER_hh_fech!J7/SER_summary!J$26)</f>
        <v>56.763305890765949</v>
      </c>
      <c r="K7" s="100">
        <f>IF(SER_hh_fech!K7=0,0,SER_hh_fech!K7/SER_summary!K$26)</f>
        <v>71.114828500486936</v>
      </c>
      <c r="L7" s="100">
        <f>IF(SER_hh_fech!L7=0,0,SER_hh_fech!L7/SER_summary!L$26)</f>
        <v>54.064797389046497</v>
      </c>
      <c r="M7" s="100">
        <f>IF(SER_hh_fech!M7=0,0,SER_hh_fech!M7/SER_summary!M$26)</f>
        <v>51.09202866965753</v>
      </c>
      <c r="N7" s="100">
        <f>IF(SER_hh_fech!N7=0,0,SER_hh_fech!N7/SER_summary!N$26)</f>
        <v>49.40039390083961</v>
      </c>
      <c r="O7" s="100">
        <f>IF(SER_hh_fech!O7=0,0,SER_hh_fech!O7/SER_summary!O$26)</f>
        <v>47.23520505571058</v>
      </c>
      <c r="P7" s="100">
        <f>IF(SER_hh_fech!P7=0,0,SER_hh_fech!P7/SER_summary!P$26)</f>
        <v>56.29956969890565</v>
      </c>
      <c r="Q7" s="100">
        <f>IF(SER_hh_fech!Q7=0,0,SER_hh_fech!Q7/SER_summary!Q$26)</f>
        <v>65.078755689650706</v>
      </c>
    </row>
    <row r="8" spans="1:17" ht="12" customHeight="1" x14ac:dyDescent="0.25">
      <c r="A8" s="88" t="s">
        <v>101</v>
      </c>
      <c r="B8" s="100">
        <f>IF(SER_hh_fech!B8=0,0,SER_hh_fech!B8/SER_summary!B$26)</f>
        <v>23.170376271328927</v>
      </c>
      <c r="C8" s="100">
        <f>IF(SER_hh_fech!C8=0,0,SER_hh_fech!C8/SER_summary!C$26)</f>
        <v>25.765735991510418</v>
      </c>
      <c r="D8" s="100">
        <f>IF(SER_hh_fech!D8=0,0,SER_hh_fech!D8/SER_summary!D$26)</f>
        <v>27.593288470920225</v>
      </c>
      <c r="E8" s="100">
        <f>IF(SER_hh_fech!E8=0,0,SER_hh_fech!E8/SER_summary!E$26)</f>
        <v>32.947913956510831</v>
      </c>
      <c r="F8" s="100">
        <f>IF(SER_hh_fech!F8=0,0,SER_hh_fech!F8/SER_summary!F$26)</f>
        <v>39.570815083691038</v>
      </c>
      <c r="G8" s="100">
        <f>IF(SER_hh_fech!G8=0,0,SER_hh_fech!G8/SER_summary!G$26)</f>
        <v>45.722832565586167</v>
      </c>
      <c r="H8" s="100">
        <f>IF(SER_hh_fech!H8=0,0,SER_hh_fech!H8/SER_summary!H$26)</f>
        <v>45.469107722161638</v>
      </c>
      <c r="I8" s="100">
        <f>IF(SER_hh_fech!I8=0,0,SER_hh_fech!I8/SER_summary!I$26)</f>
        <v>42.65622227181278</v>
      </c>
      <c r="J8" s="100">
        <f>IF(SER_hh_fech!J8=0,0,SER_hh_fech!J8/SER_summary!J$26)</f>
        <v>37.211036393234018</v>
      </c>
      <c r="K8" s="100">
        <f>IF(SER_hh_fech!K8=0,0,SER_hh_fech!K8/SER_summary!K$26)</f>
        <v>42.379156733607552</v>
      </c>
      <c r="L8" s="100">
        <f>IF(SER_hh_fech!L8=0,0,SER_hh_fech!L8/SER_summary!L$26)</f>
        <v>33.775802264791892</v>
      </c>
      <c r="M8" s="100">
        <f>IF(SER_hh_fech!M8=0,0,SER_hh_fech!M8/SER_summary!M$26)</f>
        <v>31.918904959544047</v>
      </c>
      <c r="N8" s="100">
        <f>IF(SER_hh_fech!N8=0,0,SER_hh_fech!N8/SER_summary!N$26)</f>
        <v>31.344795092329239</v>
      </c>
      <c r="O8" s="100">
        <f>IF(SER_hh_fech!O8=0,0,SER_hh_fech!O8/SER_summary!O$26)</f>
        <v>28.770832707003812</v>
      </c>
      <c r="P8" s="100">
        <f>IF(SER_hh_fech!P8=0,0,SER_hh_fech!P8/SER_summary!P$26)</f>
        <v>35.86318523919536</v>
      </c>
      <c r="Q8" s="100">
        <f>IF(SER_hh_fech!Q8=0,0,SER_hh_fech!Q8/SER_summary!Q$26)</f>
        <v>39.667145472201597</v>
      </c>
    </row>
    <row r="9" spans="1:17" ht="12" customHeight="1" x14ac:dyDescent="0.25">
      <c r="A9" s="88" t="s">
        <v>106</v>
      </c>
      <c r="B9" s="100">
        <f>IF(SER_hh_fech!B9=0,0,SER_hh_fech!B9/SER_summary!B$26)</f>
        <v>34.732906186195017</v>
      </c>
      <c r="C9" s="100">
        <f>IF(SER_hh_fech!C9=0,0,SER_hh_fech!C9/SER_summary!C$26)</f>
        <v>38.623658752875919</v>
      </c>
      <c r="D9" s="100">
        <f>IF(SER_hh_fech!D9=0,0,SER_hh_fech!D9/SER_summary!D$26)</f>
        <v>41.36340522035605</v>
      </c>
      <c r="E9" s="100">
        <f>IF(SER_hh_fech!E9=0,0,SER_hh_fech!E9/SER_summary!E$26)</f>
        <v>48.462813151188662</v>
      </c>
      <c r="F9" s="100">
        <f>IF(SER_hh_fech!F9=0,0,SER_hh_fech!F9/SER_summary!F$26)</f>
        <v>60.436624701057823</v>
      </c>
      <c r="G9" s="100">
        <f>IF(SER_hh_fech!G9=0,0,SER_hh_fech!G9/SER_summary!G$26)</f>
        <v>68.543626780820404</v>
      </c>
      <c r="H9" s="100">
        <f>IF(SER_hh_fech!H9=0,0,SER_hh_fech!H9/SER_summary!H$26)</f>
        <v>68.16484407224624</v>
      </c>
      <c r="I9" s="100">
        <f>IF(SER_hh_fech!I9=0,0,SER_hh_fech!I9/SER_summary!I$26)</f>
        <v>63.949255775950412</v>
      </c>
      <c r="J9" s="100">
        <f>IF(SER_hh_fech!J9=0,0,SER_hh_fech!J9/SER_summary!J$26)</f>
        <v>55.775118979647907</v>
      </c>
      <c r="K9" s="100">
        <f>IF(SER_hh_fech!K9=0,0,SER_hh_fech!K9/SER_summary!K$26)</f>
        <v>63.513126611908703</v>
      </c>
      <c r="L9" s="100">
        <f>IF(SER_hh_fech!L9=0,0,SER_hh_fech!L9/SER_summary!L$26)</f>
        <v>50.605453298682988</v>
      </c>
      <c r="M9" s="100">
        <f>IF(SER_hh_fech!M9=0,0,SER_hh_fech!M9/SER_summary!M$26)</f>
        <v>47.907189096632436</v>
      </c>
      <c r="N9" s="100">
        <f>IF(SER_hh_fech!N9=0,0,SER_hh_fech!N9/SER_summary!N$26)</f>
        <v>47.180272210676968</v>
      </c>
      <c r="O9" s="100">
        <f>IF(SER_hh_fech!O9=0,0,SER_hh_fech!O9/SER_summary!O$26)</f>
        <v>43.576503093449837</v>
      </c>
      <c r="P9" s="100">
        <f>IF(SER_hh_fech!P9=0,0,SER_hh_fech!P9/SER_summary!P$26)</f>
        <v>54.783378342347476</v>
      </c>
      <c r="Q9" s="100">
        <f>IF(SER_hh_fech!Q9=0,0,SER_hh_fech!Q9/SER_summary!Q$26)</f>
        <v>61.239405056036382</v>
      </c>
    </row>
    <row r="10" spans="1:17" ht="12" customHeight="1" x14ac:dyDescent="0.25">
      <c r="A10" s="88" t="s">
        <v>34</v>
      </c>
      <c r="B10" s="100">
        <f>IF(SER_hh_fech!B10=0,0,SER_hh_fech!B10/SER_summary!B$26)</f>
        <v>0</v>
      </c>
      <c r="C10" s="100">
        <f>IF(SER_hh_fech!C10=0,0,SER_hh_fech!C10/SER_summary!C$26)</f>
        <v>0</v>
      </c>
      <c r="D10" s="100">
        <f>IF(SER_hh_fech!D10=0,0,SER_hh_fech!D10/SER_summary!D$26)</f>
        <v>0</v>
      </c>
      <c r="E10" s="100">
        <f>IF(SER_hh_fech!E10=0,0,SER_hh_fech!E10/SER_summary!E$26)</f>
        <v>0</v>
      </c>
      <c r="F10" s="100">
        <f>IF(SER_hh_fech!F10=0,0,SER_hh_fech!F10/SER_summary!F$26)</f>
        <v>0</v>
      </c>
      <c r="G10" s="100">
        <f>IF(SER_hh_fech!G10=0,0,SER_hh_fech!G10/SER_summary!G$26)</f>
        <v>0</v>
      </c>
      <c r="H10" s="100">
        <f>IF(SER_hh_fech!H10=0,0,SER_hh_fech!H10/SER_summary!H$26)</f>
        <v>0</v>
      </c>
      <c r="I10" s="100">
        <f>IF(SER_hh_fech!I10=0,0,SER_hh_fech!I10/SER_summary!I$26)</f>
        <v>0</v>
      </c>
      <c r="J10" s="100">
        <f>IF(SER_hh_fech!J10=0,0,SER_hh_fech!J10/SER_summary!J$26)</f>
        <v>0</v>
      </c>
      <c r="K10" s="100">
        <f>IF(SER_hh_fech!K10=0,0,SER_hh_fech!K10/SER_summary!K$26)</f>
        <v>0</v>
      </c>
      <c r="L10" s="100">
        <f>IF(SER_hh_fech!L10=0,0,SER_hh_fech!L10/SER_summary!L$26)</f>
        <v>0</v>
      </c>
      <c r="M10" s="100">
        <f>IF(SER_hh_fech!M10=0,0,SER_hh_fech!M10/SER_summary!M$26)</f>
        <v>44.830810452019385</v>
      </c>
      <c r="N10" s="100">
        <f>IF(SER_hh_fech!N10=0,0,SER_hh_fech!N10/SER_summary!N$26)</f>
        <v>44.401814276034045</v>
      </c>
      <c r="O10" s="100">
        <f>IF(SER_hh_fech!O10=0,0,SER_hh_fech!O10/SER_summary!O$26)</f>
        <v>41.212079232405635</v>
      </c>
      <c r="P10" s="100">
        <f>IF(SER_hh_fech!P10=0,0,SER_hh_fech!P10/SER_summary!P$26)</f>
        <v>52.130446803575602</v>
      </c>
      <c r="Q10" s="100">
        <f>IF(SER_hh_fech!Q10=0,0,SER_hh_fech!Q10/SER_summary!Q$26)</f>
        <v>58.671330719965184</v>
      </c>
    </row>
    <row r="11" spans="1:17" ht="12" customHeight="1" x14ac:dyDescent="0.25">
      <c r="A11" s="88" t="s">
        <v>61</v>
      </c>
      <c r="B11" s="100">
        <f>IF(SER_hh_fech!B11=0,0,SER_hh_fech!B11/SER_summary!B$26)</f>
        <v>31.219033291895844</v>
      </c>
      <c r="C11" s="100">
        <f>IF(SER_hh_fech!C11=0,0,SER_hh_fech!C11/SER_summary!C$26)</f>
        <v>34.715939020140347</v>
      </c>
      <c r="D11" s="100">
        <f>IF(SER_hh_fech!D11=0,0,SER_hh_fech!D11/SER_summary!D$26)</f>
        <v>37.178325518713571</v>
      </c>
      <c r="E11" s="100">
        <f>IF(SER_hh_fech!E11=0,0,SER_hh_fech!E11/SER_summary!E$26)</f>
        <v>44.392978804561977</v>
      </c>
      <c r="F11" s="100">
        <f>IF(SER_hh_fech!F11=0,0,SER_hh_fech!F11/SER_summary!F$26)</f>
        <v>53.316466639078463</v>
      </c>
      <c r="G11" s="100">
        <f>IF(SER_hh_fech!G11=0,0,SER_hh_fech!G11/SER_summary!G$26)</f>
        <v>61.605500719947635</v>
      </c>
      <c r="H11" s="100">
        <f>IF(SER_hh_fech!H11=0,0,SER_hh_fech!H11/SER_summary!H$26)</f>
        <v>61.263639878280905</v>
      </c>
      <c r="I11" s="100">
        <f>IF(SER_hh_fech!I11=0,0,SER_hh_fech!I11/SER_summary!I$26)</f>
        <v>57.473646850442499</v>
      </c>
      <c r="J11" s="100">
        <f>IF(SER_hh_fech!J11=0,0,SER_hh_fech!J11/SER_summary!J$26)</f>
        <v>57.119162327148651</v>
      </c>
      <c r="K11" s="100">
        <f>IF(SER_hh_fech!K11=0,0,SER_hh_fech!K11/SER_summary!K$26)</f>
        <v>57.100337493702817</v>
      </c>
      <c r="L11" s="100">
        <f>IF(SER_hh_fech!L11=0,0,SER_hh_fech!L11/SER_summary!L$26)</f>
        <v>45.508449367298546</v>
      </c>
      <c r="M11" s="100">
        <f>IF(SER_hh_fech!M11=0,0,SER_hh_fech!M11/SER_summary!M$26)</f>
        <v>42.98540440408005</v>
      </c>
      <c r="N11" s="100">
        <f>IF(SER_hh_fech!N11=0,0,SER_hh_fech!N11/SER_summary!N$26)</f>
        <v>42.303785873247072</v>
      </c>
      <c r="O11" s="100">
        <f>IF(SER_hh_fech!O11=0,0,SER_hh_fech!O11/SER_summary!O$26)</f>
        <v>39.048367686172611</v>
      </c>
      <c r="P11" s="100">
        <f>IF(SER_hh_fech!P11=0,0,SER_hh_fech!P11/SER_summary!P$26)</f>
        <v>45.742153305845612</v>
      </c>
      <c r="Q11" s="100">
        <f>IF(SER_hh_fech!Q11=0,0,SER_hh_fech!Q11/SER_summary!Q$26)</f>
        <v>54.755877267639548</v>
      </c>
    </row>
    <row r="12" spans="1:17" ht="12" customHeight="1" x14ac:dyDescent="0.25">
      <c r="A12" s="88" t="s">
        <v>42</v>
      </c>
      <c r="B12" s="100">
        <f>IF(SER_hh_fech!B12=0,0,SER_hh_fech!B12/SER_summary!B$26)</f>
        <v>29.658081627301026</v>
      </c>
      <c r="C12" s="100">
        <f>IF(SER_hh_fech!C12=0,0,SER_hh_fech!C12/SER_summary!C$26)</f>
        <v>32.980142069133336</v>
      </c>
      <c r="D12" s="100">
        <f>IF(SER_hh_fech!D12=0,0,SER_hh_fech!D12/SER_summary!D$26)</f>
        <v>39.119758324059788</v>
      </c>
      <c r="E12" s="100">
        <f>IF(SER_hh_fech!E12=0,0,SER_hh_fech!E12/SER_summary!E$26)</f>
        <v>38.710929131720135</v>
      </c>
      <c r="F12" s="100">
        <f>IF(SER_hh_fech!F12=0,0,SER_hh_fech!F12/SER_summary!F$26)</f>
        <v>52.653062539556743</v>
      </c>
      <c r="G12" s="100">
        <f>IF(SER_hh_fech!G12=0,0,SER_hh_fech!G12/SER_summary!G$26)</f>
        <v>51.656860568851137</v>
      </c>
      <c r="H12" s="100">
        <f>IF(SER_hh_fech!H12=0,0,SER_hh_fech!H12/SER_summary!H$26)</f>
        <v>57.081669966494509</v>
      </c>
      <c r="I12" s="100">
        <f>IF(SER_hh_fech!I12=0,0,SER_hh_fech!I12/SER_summary!I$26)</f>
        <v>54.599964507920362</v>
      </c>
      <c r="J12" s="100">
        <f>IF(SER_hh_fech!J12=0,0,SER_hh_fech!J12/SER_summary!J$26)</f>
        <v>52.51275595942424</v>
      </c>
      <c r="K12" s="100">
        <f>IF(SER_hh_fech!K12=0,0,SER_hh_fech!K12/SER_summary!K$26)</f>
        <v>49.27073659329519</v>
      </c>
      <c r="L12" s="100">
        <f>IF(SER_hh_fech!L12=0,0,SER_hh_fech!L12/SER_summary!L$26)</f>
        <v>43.233026898933609</v>
      </c>
      <c r="M12" s="100">
        <f>IF(SER_hh_fech!M12=0,0,SER_hh_fech!M12/SER_summary!M$26)</f>
        <v>40.972239564235956</v>
      </c>
      <c r="N12" s="100">
        <f>IF(SER_hh_fech!N12=0,0,SER_hh_fech!N12/SER_summary!N$26)</f>
        <v>40.50981201857546</v>
      </c>
      <c r="O12" s="100">
        <f>IF(SER_hh_fech!O12=0,0,SER_hh_fech!O12/SER_summary!O$26)</f>
        <v>39.653296471341775</v>
      </c>
      <c r="P12" s="100">
        <f>IF(SER_hh_fech!P12=0,0,SER_hh_fech!P12/SER_summary!P$26)</f>
        <v>47.514353699375093</v>
      </c>
      <c r="Q12" s="100">
        <f>IF(SER_hh_fech!Q12=0,0,SER_hh_fech!Q12/SER_summary!Q$26)</f>
        <v>53.391574280876767</v>
      </c>
    </row>
    <row r="13" spans="1:17" ht="12" customHeight="1" x14ac:dyDescent="0.25">
      <c r="A13" s="88" t="s">
        <v>105</v>
      </c>
      <c r="B13" s="100">
        <f>IF(SER_hh_fech!B13=0,0,SER_hh_fech!B13/SER_summary!B$26)</f>
        <v>18.926207920262026</v>
      </c>
      <c r="C13" s="100">
        <f>IF(SER_hh_fech!C13=0,0,SER_hh_fech!C13/SER_summary!C$26)</f>
        <v>21.046178327472955</v>
      </c>
      <c r="D13" s="100">
        <f>IF(SER_hh_fech!D13=0,0,SER_hh_fech!D13/SER_summary!D$26)</f>
        <v>22.53903879313696</v>
      </c>
      <c r="E13" s="100">
        <f>IF(SER_hh_fech!E13=0,0,SER_hh_fech!E13/SER_summary!E$26)</f>
        <v>26.912074995846904</v>
      </c>
      <c r="F13" s="100">
        <f>IF(SER_hh_fech!F13=0,0,SER_hh_fech!F13/SER_summary!F$26)</f>
        <v>32.322478716430865</v>
      </c>
      <c r="G13" s="100">
        <f>IF(SER_hh_fech!G13=0,0,SER_hh_fech!G13/SER_summary!G$26)</f>
        <v>37.347219222137468</v>
      </c>
      <c r="H13" s="100">
        <f>IF(SER_hh_fech!H13=0,0,SER_hh_fech!H13/SER_summary!H$26)</f>
        <v>37.139274598117211</v>
      </c>
      <c r="I13" s="100">
        <f>IF(SER_hh_fech!I13=0,0,SER_hh_fech!I13/SER_summary!I$26)</f>
        <v>34.841214672996905</v>
      </c>
      <c r="J13" s="100">
        <f>IF(SER_hh_fech!J13=0,0,SER_hh_fech!J13/SER_summary!J$26)</f>
        <v>30.395257383473119</v>
      </c>
      <c r="K13" s="100">
        <f>IF(SER_hh_fech!K13=0,0,SER_hh_fech!K13/SER_summary!K$26)</f>
        <v>34.618738024885033</v>
      </c>
      <c r="L13" s="100">
        <f>IF(SER_hh_fech!L13=0,0,SER_hh_fech!L13/SER_summary!L$26)</f>
        <v>27.592811886858343</v>
      </c>
      <c r="M13" s="100">
        <f>IF(SER_hh_fech!M13=0,0,SER_hh_fech!M13/SER_summary!M$26)</f>
        <v>25.761576350434527</v>
      </c>
      <c r="N13" s="100">
        <f>IF(SER_hh_fech!N13=0,0,SER_hh_fech!N13/SER_summary!N$26)</f>
        <v>24.629473313538664</v>
      </c>
      <c r="O13" s="100">
        <f>IF(SER_hh_fech!O13=0,0,SER_hh_fech!O13/SER_summary!O$26)</f>
        <v>22.264284277340586</v>
      </c>
      <c r="P13" s="100">
        <f>IF(SER_hh_fech!P13=0,0,SER_hh_fech!P13/SER_summary!P$26)</f>
        <v>25.174827598274593</v>
      </c>
      <c r="Q13" s="100">
        <f>IF(SER_hh_fech!Q13=0,0,SER_hh_fech!Q13/SER_summary!Q$26)</f>
        <v>27.867561371708572</v>
      </c>
    </row>
    <row r="14" spans="1:17" ht="12" customHeight="1" x14ac:dyDescent="0.25">
      <c r="A14" s="51" t="s">
        <v>104</v>
      </c>
      <c r="B14" s="22">
        <f>IF(SER_hh_fech!B14=0,0,SER_hh_fech!B14/SER_summary!B$26)</f>
        <v>31.377660499381786</v>
      </c>
      <c r="C14" s="22">
        <f>IF(SER_hh_fech!C14=0,0,SER_hh_fech!C14/SER_summary!C$26)</f>
        <v>34.892348279757776</v>
      </c>
      <c r="D14" s="22">
        <f>IF(SER_hh_fech!D14=0,0,SER_hh_fech!D14/SER_summary!D$26)</f>
        <v>37.023043659634602</v>
      </c>
      <c r="E14" s="22">
        <f>IF(SER_hh_fech!E14=0,0,SER_hh_fech!E14/SER_summary!E$26)</f>
        <v>49.783695509798306</v>
      </c>
      <c r="F14" s="22">
        <f>IF(SER_hh_fech!F14=0,0,SER_hh_fech!F14/SER_summary!F$26)</f>
        <v>48.063425560840386</v>
      </c>
      <c r="G14" s="22">
        <f>IF(SER_hh_fech!G14=0,0,SER_hh_fech!G14/SER_summary!G$26)</f>
        <v>60.205551990928591</v>
      </c>
      <c r="H14" s="22">
        <f>IF(SER_hh_fech!H14=0,0,SER_hh_fech!H14/SER_summary!H$26)</f>
        <v>61.618190826108922</v>
      </c>
      <c r="I14" s="22">
        <f>IF(SER_hh_fech!I14=0,0,SER_hh_fech!I14/SER_summary!I$26)</f>
        <v>57.763066431547536</v>
      </c>
      <c r="J14" s="22">
        <f>IF(SER_hh_fech!J14=0,0,SER_hh_fech!J14/SER_summary!J$26)</f>
        <v>53.514275475164233</v>
      </c>
      <c r="K14" s="22">
        <f>IF(SER_hh_fech!K14=0,0,SER_hh_fech!K14/SER_summary!K$26)</f>
        <v>53.696886944288352</v>
      </c>
      <c r="L14" s="22">
        <f>IF(SER_hh_fech!L14=0,0,SER_hh_fech!L14/SER_summary!L$26)</f>
        <v>45.745977601896698</v>
      </c>
      <c r="M14" s="22">
        <f>IF(SER_hh_fech!M14=0,0,SER_hh_fech!M14/SER_summary!M$26)</f>
        <v>43.282552617844317</v>
      </c>
      <c r="N14" s="22">
        <f>IF(SER_hh_fech!N14=0,0,SER_hh_fech!N14/SER_summary!N$26)</f>
        <v>43.164433266451134</v>
      </c>
      <c r="O14" s="22">
        <f>IF(SER_hh_fech!O14=0,0,SER_hh_fech!O14/SER_summary!O$26)</f>
        <v>38.689512722629019</v>
      </c>
      <c r="P14" s="22">
        <f>IF(SER_hh_fech!P14=0,0,SER_hh_fech!P14/SER_summary!P$26)</f>
        <v>50.406615670190789</v>
      </c>
      <c r="Q14" s="22">
        <f>IF(SER_hh_fech!Q14=0,0,SER_hh_fech!Q14/SER_summary!Q$26)</f>
        <v>55.704285441120362</v>
      </c>
    </row>
    <row r="15" spans="1:17" ht="12" customHeight="1" x14ac:dyDescent="0.25">
      <c r="A15" s="105" t="s">
        <v>108</v>
      </c>
      <c r="B15" s="104">
        <f>IF(SER_hh_fech!B15=0,0,SER_hh_fech!B15/SER_summary!B$26)</f>
        <v>0.41078356812558969</v>
      </c>
      <c r="C15" s="104">
        <f>IF(SER_hh_fech!C15=0,0,SER_hh_fech!C15/SER_summary!C$26)</f>
        <v>0.46107468478717822</v>
      </c>
      <c r="D15" s="104">
        <f>IF(SER_hh_fech!D15=0,0,SER_hh_fech!D15/SER_summary!D$26)</f>
        <v>0.49739091628871651</v>
      </c>
      <c r="E15" s="104">
        <f>IF(SER_hh_fech!E15=0,0,SER_hh_fech!E15/SER_summary!E$26)</f>
        <v>0.58012642863549879</v>
      </c>
      <c r="F15" s="104">
        <f>IF(SER_hh_fech!F15=0,0,SER_hh_fech!F15/SER_summary!F$26)</f>
        <v>0.74121083648881525</v>
      </c>
      <c r="G15" s="104">
        <f>IF(SER_hh_fech!G15=0,0,SER_hh_fech!G15/SER_summary!G$26)</f>
        <v>0.84943722394750332</v>
      </c>
      <c r="H15" s="104">
        <f>IF(SER_hh_fech!H15=0,0,SER_hh_fech!H15/SER_summary!H$26)</f>
        <v>0.84337059910946555</v>
      </c>
      <c r="I15" s="104">
        <f>IF(SER_hh_fech!I15=0,0,SER_hh_fech!I15/SER_summary!I$26)</f>
        <v>0.79802922590187753</v>
      </c>
      <c r="J15" s="104">
        <f>IF(SER_hh_fech!J15=0,0,SER_hh_fech!J15/SER_summary!J$26)</f>
        <v>0.68304169854010854</v>
      </c>
      <c r="K15" s="104">
        <f>IF(SER_hh_fech!K15=0,0,SER_hh_fech!K15/SER_summary!K$26)</f>
        <v>0.83928237872047307</v>
      </c>
      <c r="L15" s="104">
        <f>IF(SER_hh_fech!L15=0,0,SER_hh_fech!L15/SER_summary!L$26)</f>
        <v>0.65254817146299382</v>
      </c>
      <c r="M15" s="104">
        <f>IF(SER_hh_fech!M15=0,0,SER_hh_fech!M15/SER_summary!M$26)</f>
        <v>0.61257905296974224</v>
      </c>
      <c r="N15" s="104">
        <f>IF(SER_hh_fech!N15=0,0,SER_hh_fech!N15/SER_summary!N$26)</f>
        <v>0.58579967907975972</v>
      </c>
      <c r="O15" s="104">
        <f>IF(SER_hh_fech!O15=0,0,SER_hh_fech!O15/SER_summary!O$26)</f>
        <v>0.55451643586879984</v>
      </c>
      <c r="P15" s="104">
        <f>IF(SER_hh_fech!P15=0,0,SER_hh_fech!P15/SER_summary!P$26)</f>
        <v>0.68359873571178831</v>
      </c>
      <c r="Q15" s="104">
        <f>IF(SER_hh_fech!Q15=0,0,SER_hh_fech!Q15/SER_summary!Q$26)</f>
        <v>0.78309528803326089</v>
      </c>
    </row>
    <row r="16" spans="1:17" ht="12.95" customHeight="1" x14ac:dyDescent="0.25">
      <c r="A16" s="90" t="s">
        <v>102</v>
      </c>
      <c r="B16" s="101">
        <f>IF(SER_hh_fech!B16=0,0,SER_hh_fech!B16/SER_summary!B$26)</f>
        <v>24.688689919879199</v>
      </c>
      <c r="C16" s="101">
        <f>IF(SER_hh_fech!C16=0,0,SER_hh_fech!C16/SER_summary!C$26)</f>
        <v>24.173005307493547</v>
      </c>
      <c r="D16" s="101">
        <f>IF(SER_hh_fech!D16=0,0,SER_hh_fech!D16/SER_summary!D$26)</f>
        <v>23.711184071202922</v>
      </c>
      <c r="E16" s="101">
        <f>IF(SER_hh_fech!E16=0,0,SER_hh_fech!E16/SER_summary!E$26)</f>
        <v>23.411922231997718</v>
      </c>
      <c r="F16" s="101">
        <f>IF(SER_hh_fech!F16=0,0,SER_hh_fech!F16/SER_summary!F$26)</f>
        <v>23.135144255893813</v>
      </c>
      <c r="G16" s="101">
        <f>IF(SER_hh_fech!G16=0,0,SER_hh_fech!G16/SER_summary!G$26)</f>
        <v>22.845178628558958</v>
      </c>
      <c r="H16" s="101">
        <f>IF(SER_hh_fech!H16=0,0,SER_hh_fech!H16/SER_summary!H$26)</f>
        <v>22.574567130500544</v>
      </c>
      <c r="I16" s="101">
        <f>IF(SER_hh_fech!I16=0,0,SER_hh_fech!I16/SER_summary!I$26)</f>
        <v>22.279868365690945</v>
      </c>
      <c r="J16" s="101">
        <f>IF(SER_hh_fech!J16=0,0,SER_hh_fech!J16/SER_summary!J$26)</f>
        <v>22.107529030257052</v>
      </c>
      <c r="K16" s="101">
        <f>IF(SER_hh_fech!K16=0,0,SER_hh_fech!K16/SER_summary!K$26)</f>
        <v>21.524198680043845</v>
      </c>
      <c r="L16" s="101">
        <f>IF(SER_hh_fech!L16=0,0,SER_hh_fech!L16/SER_summary!L$26)</f>
        <v>21.243195913111357</v>
      </c>
      <c r="M16" s="101">
        <f>IF(SER_hh_fech!M16=0,0,SER_hh_fech!M16/SER_summary!M$26)</f>
        <v>20.691940297704846</v>
      </c>
      <c r="N16" s="101">
        <f>IF(SER_hh_fech!N16=0,0,SER_hh_fech!N16/SER_summary!N$26)</f>
        <v>20.399152139932703</v>
      </c>
      <c r="O16" s="101">
        <f>IF(SER_hh_fech!O16=0,0,SER_hh_fech!O16/SER_summary!O$26)</f>
        <v>20.084111570572073</v>
      </c>
      <c r="P16" s="101">
        <f>IF(SER_hh_fech!P16=0,0,SER_hh_fech!P16/SER_summary!P$26)</f>
        <v>19.651940340838632</v>
      </c>
      <c r="Q16" s="101">
        <f>IF(SER_hh_fech!Q16=0,0,SER_hh_fech!Q16/SER_summary!Q$26)</f>
        <v>18.824151444408187</v>
      </c>
    </row>
    <row r="17" spans="1:17" ht="12.95" customHeight="1" x14ac:dyDescent="0.25">
      <c r="A17" s="88" t="s">
        <v>101</v>
      </c>
      <c r="B17" s="103">
        <f>IF(SER_hh_fech!B17=0,0,SER_hh_fech!B17/SER_summary!B$26)</f>
        <v>11.406374525653854</v>
      </c>
      <c r="C17" s="103">
        <f>IF(SER_hh_fech!C17=0,0,SER_hh_fech!C17/SER_summary!C$26)</f>
        <v>11.66563441504046</v>
      </c>
      <c r="D17" s="103">
        <f>IF(SER_hh_fech!D17=0,0,SER_hh_fech!D17/SER_summary!D$26)</f>
        <v>12.033054554626531</v>
      </c>
      <c r="E17" s="103">
        <f>IF(SER_hh_fech!E17=0,0,SER_hh_fech!E17/SER_summary!E$26)</f>
        <v>11.885867226140984</v>
      </c>
      <c r="F17" s="103">
        <f>IF(SER_hh_fech!F17=0,0,SER_hh_fech!F17/SER_summary!F$26)</f>
        <v>12.149696477611924</v>
      </c>
      <c r="G17" s="103">
        <f>IF(SER_hh_fech!G17=0,0,SER_hh_fech!G17/SER_summary!G$26)</f>
        <v>12.375855535065359</v>
      </c>
      <c r="H17" s="103">
        <f>IF(SER_hh_fech!H17=0,0,SER_hh_fech!H17/SER_summary!H$26)</f>
        <v>12.876791522582691</v>
      </c>
      <c r="I17" s="103">
        <f>IF(SER_hh_fech!I17=0,0,SER_hh_fech!I17/SER_summary!I$26)</f>
        <v>13.554629339987184</v>
      </c>
      <c r="J17" s="103">
        <f>IF(SER_hh_fech!J17=0,0,SER_hh_fech!J17/SER_summary!J$26)</f>
        <v>14.060468993472435</v>
      </c>
      <c r="K17" s="103">
        <f>IF(SER_hh_fech!K17=0,0,SER_hh_fech!K17/SER_summary!K$26)</f>
        <v>14.354792870729652</v>
      </c>
      <c r="L17" s="103">
        <f>IF(SER_hh_fech!L17=0,0,SER_hh_fech!L17/SER_summary!L$26)</f>
        <v>15.020434072186982</v>
      </c>
      <c r="M17" s="103">
        <f>IF(SER_hh_fech!M17=0,0,SER_hh_fech!M17/SER_summary!M$26)</f>
        <v>15.425529310385516</v>
      </c>
      <c r="N17" s="103">
        <f>IF(SER_hh_fech!N17=0,0,SER_hh_fech!N17/SER_summary!N$26)</f>
        <v>15.749496083927859</v>
      </c>
      <c r="O17" s="103">
        <f>IF(SER_hh_fech!O17=0,0,SER_hh_fech!O17/SER_summary!O$26)</f>
        <v>16.287674896308598</v>
      </c>
      <c r="P17" s="103">
        <f>IF(SER_hh_fech!P17=0,0,SER_hh_fech!P17/SER_summary!P$26)</f>
        <v>17.047267174075973</v>
      </c>
      <c r="Q17" s="103">
        <f>IF(SER_hh_fech!Q17=0,0,SER_hh_fech!Q17/SER_summary!Q$26)</f>
        <v>17.818604836875132</v>
      </c>
    </row>
    <row r="18" spans="1:17" ht="12" customHeight="1" x14ac:dyDescent="0.25">
      <c r="A18" s="88" t="s">
        <v>100</v>
      </c>
      <c r="B18" s="103">
        <f>IF(SER_hh_fech!B18=0,0,SER_hh_fech!B18/SER_summary!B$26)</f>
        <v>24.766707344241549</v>
      </c>
      <c r="C18" s="103">
        <f>IF(SER_hh_fech!C18=0,0,SER_hh_fech!C18/SER_summary!C$26)</f>
        <v>24.241369492870003</v>
      </c>
      <c r="D18" s="103">
        <f>IF(SER_hh_fech!D18=0,0,SER_hh_fech!D18/SER_summary!D$26)</f>
        <v>23.773040643247391</v>
      </c>
      <c r="E18" s="103">
        <f>IF(SER_hh_fech!E18=0,0,SER_hh_fech!E18/SER_summary!E$26)</f>
        <v>23.477562340226992</v>
      </c>
      <c r="F18" s="103">
        <f>IF(SER_hh_fech!F18=0,0,SER_hh_fech!F18/SER_summary!F$26)</f>
        <v>23.196541506315086</v>
      </c>
      <c r="G18" s="103">
        <f>IF(SER_hh_fech!G18=0,0,SER_hh_fech!G18/SER_summary!G$26)</f>
        <v>22.901789120372083</v>
      </c>
      <c r="H18" s="103">
        <f>IF(SER_hh_fech!H18=0,0,SER_hh_fech!H18/SER_summary!H$26)</f>
        <v>22.626682686630968</v>
      </c>
      <c r="I18" s="103">
        <f>IF(SER_hh_fech!I18=0,0,SER_hh_fech!I18/SER_summary!I$26)</f>
        <v>22.333672382523769</v>
      </c>
      <c r="J18" s="103">
        <f>IF(SER_hh_fech!J18=0,0,SER_hh_fech!J18/SER_summary!J$26)</f>
        <v>22.160550011755713</v>
      </c>
      <c r="K18" s="103">
        <f>IF(SER_hh_fech!K18=0,0,SER_hh_fech!K18/SER_summary!K$26)</f>
        <v>21.569234009510605</v>
      </c>
      <c r="L18" s="103">
        <f>IF(SER_hh_fech!L18=0,0,SER_hh_fech!L18/SER_summary!L$26)</f>
        <v>21.287465692973495</v>
      </c>
      <c r="M18" s="103">
        <f>IF(SER_hh_fech!M18=0,0,SER_hh_fech!M18/SER_summary!M$26)</f>
        <v>20.730146312900185</v>
      </c>
      <c r="N18" s="103">
        <f>IF(SER_hh_fech!N18=0,0,SER_hh_fech!N18/SER_summary!N$26)</f>
        <v>20.436638042446081</v>
      </c>
      <c r="O18" s="103">
        <f>IF(SER_hh_fech!O18=0,0,SER_hh_fech!O18/SER_summary!O$26)</f>
        <v>20.119854478676711</v>
      </c>
      <c r="P18" s="103">
        <f>IF(SER_hh_fech!P18=0,0,SER_hh_fech!P18/SER_summary!P$26)</f>
        <v>19.681804401577931</v>
      </c>
      <c r="Q18" s="103">
        <f>IF(SER_hh_fech!Q18=0,0,SER_hh_fech!Q18/SER_summary!Q$26)</f>
        <v>18.838722415352095</v>
      </c>
    </row>
    <row r="19" spans="1:17" ht="12.95" customHeight="1" x14ac:dyDescent="0.25">
      <c r="A19" s="90" t="s">
        <v>47</v>
      </c>
      <c r="B19" s="101">
        <f>IF(SER_hh_fech!B19=0,0,SER_hh_fech!B19/SER_summary!B$26)</f>
        <v>18.493232521269782</v>
      </c>
      <c r="C19" s="101">
        <f>IF(SER_hh_fech!C19=0,0,SER_hh_fech!C19/SER_summary!C$26)</f>
        <v>19.155773225437535</v>
      </c>
      <c r="D19" s="101">
        <f>IF(SER_hh_fech!D19=0,0,SER_hh_fech!D19/SER_summary!D$26)</f>
        <v>19.364900581865456</v>
      </c>
      <c r="E19" s="101">
        <f>IF(SER_hh_fech!E19=0,0,SER_hh_fech!E19/SER_summary!E$26)</f>
        <v>19.394203448334181</v>
      </c>
      <c r="F19" s="101">
        <f>IF(SER_hh_fech!F19=0,0,SER_hh_fech!F19/SER_summary!F$26)</f>
        <v>19.486560164820137</v>
      </c>
      <c r="G19" s="101">
        <f>IF(SER_hh_fech!G19=0,0,SER_hh_fech!G19/SER_summary!G$26)</f>
        <v>19.652250993752869</v>
      </c>
      <c r="H19" s="101">
        <f>IF(SER_hh_fech!H19=0,0,SER_hh_fech!H19/SER_summary!H$26)</f>
        <v>19.380094947671875</v>
      </c>
      <c r="I19" s="101">
        <f>IF(SER_hh_fech!I19=0,0,SER_hh_fech!I19/SER_summary!I$26)</f>
        <v>19.161474883209536</v>
      </c>
      <c r="J19" s="101">
        <f>IF(SER_hh_fech!J19=0,0,SER_hh_fech!J19/SER_summary!J$26)</f>
        <v>18.907986198398575</v>
      </c>
      <c r="K19" s="101">
        <f>IF(SER_hh_fech!K19=0,0,SER_hh_fech!K19/SER_summary!K$26)</f>
        <v>18.999678728879029</v>
      </c>
      <c r="L19" s="101">
        <f>IF(SER_hh_fech!L19=0,0,SER_hh_fech!L19/SER_summary!L$26)</f>
        <v>18.222507089130541</v>
      </c>
      <c r="M19" s="101">
        <f>IF(SER_hh_fech!M19=0,0,SER_hh_fech!M19/SER_summary!M$26)</f>
        <v>18.050939661651299</v>
      </c>
      <c r="N19" s="101">
        <f>IF(SER_hh_fech!N19=0,0,SER_hh_fech!N19/SER_summary!N$26)</f>
        <v>17.832761673752458</v>
      </c>
      <c r="O19" s="101">
        <f>IF(SER_hh_fech!O19=0,0,SER_hh_fech!O19/SER_summary!O$26)</f>
        <v>17.722400427284292</v>
      </c>
      <c r="P19" s="101">
        <f>IF(SER_hh_fech!P19=0,0,SER_hh_fech!P19/SER_summary!P$26)</f>
        <v>17.728337677905678</v>
      </c>
      <c r="Q19" s="101">
        <f>IF(SER_hh_fech!Q19=0,0,SER_hh_fech!Q19/SER_summary!Q$26)</f>
        <v>17.660833782723671</v>
      </c>
    </row>
    <row r="20" spans="1:17" ht="12" customHeight="1" x14ac:dyDescent="0.25">
      <c r="A20" s="88" t="s">
        <v>38</v>
      </c>
      <c r="B20" s="100">
        <f>IF(SER_hh_fech!B20=0,0,SER_hh_fech!B20/SER_summary!B$26)</f>
        <v>0</v>
      </c>
      <c r="C20" s="100">
        <f>IF(SER_hh_fech!C20=0,0,SER_hh_fech!C20/SER_summary!C$26)</f>
        <v>0</v>
      </c>
      <c r="D20" s="100">
        <f>IF(SER_hh_fech!D20=0,0,SER_hh_fech!D20/SER_summary!D$26)</f>
        <v>0</v>
      </c>
      <c r="E20" s="100">
        <f>IF(SER_hh_fech!E20=0,0,SER_hh_fech!E20/SER_summary!E$26)</f>
        <v>0</v>
      </c>
      <c r="F20" s="100">
        <f>IF(SER_hh_fech!F20=0,0,SER_hh_fech!F20/SER_summary!F$26)</f>
        <v>0</v>
      </c>
      <c r="G20" s="100">
        <f>IF(SER_hh_fech!G20=0,0,SER_hh_fech!G20/SER_summary!G$26)</f>
        <v>0</v>
      </c>
      <c r="H20" s="100">
        <f>IF(SER_hh_fech!H20=0,0,SER_hh_fech!H20/SER_summary!H$26)</f>
        <v>0</v>
      </c>
      <c r="I20" s="100">
        <f>IF(SER_hh_fech!I20=0,0,SER_hh_fech!I20/SER_summary!I$26)</f>
        <v>0</v>
      </c>
      <c r="J20" s="100">
        <f>IF(SER_hh_fech!J20=0,0,SER_hh_fech!J20/SER_summary!J$26)</f>
        <v>0</v>
      </c>
      <c r="K20" s="100">
        <f>IF(SER_hh_fech!K20=0,0,SER_hh_fech!K20/SER_summary!K$26)</f>
        <v>0</v>
      </c>
      <c r="L20" s="100">
        <f>IF(SER_hh_fech!L20=0,0,SER_hh_fech!L20/SER_summary!L$26)</f>
        <v>0</v>
      </c>
      <c r="M20" s="100">
        <f>IF(SER_hh_fech!M20=0,0,SER_hh_fech!M20/SER_summary!M$26)</f>
        <v>0</v>
      </c>
      <c r="N20" s="100">
        <f>IF(SER_hh_fech!N20=0,0,SER_hh_fech!N20/SER_summary!N$26)</f>
        <v>0</v>
      </c>
      <c r="O20" s="100">
        <f>IF(SER_hh_fech!O20=0,0,SER_hh_fech!O20/SER_summary!O$26)</f>
        <v>0</v>
      </c>
      <c r="P20" s="100">
        <f>IF(SER_hh_fech!P20=0,0,SER_hh_fech!P20/SER_summary!P$26)</f>
        <v>0</v>
      </c>
      <c r="Q20" s="100">
        <f>IF(SER_hh_fech!Q20=0,0,SER_hh_fech!Q20/SER_summary!Q$26)</f>
        <v>0</v>
      </c>
    </row>
    <row r="21" spans="1:17" s="28" customFormat="1" ht="12" customHeight="1" x14ac:dyDescent="0.25">
      <c r="A21" s="88" t="s">
        <v>66</v>
      </c>
      <c r="B21" s="100">
        <f>IF(SER_hh_fech!B21=0,0,SER_hh_fech!B21/SER_summary!B$26)</f>
        <v>19.889355610713995</v>
      </c>
      <c r="C21" s="100">
        <f>IF(SER_hh_fech!C21=0,0,SER_hh_fech!C21/SER_summary!C$26)</f>
        <v>20.806592952739567</v>
      </c>
      <c r="D21" s="100">
        <f>IF(SER_hh_fech!D21=0,0,SER_hh_fech!D21/SER_summary!D$26)</f>
        <v>21.271751881994806</v>
      </c>
      <c r="E21" s="100">
        <f>IF(SER_hh_fech!E21=0,0,SER_hh_fech!E21/SER_summary!E$26)</f>
        <v>21.415683436946097</v>
      </c>
      <c r="F21" s="100">
        <f>IF(SER_hh_fech!F21=0,0,SER_hh_fech!F21/SER_summary!F$26)</f>
        <v>21.553951562966713</v>
      </c>
      <c r="G21" s="100">
        <f>IF(SER_hh_fech!G21=0,0,SER_hh_fech!G21/SER_summary!G$26)</f>
        <v>21.777657819152694</v>
      </c>
      <c r="H21" s="100">
        <f>IF(SER_hh_fech!H21=0,0,SER_hh_fech!H21/SER_summary!H$26)</f>
        <v>21.459681906723333</v>
      </c>
      <c r="I21" s="100">
        <f>IF(SER_hh_fech!I21=0,0,SER_hh_fech!I21/SER_summary!I$26)</f>
        <v>21.301304160423921</v>
      </c>
      <c r="J21" s="100">
        <f>IF(SER_hh_fech!J21=0,0,SER_hh_fech!J21/SER_summary!J$26)</f>
        <v>21.136350026954975</v>
      </c>
      <c r="K21" s="100">
        <f>IF(SER_hh_fech!K21=0,0,SER_hh_fech!K21/SER_summary!K$26)</f>
        <v>21.128381416100709</v>
      </c>
      <c r="L21" s="100">
        <f>IF(SER_hh_fech!L21=0,0,SER_hh_fech!L21/SER_summary!L$26)</f>
        <v>19.373007961382388</v>
      </c>
      <c r="M21" s="100">
        <f>IF(SER_hh_fech!M21=0,0,SER_hh_fech!M21/SER_summary!M$26)</f>
        <v>19.37052717991013</v>
      </c>
      <c r="N21" s="100">
        <f>IF(SER_hh_fech!N21=0,0,SER_hh_fech!N21/SER_summary!N$26)</f>
        <v>18.532213097801598</v>
      </c>
      <c r="O21" s="100">
        <f>IF(SER_hh_fech!O21=0,0,SER_hh_fech!O21/SER_summary!O$26)</f>
        <v>18.073287378037357</v>
      </c>
      <c r="P21" s="100">
        <f>IF(SER_hh_fech!P21=0,0,SER_hh_fech!P21/SER_summary!P$26)</f>
        <v>17.699095478399489</v>
      </c>
      <c r="Q21" s="100">
        <f>IF(SER_hh_fech!Q21=0,0,SER_hh_fech!Q21/SER_summary!Q$26)</f>
        <v>17.430446615601596</v>
      </c>
    </row>
    <row r="22" spans="1:17" ht="12" customHeight="1" x14ac:dyDescent="0.25">
      <c r="A22" s="88" t="s">
        <v>99</v>
      </c>
      <c r="B22" s="100">
        <f>IF(SER_hh_fech!B22=0,0,SER_hh_fech!B22/SER_summary!B$26)</f>
        <v>20.457622913877255</v>
      </c>
      <c r="C22" s="100">
        <f>IF(SER_hh_fech!C22=0,0,SER_hh_fech!C22/SER_summary!C$26)</f>
        <v>21.401067037103548</v>
      </c>
      <c r="D22" s="100">
        <f>IF(SER_hh_fech!D22=0,0,SER_hh_fech!D22/SER_summary!D$26)</f>
        <v>21.879516221480362</v>
      </c>
      <c r="E22" s="100">
        <f>IF(SER_hh_fech!E22=0,0,SER_hh_fech!E22/SER_summary!E$26)</f>
        <v>22.027560106573119</v>
      </c>
      <c r="F22" s="100">
        <f>IF(SER_hh_fech!F22=0,0,SER_hh_fech!F22/SER_summary!F$26)</f>
        <v>22.169778750480059</v>
      </c>
      <c r="G22" s="100">
        <f>IF(SER_hh_fech!G22=0,0,SER_hh_fech!G22/SER_summary!G$26)</f>
        <v>22.399876613985619</v>
      </c>
      <c r="H22" s="100">
        <f>IF(SER_hh_fech!H22=0,0,SER_hh_fech!H22/SER_summary!H$26)</f>
        <v>22.072815675486854</v>
      </c>
      <c r="I22" s="100">
        <f>IF(SER_hh_fech!I22=0,0,SER_hh_fech!I22/SER_summary!I$26)</f>
        <v>21.860406641935256</v>
      </c>
      <c r="J22" s="100">
        <f>IF(SER_hh_fech!J22=0,0,SER_hh_fech!J22/SER_summary!J$26)</f>
        <v>21.789544135425416</v>
      </c>
      <c r="K22" s="100">
        <f>IF(SER_hh_fech!K22=0,0,SER_hh_fech!K22/SER_summary!K$26)</f>
        <v>21.732049456560731</v>
      </c>
      <c r="L22" s="100">
        <f>IF(SER_hh_fech!L22=0,0,SER_hh_fech!L22/SER_summary!L$26)</f>
        <v>20.286476484207604</v>
      </c>
      <c r="M22" s="100">
        <f>IF(SER_hh_fech!M22=0,0,SER_hh_fech!M22/SER_summary!M$26)</f>
        <v>19.653576965786723</v>
      </c>
      <c r="N22" s="100">
        <f>IF(SER_hh_fech!N22=0,0,SER_hh_fech!N22/SER_summary!N$26)</f>
        <v>19.081196387276378</v>
      </c>
      <c r="O22" s="100">
        <f>IF(SER_hh_fech!O22=0,0,SER_hh_fech!O22/SER_summary!O$26)</f>
        <v>18.623276004697843</v>
      </c>
      <c r="P22" s="100">
        <f>IF(SER_hh_fech!P22=0,0,SER_hh_fech!P22/SER_summary!P$26)</f>
        <v>18.253946713635759</v>
      </c>
      <c r="Q22" s="100">
        <f>IF(SER_hh_fech!Q22=0,0,SER_hh_fech!Q22/SER_summary!Q$26)</f>
        <v>17.998866774233566</v>
      </c>
    </row>
    <row r="23" spans="1:17" ht="12" customHeight="1" x14ac:dyDescent="0.25">
      <c r="A23" s="88" t="s">
        <v>98</v>
      </c>
      <c r="B23" s="100">
        <f>IF(SER_hh_fech!B23=0,0,SER_hh_fech!B23/SER_summary!B$26)</f>
        <v>19.093781386285432</v>
      </c>
      <c r="C23" s="100">
        <f>IF(SER_hh_fech!C23=0,0,SER_hh_fech!C23/SER_summary!C$26)</f>
        <v>19.974329234629977</v>
      </c>
      <c r="D23" s="100">
        <f>IF(SER_hh_fech!D23=0,0,SER_hh_fech!D23/SER_summary!D$26)</f>
        <v>20.420881806715006</v>
      </c>
      <c r="E23" s="100">
        <f>IF(SER_hh_fech!E23=0,0,SER_hh_fech!E23/SER_summary!E$26)</f>
        <v>20.559056099468254</v>
      </c>
      <c r="F23" s="100">
        <f>IF(SER_hh_fech!F23=0,0,SER_hh_fech!F23/SER_summary!F$26)</f>
        <v>20.69179350044806</v>
      </c>
      <c r="G23" s="100">
        <f>IF(SER_hh_fech!G23=0,0,SER_hh_fech!G23/SER_summary!G$26)</f>
        <v>20.90655150638657</v>
      </c>
      <c r="H23" s="100">
        <f>IF(SER_hh_fech!H23=0,0,SER_hh_fech!H23/SER_summary!H$26)</f>
        <v>20.601294630454383</v>
      </c>
      <c r="I23" s="100">
        <f>IF(SER_hh_fech!I23=0,0,SER_hh_fech!I23/SER_summary!I$26)</f>
        <v>20.40304619913957</v>
      </c>
      <c r="J23" s="100">
        <f>IF(SER_hh_fech!J23=0,0,SER_hh_fech!J23/SER_summary!J$26)</f>
        <v>20.336907859730385</v>
      </c>
      <c r="K23" s="100">
        <f>IF(SER_hh_fech!K23=0,0,SER_hh_fech!K23/SER_summary!K$26)</f>
        <v>20.28324615945667</v>
      </c>
      <c r="L23" s="100">
        <f>IF(SER_hh_fech!L23=0,0,SER_hh_fech!L23/SER_summary!L$26)</f>
        <v>18.934044718593746</v>
      </c>
      <c r="M23" s="100">
        <f>IF(SER_hh_fech!M23=0,0,SER_hh_fech!M23/SER_summary!M$26)</f>
        <v>18.360682928050476</v>
      </c>
      <c r="N23" s="100">
        <f>IF(SER_hh_fech!N23=0,0,SER_hh_fech!N23/SER_summary!N$26)</f>
        <v>17.862196801569208</v>
      </c>
      <c r="O23" s="100">
        <f>IF(SER_hh_fech!O23=0,0,SER_hh_fech!O23/SER_summary!O$26)</f>
        <v>17.484056835116682</v>
      </c>
      <c r="P23" s="100">
        <f>IF(SER_hh_fech!P23=0,0,SER_hh_fech!P23/SER_summary!P$26)</f>
        <v>17.188247739134951</v>
      </c>
      <c r="Q23" s="100">
        <f>IF(SER_hh_fech!Q23=0,0,SER_hh_fech!Q23/SER_summary!Q$26)</f>
        <v>17.017718810597863</v>
      </c>
    </row>
    <row r="24" spans="1:17" ht="12" customHeight="1" x14ac:dyDescent="0.25">
      <c r="A24" s="88" t="s">
        <v>34</v>
      </c>
      <c r="B24" s="100">
        <f>IF(SER_hh_fech!B24=0,0,SER_hh_fech!B24/SER_summary!B$26)</f>
        <v>0</v>
      </c>
      <c r="C24" s="100">
        <f>IF(SER_hh_fech!C24=0,0,SER_hh_fech!C24/SER_summary!C$26)</f>
        <v>0</v>
      </c>
      <c r="D24" s="100">
        <f>IF(SER_hh_fech!D24=0,0,SER_hh_fech!D24/SER_summary!D$26)</f>
        <v>0</v>
      </c>
      <c r="E24" s="100">
        <f>IF(SER_hh_fech!E24=0,0,SER_hh_fech!E24/SER_summary!E$26)</f>
        <v>0</v>
      </c>
      <c r="F24" s="100">
        <f>IF(SER_hh_fech!F24=0,0,SER_hh_fech!F24/SER_summary!F$26)</f>
        <v>0</v>
      </c>
      <c r="G24" s="100">
        <f>IF(SER_hh_fech!G24=0,0,SER_hh_fech!G24/SER_summary!G$26)</f>
        <v>0</v>
      </c>
      <c r="H24" s="100">
        <f>IF(SER_hh_fech!H24=0,0,SER_hh_fech!H24/SER_summary!H$26)</f>
        <v>0</v>
      </c>
      <c r="I24" s="100">
        <f>IF(SER_hh_fech!I24=0,0,SER_hh_fech!I24/SER_summary!I$26)</f>
        <v>0</v>
      </c>
      <c r="J24" s="100">
        <f>IF(SER_hh_fech!J24=0,0,SER_hh_fech!J24/SER_summary!J$26)</f>
        <v>0</v>
      </c>
      <c r="K24" s="100">
        <f>IF(SER_hh_fech!K24=0,0,SER_hh_fech!K24/SER_summary!K$26)</f>
        <v>0</v>
      </c>
      <c r="L24" s="100">
        <f>IF(SER_hh_fech!L24=0,0,SER_hh_fech!L24/SER_summary!L$26)</f>
        <v>0</v>
      </c>
      <c r="M24" s="100">
        <f>IF(SER_hh_fech!M24=0,0,SER_hh_fech!M24/SER_summary!M$26)</f>
        <v>0</v>
      </c>
      <c r="N24" s="100">
        <f>IF(SER_hh_fech!N24=0,0,SER_hh_fech!N24/SER_summary!N$26)</f>
        <v>0</v>
      </c>
      <c r="O24" s="100">
        <f>IF(SER_hh_fech!O24=0,0,SER_hh_fech!O24/SER_summary!O$26)</f>
        <v>0</v>
      </c>
      <c r="P24" s="100">
        <f>IF(SER_hh_fech!P24=0,0,SER_hh_fech!P24/SER_summary!P$26)</f>
        <v>0</v>
      </c>
      <c r="Q24" s="100">
        <f>IF(SER_hh_fech!Q24=0,0,SER_hh_fech!Q24/SER_summary!Q$26)</f>
        <v>0</v>
      </c>
    </row>
    <row r="25" spans="1:17" ht="12" customHeight="1" x14ac:dyDescent="0.25">
      <c r="A25" s="88" t="s">
        <v>42</v>
      </c>
      <c r="B25" s="100">
        <f>IF(SER_hh_fech!B25=0,0,SER_hh_fech!B25/SER_summary!B$26)</f>
        <v>15.036352841699779</v>
      </c>
      <c r="C25" s="100">
        <f>IF(SER_hh_fech!C25=0,0,SER_hh_fech!C25/SER_summary!C$26)</f>
        <v>15.729784272271109</v>
      </c>
      <c r="D25" s="100">
        <f>IF(SER_hh_fech!D25=0,0,SER_hh_fech!D25/SER_summary!D$26)</f>
        <v>16.081444422788064</v>
      </c>
      <c r="E25" s="100">
        <f>IF(SER_hh_fech!E25=0,0,SER_hh_fech!E25/SER_summary!E$26)</f>
        <v>16.190256678331249</v>
      </c>
      <c r="F25" s="100">
        <f>IF(SER_hh_fech!F25=0,0,SER_hh_fech!F25/SER_summary!F$26)</f>
        <v>16.294787381602841</v>
      </c>
      <c r="G25" s="100">
        <f>IF(SER_hh_fech!G25=0,0,SER_hh_fech!G25/SER_summary!G$26)</f>
        <v>16.463909311279433</v>
      </c>
      <c r="H25" s="100">
        <f>IF(SER_hh_fech!H25=0,0,SER_hh_fech!H25/SER_summary!H$26)</f>
        <v>16.223519521482835</v>
      </c>
      <c r="I25" s="100">
        <f>IF(SER_hh_fech!I25=0,0,SER_hh_fech!I25/SER_summary!I$26)</f>
        <v>16.067398881822417</v>
      </c>
      <c r="J25" s="100">
        <f>IF(SER_hh_fech!J25=0,0,SER_hh_fech!J25/SER_summary!J$26)</f>
        <v>16.015314939537678</v>
      </c>
      <c r="K25" s="100">
        <f>IF(SER_hh_fech!K25=0,0,SER_hh_fech!K25/SER_summary!K$26)</f>
        <v>15.973056350572133</v>
      </c>
      <c r="L25" s="100">
        <f>IF(SER_hh_fech!L25=0,0,SER_hh_fech!L25/SER_summary!L$26)</f>
        <v>14.910560215892581</v>
      </c>
      <c r="M25" s="100">
        <f>IF(SER_hh_fech!M25=0,0,SER_hh_fech!M25/SER_summary!M$26)</f>
        <v>14.509564073424972</v>
      </c>
      <c r="N25" s="100">
        <f>IF(SER_hh_fech!N25=0,0,SER_hh_fech!N25/SER_summary!N$26)</f>
        <v>14.193601287669379</v>
      </c>
      <c r="O25" s="100">
        <f>IF(SER_hh_fech!O25=0,0,SER_hh_fech!O25/SER_summary!O$26)</f>
        <v>13.993696882575781</v>
      </c>
      <c r="P25" s="100">
        <f>IF(SER_hh_fech!P25=0,0,SER_hh_fech!P25/SER_summary!P$26)</f>
        <v>13.857698802129216</v>
      </c>
      <c r="Q25" s="100">
        <f>IF(SER_hh_fech!Q25=0,0,SER_hh_fech!Q25/SER_summary!Q$26)</f>
        <v>13.823421817119115</v>
      </c>
    </row>
    <row r="26" spans="1:17" ht="12" customHeight="1" x14ac:dyDescent="0.25">
      <c r="A26" s="88" t="s">
        <v>30</v>
      </c>
      <c r="B26" s="22">
        <f>IF(SER_hh_fech!B26=0,0,SER_hh_fech!B26/SER_summary!B$26)</f>
        <v>15.56683882819809</v>
      </c>
      <c r="C26" s="22">
        <f>IF(SER_hh_fech!C26=0,0,SER_hh_fech!C26/SER_summary!C$26)</f>
        <v>16.284777147072532</v>
      </c>
      <c r="D26" s="22">
        <f>IF(SER_hh_fech!D26=0,0,SER_hh_fech!D26/SER_summary!D$26)</f>
        <v>16.648917899366602</v>
      </c>
      <c r="E26" s="22">
        <f>IF(SER_hh_fech!E26=0,0,SER_hh_fech!E26/SER_summary!E$26)</f>
        <v>16.761383402807144</v>
      </c>
      <c r="F26" s="22">
        <f>IF(SER_hh_fech!F26=0,0,SER_hh_fech!F26/SER_summary!F$26)</f>
        <v>16.869825964601496</v>
      </c>
      <c r="G26" s="22">
        <f>IF(SER_hh_fech!G26=0,0,SER_hh_fech!G26/SER_summary!G$26)</f>
        <v>17.044894598070169</v>
      </c>
      <c r="H26" s="22">
        <f>IF(SER_hh_fech!H26=0,0,SER_hh_fech!H26/SER_summary!H$26)</f>
        <v>16.795838600063558</v>
      </c>
      <c r="I26" s="22">
        <f>IF(SER_hh_fech!I26=0,0,SER_hh_fech!I26/SER_summary!I$26)</f>
        <v>16.631401422687272</v>
      </c>
      <c r="J26" s="22">
        <f>IF(SER_hh_fech!J26=0,0,SER_hh_fech!J26/SER_summary!J$26)</f>
        <v>16.582372368899225</v>
      </c>
      <c r="K26" s="22">
        <f>IF(SER_hh_fech!K26=0,0,SER_hh_fech!K26/SER_summary!K$26)</f>
        <v>16.536416792198629</v>
      </c>
      <c r="L26" s="22">
        <f>IF(SER_hh_fech!L26=0,0,SER_hh_fech!L26/SER_summary!L$26)</f>
        <v>15.454380752466664</v>
      </c>
      <c r="M26" s="22">
        <f>IF(SER_hh_fech!M26=0,0,SER_hh_fech!M26/SER_summary!M$26)</f>
        <v>14.958072101701356</v>
      </c>
      <c r="N26" s="22">
        <f>IF(SER_hh_fech!N26=0,0,SER_hh_fech!N26/SER_summary!N$26)</f>
        <v>14.5878192304584</v>
      </c>
      <c r="O26" s="22">
        <f>IF(SER_hh_fech!O26=0,0,SER_hh_fech!O26/SER_summary!O$26)</f>
        <v>14.296842582378188</v>
      </c>
      <c r="P26" s="22">
        <f>IF(SER_hh_fech!P26=0,0,SER_hh_fech!P26/SER_summary!P$26)</f>
        <v>14.246528857946752</v>
      </c>
      <c r="Q26" s="22">
        <f>IF(SER_hh_fech!Q26=0,0,SER_hh_fech!Q26/SER_summary!Q$26)</f>
        <v>14.088207910777772</v>
      </c>
    </row>
    <row r="27" spans="1:17" ht="12" customHeight="1" x14ac:dyDescent="0.25">
      <c r="A27" s="93" t="s">
        <v>114</v>
      </c>
      <c r="B27" s="116">
        <f>IF(SER_hh_fech!B27=0,0,SER_hh_fech!B27/SER_summary!B$26)</f>
        <v>0.76835061816876238</v>
      </c>
      <c r="C27" s="116">
        <f>IF(SER_hh_fech!C27=0,0,SER_hh_fech!C27/SER_summary!C$26)</f>
        <v>0.76934637197294276</v>
      </c>
      <c r="D27" s="116">
        <f>IF(SER_hh_fech!D27=0,0,SER_hh_fech!D27/SER_summary!D$26)</f>
        <v>0.77793975279135918</v>
      </c>
      <c r="E27" s="116">
        <f>IF(SER_hh_fech!E27=0,0,SER_hh_fech!E27/SER_summary!E$26)</f>
        <v>0.79998972943365254</v>
      </c>
      <c r="F27" s="116">
        <f>IF(SER_hh_fech!F27=0,0,SER_hh_fech!F27/SER_summary!F$26)</f>
        <v>0.80581635276597685</v>
      </c>
      <c r="G27" s="116">
        <f>IF(SER_hh_fech!G27=0,0,SER_hh_fech!G27/SER_summary!G$26)</f>
        <v>0.84835788473671703</v>
      </c>
      <c r="H27" s="116">
        <f>IF(SER_hh_fech!H27=0,0,SER_hh_fech!H27/SER_summary!H$26)</f>
        <v>0.8741117518215813</v>
      </c>
      <c r="I27" s="116">
        <f>IF(SER_hh_fech!I27=0,0,SER_hh_fech!I27/SER_summary!I$26)</f>
        <v>0.92978625345091837</v>
      </c>
      <c r="J27" s="116">
        <f>IF(SER_hh_fech!J27=0,0,SER_hh_fech!J27/SER_summary!J$26)</f>
        <v>1.0871146565711194</v>
      </c>
      <c r="K27" s="116">
        <f>IF(SER_hh_fech!K27=0,0,SER_hh_fech!K27/SER_summary!K$26)</f>
        <v>1.2547436292537113</v>
      </c>
      <c r="L27" s="116">
        <f>IF(SER_hh_fech!L27=0,0,SER_hh_fech!L27/SER_summary!L$26)</f>
        <v>1.7183110841357221</v>
      </c>
      <c r="M27" s="116">
        <f>IF(SER_hh_fech!M27=0,0,SER_hh_fech!M27/SER_summary!M$26)</f>
        <v>2.1173696174482695</v>
      </c>
      <c r="N27" s="116">
        <f>IF(SER_hh_fech!N27=0,0,SER_hh_fech!N27/SER_summary!N$26)</f>
        <v>2.3947788378320851</v>
      </c>
      <c r="O27" s="116">
        <f>IF(SER_hh_fech!O27=0,0,SER_hh_fech!O27/SER_summary!O$26)</f>
        <v>2.5752627924055056</v>
      </c>
      <c r="P27" s="116">
        <f>IF(SER_hh_fech!P27=0,0,SER_hh_fech!P27/SER_summary!P$26)</f>
        <v>2.7009538920400158</v>
      </c>
      <c r="Q27" s="116">
        <f>IF(SER_hh_fech!Q27=0,0,SER_hh_fech!Q27/SER_summary!Q$26)</f>
        <v>2.8018881017291362</v>
      </c>
    </row>
    <row r="28" spans="1:17" ht="12" customHeight="1" x14ac:dyDescent="0.25">
      <c r="A28" s="91" t="s">
        <v>113</v>
      </c>
      <c r="B28" s="117">
        <f>IF(SER_hh_fech!B28=0,0,SER_hh_fech!B28/SER_summary!B$26)</f>
        <v>7.4372651684268787</v>
      </c>
      <c r="C28" s="117">
        <f>IF(SER_hh_fech!C28=0,0,SER_hh_fech!C28/SER_summary!C$26)</f>
        <v>7.693202929507037</v>
      </c>
      <c r="D28" s="117">
        <f>IF(SER_hh_fech!D28=0,0,SER_hh_fech!D28/SER_summary!D$26)</f>
        <v>8.076927714749468</v>
      </c>
      <c r="E28" s="117">
        <f>IF(SER_hh_fech!E28=0,0,SER_hh_fech!E28/SER_summary!E$26)</f>
        <v>8.1911857915174462</v>
      </c>
      <c r="F28" s="117">
        <f>IF(SER_hh_fech!F28=0,0,SER_hh_fech!F28/SER_summary!F$26)</f>
        <v>8.324996671497809</v>
      </c>
      <c r="G28" s="117">
        <f>IF(SER_hh_fech!G28=0,0,SER_hh_fech!G28/SER_summary!G$26)</f>
        <v>8.5034442244207948</v>
      </c>
      <c r="H28" s="117">
        <f>IF(SER_hh_fech!H28=0,0,SER_hh_fech!H28/SER_summary!H$26)</f>
        <v>8.4846039715656012</v>
      </c>
      <c r="I28" s="117">
        <f>IF(SER_hh_fech!I28=0,0,SER_hh_fech!I28/SER_summary!I$26)</f>
        <v>8.5362268255074465</v>
      </c>
      <c r="J28" s="117">
        <f>IF(SER_hh_fech!J28=0,0,SER_hh_fech!J28/SER_summary!J$26)</f>
        <v>8.6767062006247571</v>
      </c>
      <c r="K28" s="117">
        <f>IF(SER_hh_fech!K28=0,0,SER_hh_fech!K28/SER_summary!K$26)</f>
        <v>8.8208362481097282</v>
      </c>
      <c r="L28" s="117">
        <f>IF(SER_hh_fech!L28=0,0,SER_hh_fech!L28/SER_summary!L$26)</f>
        <v>8.6653735522049651</v>
      </c>
      <c r="M28" s="117">
        <f>IF(SER_hh_fech!M28=0,0,SER_hh_fech!M28/SER_summary!M$26)</f>
        <v>8.7367225388828444</v>
      </c>
      <c r="N28" s="117">
        <f>IF(SER_hh_fech!N28=0,0,SER_hh_fech!N28/SER_summary!N$26)</f>
        <v>8.769617060583899</v>
      </c>
      <c r="O28" s="117">
        <f>IF(SER_hh_fech!O28=0,0,SER_hh_fech!O28/SER_summary!O$26)</f>
        <v>8.7961218463800179</v>
      </c>
      <c r="P28" s="117">
        <f>IF(SER_hh_fech!P28=0,0,SER_hh_fech!P28/SER_summary!P$26)</f>
        <v>8.8198375651095571</v>
      </c>
      <c r="Q28" s="117">
        <f>IF(SER_hh_fech!Q28=0,0,SER_hh_fech!Q28/SER_summary!Q$26)</f>
        <v>8.8799216244096435</v>
      </c>
    </row>
    <row r="29" spans="1:17" ht="12.95" customHeight="1" x14ac:dyDescent="0.25">
      <c r="A29" s="90" t="s">
        <v>46</v>
      </c>
      <c r="B29" s="101">
        <f>IF(SER_hh_fech!B29=0,0,SER_hh_fech!B29/SER_summary!B$26)</f>
        <v>17.323594591945483</v>
      </c>
      <c r="C29" s="101">
        <f>IF(SER_hh_fech!C29=0,0,SER_hh_fech!C29/SER_summary!C$26)</f>
        <v>17.875092869905561</v>
      </c>
      <c r="D29" s="101">
        <f>IF(SER_hh_fech!D29=0,0,SER_hh_fech!D29/SER_summary!D$26)</f>
        <v>19.630012405146189</v>
      </c>
      <c r="E29" s="101">
        <f>IF(SER_hh_fech!E29=0,0,SER_hh_fech!E29/SER_summary!E$26)</f>
        <v>20.223075256157813</v>
      </c>
      <c r="F29" s="101">
        <f>IF(SER_hh_fech!F29=0,0,SER_hh_fech!F29/SER_summary!F$26)</f>
        <v>22.967967716802924</v>
      </c>
      <c r="G29" s="101">
        <f>IF(SER_hh_fech!G29=0,0,SER_hh_fech!G29/SER_summary!G$26)</f>
        <v>23.921398179877663</v>
      </c>
      <c r="H29" s="101">
        <f>IF(SER_hh_fech!H29=0,0,SER_hh_fech!H29/SER_summary!H$26)</f>
        <v>24.144013571871774</v>
      </c>
      <c r="I29" s="101">
        <f>IF(SER_hh_fech!I29=0,0,SER_hh_fech!I29/SER_summary!I$26)</f>
        <v>24.017162433319754</v>
      </c>
      <c r="J29" s="101">
        <f>IF(SER_hh_fech!J29=0,0,SER_hh_fech!J29/SER_summary!J$26)</f>
        <v>23.302685253762778</v>
      </c>
      <c r="K29" s="101">
        <f>IF(SER_hh_fech!K29=0,0,SER_hh_fech!K29/SER_summary!K$26)</f>
        <v>22.724794622349652</v>
      </c>
      <c r="L29" s="101">
        <f>IF(SER_hh_fech!L29=0,0,SER_hh_fech!L29/SER_summary!L$26)</f>
        <v>21.648261052033288</v>
      </c>
      <c r="M29" s="101">
        <f>IF(SER_hh_fech!M29=0,0,SER_hh_fech!M29/SER_summary!M$26)</f>
        <v>21.436935726263631</v>
      </c>
      <c r="N29" s="101">
        <f>IF(SER_hh_fech!N29=0,0,SER_hh_fech!N29/SER_summary!N$26)</f>
        <v>21.543097972534856</v>
      </c>
      <c r="O29" s="101">
        <f>IF(SER_hh_fech!O29=0,0,SER_hh_fech!O29/SER_summary!O$26)</f>
        <v>20.615021175698192</v>
      </c>
      <c r="P29" s="101">
        <f>IF(SER_hh_fech!P29=0,0,SER_hh_fech!P29/SER_summary!P$26)</f>
        <v>21.078111359973121</v>
      </c>
      <c r="Q29" s="101">
        <f>IF(SER_hh_fech!Q29=0,0,SER_hh_fech!Q29/SER_summary!Q$26)</f>
        <v>20.915153557618613</v>
      </c>
    </row>
    <row r="30" spans="1:17" ht="12" customHeight="1" x14ac:dyDescent="0.25">
      <c r="A30" s="88" t="s">
        <v>66</v>
      </c>
      <c r="B30" s="100">
        <f>IF(SER_hh_fech!B30=0,0,SER_hh_fech!B30/SER_summary!B$26)</f>
        <v>22.773273856309558</v>
      </c>
      <c r="C30" s="100">
        <f>IF(SER_hh_fech!C30=0,0,SER_hh_fech!C30/SER_summary!C$26)</f>
        <v>24.111009168763939</v>
      </c>
      <c r="D30" s="100">
        <f>IF(SER_hh_fech!D30=0,0,SER_hh_fech!D30/SER_summary!D$26)</f>
        <v>25.712324586214734</v>
      </c>
      <c r="E30" s="100">
        <f>IF(SER_hh_fech!E30=0,0,SER_hh_fech!E30/SER_summary!E$26)</f>
        <v>26.353742131983012</v>
      </c>
      <c r="F30" s="100">
        <f>IF(SER_hh_fech!F30=0,0,SER_hh_fech!F30/SER_summary!F$26)</f>
        <v>29.745620067033556</v>
      </c>
      <c r="G30" s="100">
        <f>IF(SER_hh_fech!G30=0,0,SER_hh_fech!G30/SER_summary!G$26)</f>
        <v>29.609121034903254</v>
      </c>
      <c r="H30" s="100">
        <f>IF(SER_hh_fech!H30=0,0,SER_hh_fech!H30/SER_summary!H$26)</f>
        <v>30.52185732046707</v>
      </c>
      <c r="I30" s="100">
        <f>IF(SER_hh_fech!I30=0,0,SER_hh_fech!I30/SER_summary!I$26)</f>
        <v>30.155732193392222</v>
      </c>
      <c r="J30" s="100">
        <f>IF(SER_hh_fech!J30=0,0,SER_hh_fech!J30/SER_summary!J$26)</f>
        <v>28.583229032561384</v>
      </c>
      <c r="K30" s="100">
        <f>IF(SER_hh_fech!K30=0,0,SER_hh_fech!K30/SER_summary!K$26)</f>
        <v>28.066845984961226</v>
      </c>
      <c r="L30" s="100">
        <f>IF(SER_hh_fech!L30=0,0,SER_hh_fech!L30/SER_summary!L$26)</f>
        <v>29.033780344391172</v>
      </c>
      <c r="M30" s="100">
        <f>IF(SER_hh_fech!M30=0,0,SER_hh_fech!M30/SER_summary!M$26)</f>
        <v>28.707571554091786</v>
      </c>
      <c r="N30" s="100">
        <f>IF(SER_hh_fech!N30=0,0,SER_hh_fech!N30/SER_summary!N$26)</f>
        <v>27.05192588512601</v>
      </c>
      <c r="O30" s="100">
        <f>IF(SER_hh_fech!O30=0,0,SER_hh_fech!O30/SER_summary!O$26)</f>
        <v>26.408312474659301</v>
      </c>
      <c r="P30" s="100">
        <f>IF(SER_hh_fech!P30=0,0,SER_hh_fech!P30/SER_summary!P$26)</f>
        <v>26.657318255367642</v>
      </c>
      <c r="Q30" s="100">
        <f>IF(SER_hh_fech!Q30=0,0,SER_hh_fech!Q30/SER_summary!Q$26)</f>
        <v>25.19159945489724</v>
      </c>
    </row>
    <row r="31" spans="1:17" ht="12" customHeight="1" x14ac:dyDescent="0.25">
      <c r="A31" s="88" t="s">
        <v>98</v>
      </c>
      <c r="B31" s="100">
        <f>IF(SER_hh_fech!B31=0,0,SER_hh_fech!B31/SER_summary!B$26)</f>
        <v>21.146611438001738</v>
      </c>
      <c r="C31" s="100">
        <f>IF(SER_hh_fech!C31=0,0,SER_hh_fech!C31/SER_summary!C$26)</f>
        <v>22.38879422813795</v>
      </c>
      <c r="D31" s="100">
        <f>IF(SER_hh_fech!D31=0,0,SER_hh_fech!D31/SER_summary!D$26)</f>
        <v>23.875729972913689</v>
      </c>
      <c r="E31" s="100">
        <f>IF(SER_hh_fech!E31=0,0,SER_hh_fech!E31/SER_summary!E$26)</f>
        <v>24.47133197969853</v>
      </c>
      <c r="F31" s="100">
        <f>IF(SER_hh_fech!F31=0,0,SER_hh_fech!F31/SER_summary!F$26)</f>
        <v>27.620932919388309</v>
      </c>
      <c r="G31" s="100">
        <f>IF(SER_hh_fech!G31=0,0,SER_hh_fech!G31/SER_summary!G$26)</f>
        <v>27.494183818124458</v>
      </c>
      <c r="H31" s="100">
        <f>IF(SER_hh_fech!H31=0,0,SER_hh_fech!H31/SER_summary!H$26)</f>
        <v>28.341724654719425</v>
      </c>
      <c r="I31" s="100">
        <f>IF(SER_hh_fech!I31=0,0,SER_hh_fech!I31/SER_summary!I$26)</f>
        <v>28.001751322435663</v>
      </c>
      <c r="J31" s="100">
        <f>IF(SER_hh_fech!J31=0,0,SER_hh_fech!J31/SER_summary!J$26)</f>
        <v>26.541569815949877</v>
      </c>
      <c r="K31" s="100">
        <f>IF(SER_hh_fech!K31=0,0,SER_hh_fech!K31/SER_summary!K$26)</f>
        <v>26.062071271749723</v>
      </c>
      <c r="L31" s="100">
        <f>IF(SER_hh_fech!L31=0,0,SER_hh_fech!L31/SER_summary!L$26)</f>
        <v>26.959938891220396</v>
      </c>
      <c r="M31" s="100">
        <f>IF(SER_hh_fech!M31=0,0,SER_hh_fech!M31/SER_summary!M$26)</f>
        <v>26.643497693371735</v>
      </c>
      <c r="N31" s="100">
        <f>IF(SER_hh_fech!N31=0,0,SER_hh_fech!N31/SER_summary!N$26)</f>
        <v>25.094729434587389</v>
      </c>
      <c r="O31" s="100">
        <f>IF(SER_hh_fech!O31=0,0,SER_hh_fech!O31/SER_summary!O$26)</f>
        <v>24.481494402277129</v>
      </c>
      <c r="P31" s="100">
        <f>IF(SER_hh_fech!P31=0,0,SER_hh_fech!P31/SER_summary!P$26)</f>
        <v>23.75890839068537</v>
      </c>
      <c r="Q31" s="100">
        <f>IF(SER_hh_fech!Q31=0,0,SER_hh_fech!Q31/SER_summary!Q$26)</f>
        <v>23.319405533627336</v>
      </c>
    </row>
    <row r="32" spans="1:17" ht="12" customHeight="1" x14ac:dyDescent="0.25">
      <c r="A32" s="88" t="s">
        <v>34</v>
      </c>
      <c r="B32" s="100">
        <f>IF(SER_hh_fech!B32=0,0,SER_hh_fech!B32/SER_summary!B$26)</f>
        <v>0</v>
      </c>
      <c r="C32" s="100">
        <f>IF(SER_hh_fech!C32=0,0,SER_hh_fech!C32/SER_summary!C$26)</f>
        <v>0</v>
      </c>
      <c r="D32" s="100">
        <f>IF(SER_hh_fech!D32=0,0,SER_hh_fech!D32/SER_summary!D$26)</f>
        <v>0</v>
      </c>
      <c r="E32" s="100">
        <f>IF(SER_hh_fech!E32=0,0,SER_hh_fech!E32/SER_summary!E$26)</f>
        <v>0</v>
      </c>
      <c r="F32" s="100">
        <f>IF(SER_hh_fech!F32=0,0,SER_hh_fech!F32/SER_summary!F$26)</f>
        <v>0</v>
      </c>
      <c r="G32" s="100">
        <f>IF(SER_hh_fech!G32=0,0,SER_hh_fech!G32/SER_summary!G$26)</f>
        <v>0</v>
      </c>
      <c r="H32" s="100">
        <f>IF(SER_hh_fech!H32=0,0,SER_hh_fech!H32/SER_summary!H$26)</f>
        <v>0</v>
      </c>
      <c r="I32" s="100">
        <f>IF(SER_hh_fech!I32=0,0,SER_hh_fech!I32/SER_summary!I$26)</f>
        <v>0</v>
      </c>
      <c r="J32" s="100">
        <f>IF(SER_hh_fech!J32=0,0,SER_hh_fech!J32/SER_summary!J$26)</f>
        <v>0</v>
      </c>
      <c r="K32" s="100">
        <f>IF(SER_hh_fech!K32=0,0,SER_hh_fech!K32/SER_summary!K$26)</f>
        <v>0</v>
      </c>
      <c r="L32" s="100">
        <f>IF(SER_hh_fech!L32=0,0,SER_hh_fech!L32/SER_summary!L$26)</f>
        <v>0</v>
      </c>
      <c r="M32" s="100">
        <f>IF(SER_hh_fech!M32=0,0,SER_hh_fech!M32/SER_summary!M$26)</f>
        <v>0</v>
      </c>
      <c r="N32" s="100">
        <f>IF(SER_hh_fech!N32=0,0,SER_hh_fech!N32/SER_summary!N$26)</f>
        <v>53.151638078073681</v>
      </c>
      <c r="O32" s="100">
        <f>IF(SER_hh_fech!O32=0,0,SER_hh_fech!O32/SER_summary!O$26)</f>
        <v>30.741108026973773</v>
      </c>
      <c r="P32" s="100">
        <f>IF(SER_hh_fech!P32=0,0,SER_hh_fech!P32/SER_summary!P$26)</f>
        <v>30.261155982751138</v>
      </c>
      <c r="Q32" s="100">
        <f>IF(SER_hh_fech!Q32=0,0,SER_hh_fech!Q32/SER_summary!Q$26)</f>
        <v>30.166110337987774</v>
      </c>
    </row>
    <row r="33" spans="1:17" ht="12" customHeight="1" x14ac:dyDescent="0.25">
      <c r="A33" s="49" t="s">
        <v>30</v>
      </c>
      <c r="B33" s="18">
        <f>IF(SER_hh_fech!B33=0,0,SER_hh_fech!B33/SER_summary!B$26)</f>
        <v>15.544013741380782</v>
      </c>
      <c r="C33" s="18">
        <f>IF(SER_hh_fech!C33=0,0,SER_hh_fech!C33/SER_summary!C$26)</f>
        <v>16.457134690993584</v>
      </c>
      <c r="D33" s="18">
        <f>IF(SER_hh_fech!D33=0,0,SER_hh_fech!D33/SER_summary!D$26)</f>
        <v>17.550200466218765</v>
      </c>
      <c r="E33" s="18">
        <f>IF(SER_hh_fech!E33=0,0,SER_hh_fech!E33/SER_summary!E$26)</f>
        <v>17.987806226865633</v>
      </c>
      <c r="F33" s="18">
        <f>IF(SER_hh_fech!F33=0,0,SER_hh_fech!F33/SER_summary!F$26)</f>
        <v>20.303210290497198</v>
      </c>
      <c r="G33" s="18">
        <f>IF(SER_hh_fech!G33=0,0,SER_hh_fech!G33/SER_summary!G$26)</f>
        <v>20.210015761385552</v>
      </c>
      <c r="H33" s="18">
        <f>IF(SER_hh_fech!H33=0,0,SER_hh_fech!H33/SER_summary!H$26)</f>
        <v>20.832786201288833</v>
      </c>
      <c r="I33" s="18">
        <f>IF(SER_hh_fech!I33=0,0,SER_hh_fech!I33/SER_summary!I$26)</f>
        <v>20.582744292388259</v>
      </c>
      <c r="J33" s="18">
        <f>IF(SER_hh_fech!J33=0,0,SER_hh_fech!J33/SER_summary!J$26)</f>
        <v>19.509186883453502</v>
      </c>
      <c r="K33" s="18">
        <f>IF(SER_hh_fech!K33=0,0,SER_hh_fech!K33/SER_summary!K$26)</f>
        <v>19.156968263265025</v>
      </c>
      <c r="L33" s="18">
        <f>IF(SER_hh_fech!L33=0,0,SER_hh_fech!L33/SER_summary!L$26)</f>
        <v>19.775618478400688</v>
      </c>
      <c r="M33" s="18">
        <f>IF(SER_hh_fech!M33=0,0,SER_hh_fech!M33/SER_summary!M$26)</f>
        <v>19.57406184216639</v>
      </c>
      <c r="N33" s="18">
        <f>IF(SER_hh_fech!N33=0,0,SER_hh_fech!N33/SER_summary!N$26)</f>
        <v>17.35351010180721</v>
      </c>
      <c r="O33" s="18">
        <f>IF(SER_hh_fech!O33=0,0,SER_hh_fech!O33/SER_summary!O$26)</f>
        <v>18.102233746947519</v>
      </c>
      <c r="P33" s="18">
        <f>IF(SER_hh_fech!P33=0,0,SER_hh_fech!P33/SER_summary!P$26)</f>
        <v>17.596528774773361</v>
      </c>
      <c r="Q33" s="18">
        <f>IF(SER_hh_fech!Q33=0,0,SER_hh_fech!Q33/SER_summary!Q$26)</f>
        <v>17.536964764402569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>
        <f>IF(SER_hh_tesh!B3=0,0,SER_hh_tesh!B3/SER_summary!B$26)</f>
        <v>55.698152809413045</v>
      </c>
      <c r="C3" s="106">
        <f>IF(SER_hh_tesh!C3=0,0,SER_hh_tesh!C3/SER_summary!C$26)</f>
        <v>60.328892532902167</v>
      </c>
      <c r="D3" s="106">
        <f>IF(SER_hh_tesh!D3=0,0,SER_hh_tesh!D3/SER_summary!D$26)</f>
        <v>64.203977026991339</v>
      </c>
      <c r="E3" s="106">
        <f>IF(SER_hh_tesh!E3=0,0,SER_hh_tesh!E3/SER_summary!E$26)</f>
        <v>69.94308569560134</v>
      </c>
      <c r="F3" s="106">
        <f>IF(SER_hh_tesh!F3=0,0,SER_hh_tesh!F3/SER_summary!F$26)</f>
        <v>78.787334549429744</v>
      </c>
      <c r="G3" s="106">
        <f>IF(SER_hh_tesh!G3=0,0,SER_hh_tesh!G3/SER_summary!G$26)</f>
        <v>86.041720516716438</v>
      </c>
      <c r="H3" s="106">
        <f>IF(SER_hh_tesh!H3=0,0,SER_hh_tesh!H3/SER_summary!H$26)</f>
        <v>87.832654320499245</v>
      </c>
      <c r="I3" s="106">
        <f>IF(SER_hh_tesh!I3=0,0,SER_hh_tesh!I3/SER_summary!I$26)</f>
        <v>86.979893893547796</v>
      </c>
      <c r="J3" s="106">
        <f>IF(SER_hh_tesh!J3=0,0,SER_hh_tesh!J3/SER_summary!J$26)</f>
        <v>83.145638493980869</v>
      </c>
      <c r="K3" s="106">
        <f>IF(SER_hh_tesh!K3=0,0,SER_hh_tesh!K3/SER_summary!K$26)</f>
        <v>89.550038279605246</v>
      </c>
      <c r="L3" s="106">
        <f>IF(SER_hh_tesh!L3=0,0,SER_hh_tesh!L3/SER_summary!L$26)</f>
        <v>83.687719144559324</v>
      </c>
      <c r="M3" s="106">
        <f>IF(SER_hh_tesh!M3=0,0,SER_hh_tesh!M3/SER_summary!M$26)</f>
        <v>83.377780814892077</v>
      </c>
      <c r="N3" s="106">
        <f>IF(SER_hh_tesh!N3=0,0,SER_hh_tesh!N3/SER_summary!N$26)</f>
        <v>83.26617794388531</v>
      </c>
      <c r="O3" s="106">
        <f>IF(SER_hh_tesh!O3=0,0,SER_hh_tesh!O3/SER_summary!O$26)</f>
        <v>81.545482409667756</v>
      </c>
      <c r="P3" s="106">
        <f>IF(SER_hh_tesh!P3=0,0,SER_hh_tesh!P3/SER_summary!P$26)</f>
        <v>90.818817076543453</v>
      </c>
      <c r="Q3" s="106">
        <f>IF(SER_hh_tesh!Q3=0,0,SER_hh_tesh!Q3/SER_summary!Q$26)</f>
        <v>97.362686725531034</v>
      </c>
    </row>
    <row r="4" spans="1:17" ht="12.95" customHeight="1" x14ac:dyDescent="0.25">
      <c r="A4" s="90" t="s">
        <v>44</v>
      </c>
      <c r="B4" s="101">
        <f>IF(SER_hh_tesh!B4=0,0,SER_hh_tesh!B4/SER_summary!B$26)</f>
        <v>21.198772914639026</v>
      </c>
      <c r="C4" s="101">
        <f>IF(SER_hh_tesh!C4=0,0,SER_hh_tesh!C4/SER_summary!C$26)</f>
        <v>23.821139378325825</v>
      </c>
      <c r="D4" s="101">
        <f>IF(SER_hh_tesh!D4=0,0,SER_hh_tesh!D4/SER_summary!D$26)</f>
        <v>25.737475192629802</v>
      </c>
      <c r="E4" s="101">
        <f>IF(SER_hh_tesh!E4=0,0,SER_hh_tesh!E4/SER_summary!E$26)</f>
        <v>30.869384102983481</v>
      </c>
      <c r="F4" s="101">
        <f>IF(SER_hh_tesh!F4=0,0,SER_hh_tesh!F4/SER_summary!F$26)</f>
        <v>37.331183530932158</v>
      </c>
      <c r="G4" s="101">
        <f>IF(SER_hh_tesh!G4=0,0,SER_hh_tesh!G4/SER_summary!G$26)</f>
        <v>43.455543586604286</v>
      </c>
      <c r="H4" s="101">
        <f>IF(SER_hh_tesh!H4=0,0,SER_hh_tesh!H4/SER_summary!H$26)</f>
        <v>43.548014577862894</v>
      </c>
      <c r="I4" s="101">
        <f>IF(SER_hh_tesh!I4=0,0,SER_hh_tesh!I4/SER_summary!I$26)</f>
        <v>41.170117151556262</v>
      </c>
      <c r="J4" s="101">
        <f>IF(SER_hh_tesh!J4=0,0,SER_hh_tesh!J4/SER_summary!J$26)</f>
        <v>36.357357477402466</v>
      </c>
      <c r="K4" s="101">
        <f>IF(SER_hh_tesh!K4=0,0,SER_hh_tesh!K4/SER_summary!K$26)</f>
        <v>41.712113915994593</v>
      </c>
      <c r="L4" s="101">
        <f>IF(SER_hh_tesh!L4=0,0,SER_hh_tesh!L4/SER_summary!L$26)</f>
        <v>33.879999771859069</v>
      </c>
      <c r="M4" s="101">
        <f>IF(SER_hh_tesh!M4=0,0,SER_hh_tesh!M4/SER_summary!M$26)</f>
        <v>32.501104867440318</v>
      </c>
      <c r="N4" s="101">
        <f>IF(SER_hh_tesh!N4=0,0,SER_hh_tesh!N4/SER_summary!N$26)</f>
        <v>32.536629687213875</v>
      </c>
      <c r="O4" s="101">
        <f>IF(SER_hh_tesh!O4=0,0,SER_hh_tesh!O4/SER_summary!O$26)</f>
        <v>30.417055899586476</v>
      </c>
      <c r="P4" s="101">
        <f>IF(SER_hh_tesh!P4=0,0,SER_hh_tesh!P4/SER_summary!P$26)</f>
        <v>38.282038752041402</v>
      </c>
      <c r="Q4" s="101">
        <f>IF(SER_hh_tesh!Q4=0,0,SER_hh_tesh!Q4/SER_summary!Q$26)</f>
        <v>42.958544966861105</v>
      </c>
    </row>
    <row r="5" spans="1:17" ht="12" customHeight="1" x14ac:dyDescent="0.25">
      <c r="A5" s="88" t="s">
        <v>38</v>
      </c>
      <c r="B5" s="100">
        <f>IF(SER_hh_tesh!B5=0,0,SER_hh_tesh!B5/SER_summary!B$26)</f>
        <v>0</v>
      </c>
      <c r="C5" s="100">
        <f>IF(SER_hh_tesh!C5=0,0,SER_hh_tesh!C5/SER_summary!C$26)</f>
        <v>0</v>
      </c>
      <c r="D5" s="100">
        <f>IF(SER_hh_tesh!D5=0,0,SER_hh_tesh!D5/SER_summary!D$26)</f>
        <v>0</v>
      </c>
      <c r="E5" s="100">
        <f>IF(SER_hh_tesh!E5=0,0,SER_hh_tesh!E5/SER_summary!E$26)</f>
        <v>0</v>
      </c>
      <c r="F5" s="100">
        <f>IF(SER_hh_tesh!F5=0,0,SER_hh_tesh!F5/SER_summary!F$26)</f>
        <v>0</v>
      </c>
      <c r="G5" s="100">
        <f>IF(SER_hh_tesh!G5=0,0,SER_hh_tesh!G5/SER_summary!G$26)</f>
        <v>0</v>
      </c>
      <c r="H5" s="100">
        <f>IF(SER_hh_tesh!H5=0,0,SER_hh_tesh!H5/SER_summary!H$26)</f>
        <v>0</v>
      </c>
      <c r="I5" s="100">
        <f>IF(SER_hh_tesh!I5=0,0,SER_hh_tesh!I5/SER_summary!I$26)</f>
        <v>0</v>
      </c>
      <c r="J5" s="100">
        <f>IF(SER_hh_tesh!J5=0,0,SER_hh_tesh!J5/SER_summary!J$26)</f>
        <v>0</v>
      </c>
      <c r="K5" s="100">
        <f>IF(SER_hh_tesh!K5=0,0,SER_hh_tesh!K5/SER_summary!K$26)</f>
        <v>0</v>
      </c>
      <c r="L5" s="100">
        <f>IF(SER_hh_tesh!L5=0,0,SER_hh_tesh!L5/SER_summary!L$26)</f>
        <v>0</v>
      </c>
      <c r="M5" s="100">
        <f>IF(SER_hh_tesh!M5=0,0,SER_hh_tesh!M5/SER_summary!M$26)</f>
        <v>0</v>
      </c>
      <c r="N5" s="100">
        <f>IF(SER_hh_tesh!N5=0,0,SER_hh_tesh!N5/SER_summary!N$26)</f>
        <v>0</v>
      </c>
      <c r="O5" s="100">
        <f>IF(SER_hh_tesh!O5=0,0,SER_hh_tesh!O5/SER_summary!O$26)</f>
        <v>0</v>
      </c>
      <c r="P5" s="100">
        <f>IF(SER_hh_tesh!P5=0,0,SER_hh_tesh!P5/SER_summary!P$26)</f>
        <v>0</v>
      </c>
      <c r="Q5" s="100">
        <f>IF(SER_hh_tesh!Q5=0,0,SER_hh_tesh!Q5/SER_summary!Q$26)</f>
        <v>0</v>
      </c>
    </row>
    <row r="6" spans="1:17" ht="12" customHeight="1" x14ac:dyDescent="0.25">
      <c r="A6" s="88" t="s">
        <v>66</v>
      </c>
      <c r="B6" s="100">
        <f>IF(SER_hh_tesh!B6=0,0,SER_hh_tesh!B6/SER_summary!B$26)</f>
        <v>0</v>
      </c>
      <c r="C6" s="100">
        <f>IF(SER_hh_tesh!C6=0,0,SER_hh_tesh!C6/SER_summary!C$26)</f>
        <v>0</v>
      </c>
      <c r="D6" s="100">
        <f>IF(SER_hh_tesh!D6=0,0,SER_hh_tesh!D6/SER_summary!D$26)</f>
        <v>0</v>
      </c>
      <c r="E6" s="100">
        <f>IF(SER_hh_tesh!E6=0,0,SER_hh_tesh!E6/SER_summary!E$26)</f>
        <v>0</v>
      </c>
      <c r="F6" s="100">
        <f>IF(SER_hh_tesh!F6=0,0,SER_hh_tesh!F6/SER_summary!F$26)</f>
        <v>0</v>
      </c>
      <c r="G6" s="100">
        <f>IF(SER_hh_tesh!G6=0,0,SER_hh_tesh!G6/SER_summary!G$26)</f>
        <v>0</v>
      </c>
      <c r="H6" s="100">
        <f>IF(SER_hh_tesh!H6=0,0,SER_hh_tesh!H6/SER_summary!H$26)</f>
        <v>0</v>
      </c>
      <c r="I6" s="100">
        <f>IF(SER_hh_tesh!I6=0,0,SER_hh_tesh!I6/SER_summary!I$26)</f>
        <v>0</v>
      </c>
      <c r="J6" s="100">
        <f>IF(SER_hh_tesh!J6=0,0,SER_hh_tesh!J6/SER_summary!J$26)</f>
        <v>0</v>
      </c>
      <c r="K6" s="100">
        <f>IF(SER_hh_tesh!K6=0,0,SER_hh_tesh!K6/SER_summary!K$26)</f>
        <v>0</v>
      </c>
      <c r="L6" s="100">
        <f>IF(SER_hh_tesh!L6=0,0,SER_hh_tesh!L6/SER_summary!L$26)</f>
        <v>0</v>
      </c>
      <c r="M6" s="100">
        <f>IF(SER_hh_tesh!M6=0,0,SER_hh_tesh!M6/SER_summary!M$26)</f>
        <v>0</v>
      </c>
      <c r="N6" s="100">
        <f>IF(SER_hh_tesh!N6=0,0,SER_hh_tesh!N6/SER_summary!N$26)</f>
        <v>0</v>
      </c>
      <c r="O6" s="100">
        <f>IF(SER_hh_tesh!O6=0,0,SER_hh_tesh!O6/SER_summary!O$26)</f>
        <v>0</v>
      </c>
      <c r="P6" s="100">
        <f>IF(SER_hh_tesh!P6=0,0,SER_hh_tesh!P6/SER_summary!P$26)</f>
        <v>0</v>
      </c>
      <c r="Q6" s="100">
        <f>IF(SER_hh_tesh!Q6=0,0,SER_hh_tesh!Q6/SER_summary!Q$26)</f>
        <v>0</v>
      </c>
    </row>
    <row r="7" spans="1:17" ht="12" customHeight="1" x14ac:dyDescent="0.25">
      <c r="A7" s="88" t="s">
        <v>99</v>
      </c>
      <c r="B7" s="100">
        <f>IF(SER_hh_tesh!B7=0,0,SER_hh_tesh!B7/SER_summary!B$26)</f>
        <v>20.784757313014783</v>
      </c>
      <c r="C7" s="100">
        <f>IF(SER_hh_tesh!C7=0,0,SER_hh_tesh!C7/SER_summary!C$26)</f>
        <v>23.327961833799247</v>
      </c>
      <c r="D7" s="100">
        <f>IF(SER_hh_tesh!D7=0,0,SER_hh_tesh!D7/SER_summary!D$26)</f>
        <v>25.049480338191199</v>
      </c>
      <c r="E7" s="100">
        <f>IF(SER_hh_tesh!E7=0,0,SER_hh_tesh!E7/SER_summary!E$26)</f>
        <v>29.1670057610635</v>
      </c>
      <c r="F7" s="100">
        <f>IF(SER_hh_tesh!F7=0,0,SER_hh_tesh!F7/SER_summary!F$26)</f>
        <v>37.189344828418193</v>
      </c>
      <c r="G7" s="100">
        <f>IF(SER_hh_tesh!G7=0,0,SER_hh_tesh!G7/SER_summary!G$26)</f>
        <v>42.712639046937056</v>
      </c>
      <c r="H7" s="100">
        <f>IF(SER_hh_tesh!H7=0,0,SER_hh_tesh!H7/SER_summary!H$26)</f>
        <v>42.079923031769702</v>
      </c>
      <c r="I7" s="100">
        <f>IF(SER_hh_tesh!I7=0,0,SER_hh_tesh!I7/SER_summary!I$26)</f>
        <v>39.57601227285619</v>
      </c>
      <c r="J7" s="100">
        <f>IF(SER_hh_tesh!J7=0,0,SER_hh_tesh!J7/SER_summary!J$26)</f>
        <v>33.088745069389205</v>
      </c>
      <c r="K7" s="100">
        <f>IF(SER_hh_tesh!K7=0,0,SER_hh_tesh!K7/SER_summary!K$26)</f>
        <v>42.053163088783116</v>
      </c>
      <c r="L7" s="100">
        <f>IF(SER_hh_tesh!L7=0,0,SER_hh_tesh!L7/SER_summary!L$26)</f>
        <v>32.436364986725309</v>
      </c>
      <c r="M7" s="100">
        <f>IF(SER_hh_tesh!M7=0,0,SER_hh_tesh!M7/SER_summary!M$26)</f>
        <v>31.250374053828132</v>
      </c>
      <c r="N7" s="100">
        <f>IF(SER_hh_tesh!N7=0,0,SER_hh_tesh!N7/SER_summary!N$26)</f>
        <v>30.890645276727078</v>
      </c>
      <c r="O7" s="100">
        <f>IF(SER_hh_tesh!O7=0,0,SER_hh_tesh!O7/SER_summary!O$26)</f>
        <v>29.763523167440301</v>
      </c>
      <c r="P7" s="100">
        <f>IF(SER_hh_tesh!P7=0,0,SER_hh_tesh!P7/SER_summary!P$26)</f>
        <v>35.693685876529834</v>
      </c>
      <c r="Q7" s="100">
        <f>IF(SER_hh_tesh!Q7=0,0,SER_hh_tesh!Q7/SER_summary!Q$26)</f>
        <v>41.261824984818574</v>
      </c>
    </row>
    <row r="8" spans="1:17" ht="12" customHeight="1" x14ac:dyDescent="0.25">
      <c r="A8" s="88" t="s">
        <v>101</v>
      </c>
      <c r="B8" s="100">
        <f>IF(SER_hh_tesh!B8=0,0,SER_hh_tesh!B8/SER_summary!B$26)</f>
        <v>21.094977571417989</v>
      </c>
      <c r="C8" s="100">
        <f>IF(SER_hh_tesh!C8=0,0,SER_hh_tesh!C8/SER_summary!C$26)</f>
        <v>23.645221562196372</v>
      </c>
      <c r="D8" s="100">
        <f>IF(SER_hh_tesh!D8=0,0,SER_hh_tesh!D8/SER_summary!D$26)</f>
        <v>25.592250239902828</v>
      </c>
      <c r="E8" s="100">
        <f>IF(SER_hh_tesh!E8=0,0,SER_hh_tesh!E8/SER_summary!E$26)</f>
        <v>30.754702239626308</v>
      </c>
      <c r="F8" s="100">
        <f>IF(SER_hh_tesh!F8=0,0,SER_hh_tesh!F8/SER_summary!F$26)</f>
        <v>37.065653102370867</v>
      </c>
      <c r="G8" s="100">
        <f>IF(SER_hh_tesh!G8=0,0,SER_hh_tesh!G8/SER_summary!G$26)</f>
        <v>42.941289041671553</v>
      </c>
      <c r="H8" s="100">
        <f>IF(SER_hh_tesh!H8=0,0,SER_hh_tesh!H8/SER_summary!H$26)</f>
        <v>43.058130679339804</v>
      </c>
      <c r="I8" s="100">
        <f>IF(SER_hh_tesh!I8=0,0,SER_hh_tesh!I8/SER_summary!I$26)</f>
        <v>40.686840170017639</v>
      </c>
      <c r="J8" s="100">
        <f>IF(SER_hh_tesh!J8=0,0,SER_hh_tesh!J8/SER_summary!J$26)</f>
        <v>35.780756679309413</v>
      </c>
      <c r="K8" s="100">
        <f>IF(SER_hh_tesh!K8=0,0,SER_hh_tesh!K8/SER_summary!K$26)</f>
        <v>40.902404628256811</v>
      </c>
      <c r="L8" s="100">
        <f>IF(SER_hh_tesh!L8=0,0,SER_hh_tesh!L8/SER_summary!L$26)</f>
        <v>32.793746230856094</v>
      </c>
      <c r="M8" s="100">
        <f>IF(SER_hh_tesh!M8=0,0,SER_hh_tesh!M8/SER_summary!M$26)</f>
        <v>31.190501301701783</v>
      </c>
      <c r="N8" s="100">
        <f>IF(SER_hh_tesh!N8=0,0,SER_hh_tesh!N8/SER_summary!N$26)</f>
        <v>30.752775663720787</v>
      </c>
      <c r="O8" s="100">
        <f>IF(SER_hh_tesh!O8=0,0,SER_hh_tesh!O8/SER_summary!O$26)</f>
        <v>28.386626554264137</v>
      </c>
      <c r="P8" s="100">
        <f>IF(SER_hh_tesh!P8=0,0,SER_hh_tesh!P8/SER_summary!P$26)</f>
        <v>35.60768443523699</v>
      </c>
      <c r="Q8" s="100">
        <f>IF(SER_hh_tesh!Q8=0,0,SER_hh_tesh!Q8/SER_summary!Q$26)</f>
        <v>39.704251024288354</v>
      </c>
    </row>
    <row r="9" spans="1:17" ht="12" customHeight="1" x14ac:dyDescent="0.25">
      <c r="A9" s="88" t="s">
        <v>106</v>
      </c>
      <c r="B9" s="100">
        <f>IF(SER_hh_tesh!B9=0,0,SER_hh_tesh!B9/SER_summary!B$26)</f>
        <v>20.784757313014783</v>
      </c>
      <c r="C9" s="100">
        <f>IF(SER_hh_tesh!C9=0,0,SER_hh_tesh!C9/SER_summary!C$26)</f>
        <v>23.694652522873803</v>
      </c>
      <c r="D9" s="100">
        <f>IF(SER_hh_tesh!D9=0,0,SER_hh_tesh!D9/SER_summary!D$26)</f>
        <v>26.217625118099576</v>
      </c>
      <c r="E9" s="100">
        <f>IF(SER_hh_tesh!E9=0,0,SER_hh_tesh!E9/SER_summary!E$26)</f>
        <v>30.843636138480139</v>
      </c>
      <c r="F9" s="100">
        <f>IF(SER_hh_tesh!F9=0,0,SER_hh_tesh!F9/SER_summary!F$26)</f>
        <v>38.717291445999763</v>
      </c>
      <c r="G9" s="100">
        <f>IF(SER_hh_tesh!G9=0,0,SER_hh_tesh!G9/SER_summary!G$26)</f>
        <v>44.525782633254096</v>
      </c>
      <c r="H9" s="100">
        <f>IF(SER_hh_tesh!H9=0,0,SER_hh_tesh!H9/SER_summary!H$26)</f>
        <v>45.174916267151559</v>
      </c>
      <c r="I9" s="100">
        <f>IF(SER_hh_tesh!I9=0,0,SER_hh_tesh!I9/SER_summary!I$26)</f>
        <v>43.078303008824506</v>
      </c>
      <c r="J9" s="100">
        <f>IF(SER_hh_tesh!J9=0,0,SER_hh_tesh!J9/SER_summary!J$26)</f>
        <v>38.180588654601813</v>
      </c>
      <c r="K9" s="100">
        <f>IF(SER_hh_tesh!K9=0,0,SER_hh_tesh!K9/SER_summary!K$26)</f>
        <v>43.7123115190508</v>
      </c>
      <c r="L9" s="100">
        <f>IF(SER_hh_tesh!L9=0,0,SER_hh_tesh!L9/SER_summary!L$26)</f>
        <v>35.222775504136919</v>
      </c>
      <c r="M9" s="100">
        <f>IF(SER_hh_tesh!M9=0,0,SER_hh_tesh!M9/SER_summary!M$26)</f>
        <v>33.67470025339523</v>
      </c>
      <c r="N9" s="100">
        <f>IF(SER_hh_tesh!N9=0,0,SER_hh_tesh!N9/SER_summary!N$26)</f>
        <v>33.302901000042588</v>
      </c>
      <c r="O9" s="100">
        <f>IF(SER_hh_tesh!O9=0,0,SER_hh_tesh!O9/SER_summary!O$26)</f>
        <v>30.883943133236084</v>
      </c>
      <c r="P9" s="100">
        <f>IF(SER_hh_tesh!P9=0,0,SER_hh_tesh!P9/SER_summary!P$26)</f>
        <v>39.21970135246891</v>
      </c>
      <c r="Q9" s="100">
        <f>IF(SER_hh_tesh!Q9=0,0,SER_hh_tesh!Q9/SER_summary!Q$26)</f>
        <v>43.896028933844292</v>
      </c>
    </row>
    <row r="10" spans="1:17" ht="12" customHeight="1" x14ac:dyDescent="0.25">
      <c r="A10" s="88" t="s">
        <v>34</v>
      </c>
      <c r="B10" s="100">
        <f>IF(SER_hh_tesh!B10=0,0,SER_hh_tesh!B10/SER_summary!B$26)</f>
        <v>0</v>
      </c>
      <c r="C10" s="100">
        <f>IF(SER_hh_tesh!C10=0,0,SER_hh_tesh!C10/SER_summary!C$26)</f>
        <v>0</v>
      </c>
      <c r="D10" s="100">
        <f>IF(SER_hh_tesh!D10=0,0,SER_hh_tesh!D10/SER_summary!D$26)</f>
        <v>0</v>
      </c>
      <c r="E10" s="100">
        <f>IF(SER_hh_tesh!E10=0,0,SER_hh_tesh!E10/SER_summary!E$26)</f>
        <v>0</v>
      </c>
      <c r="F10" s="100">
        <f>IF(SER_hh_tesh!F10=0,0,SER_hh_tesh!F10/SER_summary!F$26)</f>
        <v>0</v>
      </c>
      <c r="G10" s="100">
        <f>IF(SER_hh_tesh!G10=0,0,SER_hh_tesh!G10/SER_summary!G$26)</f>
        <v>0</v>
      </c>
      <c r="H10" s="100">
        <f>IF(SER_hh_tesh!H10=0,0,SER_hh_tesh!H10/SER_summary!H$26)</f>
        <v>0</v>
      </c>
      <c r="I10" s="100">
        <f>IF(SER_hh_tesh!I10=0,0,SER_hh_tesh!I10/SER_summary!I$26)</f>
        <v>0</v>
      </c>
      <c r="J10" s="100">
        <f>IF(SER_hh_tesh!J10=0,0,SER_hh_tesh!J10/SER_summary!J$26)</f>
        <v>0</v>
      </c>
      <c r="K10" s="100">
        <f>IF(SER_hh_tesh!K10=0,0,SER_hh_tesh!K10/SER_summary!K$26)</f>
        <v>0</v>
      </c>
      <c r="L10" s="100">
        <f>IF(SER_hh_tesh!L10=0,0,SER_hh_tesh!L10/SER_summary!L$26)</f>
        <v>0</v>
      </c>
      <c r="M10" s="100">
        <f>IF(SER_hh_tesh!M10=0,0,SER_hh_tesh!M10/SER_summary!M$26)</f>
        <v>28.081328511007342</v>
      </c>
      <c r="N10" s="100">
        <f>IF(SER_hh_tesh!N10=0,0,SER_hh_tesh!N10/SER_summary!N$26)</f>
        <v>27.843594882873624</v>
      </c>
      <c r="O10" s="100">
        <f>IF(SER_hh_tesh!O10=0,0,SER_hh_tesh!O10/SER_summary!O$26)</f>
        <v>25.85216059659469</v>
      </c>
      <c r="P10" s="100">
        <f>IF(SER_hh_tesh!P10=0,0,SER_hh_tesh!P10/SER_summary!P$26)</f>
        <v>32.706807579107448</v>
      </c>
      <c r="Q10" s="100">
        <f>IF(SER_hh_tesh!Q10=0,0,SER_hh_tesh!Q10/SER_summary!Q$26)</f>
        <v>36.819832094407893</v>
      </c>
    </row>
    <row r="11" spans="1:17" ht="12" customHeight="1" x14ac:dyDescent="0.25">
      <c r="A11" s="88" t="s">
        <v>61</v>
      </c>
      <c r="B11" s="100">
        <f>IF(SER_hh_tesh!B11=0,0,SER_hh_tesh!B11/SER_summary!B$26)</f>
        <v>21.094977571417996</v>
      </c>
      <c r="C11" s="100">
        <f>IF(SER_hh_tesh!C11=0,0,SER_hh_tesh!C11/SER_summary!C$26)</f>
        <v>23.457867774229957</v>
      </c>
      <c r="D11" s="100">
        <f>IF(SER_hh_tesh!D11=0,0,SER_hh_tesh!D11/SER_summary!D$26)</f>
        <v>25.134711760866413</v>
      </c>
      <c r="E11" s="100">
        <f>IF(SER_hh_tesh!E11=0,0,SER_hh_tesh!E11/SER_summary!E$26)</f>
        <v>30.015246655111188</v>
      </c>
      <c r="F11" s="100">
        <f>IF(SER_hh_tesh!F11=0,0,SER_hh_tesh!F11/SER_summary!F$26)</f>
        <v>36.053119071715649</v>
      </c>
      <c r="G11" s="100">
        <f>IF(SER_hh_tesh!G11=0,0,SER_hh_tesh!G11/SER_summary!G$26)</f>
        <v>41.662931494936565</v>
      </c>
      <c r="H11" s="100">
        <f>IF(SER_hh_tesh!H11=0,0,SER_hh_tesh!H11/SER_summary!H$26)</f>
        <v>42.299268781107855</v>
      </c>
      <c r="I11" s="100">
        <f>IF(SER_hh_tesh!I11=0,0,SER_hh_tesh!I11/SER_summary!I$26)</f>
        <v>40.844716910026776</v>
      </c>
      <c r="J11" s="100">
        <f>IF(SER_hh_tesh!J11=0,0,SER_hh_tesh!J11/SER_summary!J$26)</f>
        <v>41.432156256142335</v>
      </c>
      <c r="K11" s="100">
        <f>IF(SER_hh_tesh!K11=0,0,SER_hh_tesh!K11/SER_summary!K$26)</f>
        <v>42.251066847495032</v>
      </c>
      <c r="L11" s="100">
        <f>IF(SER_hh_tesh!L11=0,0,SER_hh_tesh!L11/SER_summary!L$26)</f>
        <v>34.845335047855812</v>
      </c>
      <c r="M11" s="100">
        <f>IF(SER_hh_tesh!M11=0,0,SER_hh_tesh!M11/SER_summary!M$26)</f>
        <v>33.978271206949408</v>
      </c>
      <c r="N11" s="100">
        <f>IF(SER_hh_tesh!N11=0,0,SER_hh_tesh!N11/SER_summary!N$26)</f>
        <v>33.770172190092765</v>
      </c>
      <c r="O11" s="100">
        <f>IF(SER_hh_tesh!O11=0,0,SER_hh_tesh!O11/SER_summary!O$26)</f>
        <v>31.521666234130951</v>
      </c>
      <c r="P11" s="100">
        <f>IF(SER_hh_tesh!P11=0,0,SER_hh_tesh!P11/SER_summary!P$26)</f>
        <v>36.981748704197464</v>
      </c>
      <c r="Q11" s="100">
        <f>IF(SER_hh_tesh!Q11=0,0,SER_hh_tesh!Q11/SER_summary!Q$26)</f>
        <v>44.284010323379178</v>
      </c>
    </row>
    <row r="12" spans="1:17" ht="12" customHeight="1" x14ac:dyDescent="0.25">
      <c r="A12" s="88" t="s">
        <v>42</v>
      </c>
      <c r="B12" s="100">
        <f>IF(SER_hh_tesh!B12=0,0,SER_hh_tesh!B12/SER_summary!B$26)</f>
        <v>21.094977571417985</v>
      </c>
      <c r="C12" s="100">
        <f>IF(SER_hh_tesh!C12=0,0,SER_hh_tesh!C12/SER_summary!C$26)</f>
        <v>23.84791477572179</v>
      </c>
      <c r="D12" s="100">
        <f>IF(SER_hh_tesh!D12=0,0,SER_hh_tesh!D12/SER_summary!D$26)</f>
        <v>28.46688223242354</v>
      </c>
      <c r="E12" s="100">
        <f>IF(SER_hh_tesh!E12=0,0,SER_hh_tesh!E12/SER_summary!E$26)</f>
        <v>28.233390721003985</v>
      </c>
      <c r="F12" s="100">
        <f>IF(SER_hh_tesh!F12=0,0,SER_hh_tesh!F12/SER_summary!F$26)</f>
        <v>38.493865119710044</v>
      </c>
      <c r="G12" s="100">
        <f>IF(SER_hh_tesh!G12=0,0,SER_hh_tesh!G12/SER_summary!G$26)</f>
        <v>37.834917306701534</v>
      </c>
      <c r="H12" s="100">
        <f>IF(SER_hh_tesh!H12=0,0,SER_hh_tesh!H12/SER_summary!H$26)</f>
        <v>41.904276287052056</v>
      </c>
      <c r="I12" s="100">
        <f>IF(SER_hh_tesh!I12=0,0,SER_hh_tesh!I12/SER_summary!I$26)</f>
        <v>40.313571779700588</v>
      </c>
      <c r="J12" s="100">
        <f>IF(SER_hh_tesh!J12=0,0,SER_hh_tesh!J12/SER_summary!J$26)</f>
        <v>39.491811523762145</v>
      </c>
      <c r="K12" s="100">
        <f>IF(SER_hh_tesh!K12=0,0,SER_hh_tesh!K12/SER_summary!K$26)</f>
        <v>37.10051132242743</v>
      </c>
      <c r="L12" s="100">
        <f>IF(SER_hh_tesh!L12=0,0,SER_hh_tesh!L12/SER_summary!L$26)</f>
        <v>33.063381553339234</v>
      </c>
      <c r="M12" s="100">
        <f>IF(SER_hh_tesh!M12=0,0,SER_hh_tesh!M12/SER_summary!M$26)</f>
        <v>31.369426067548826</v>
      </c>
      <c r="N12" s="100">
        <f>IF(SER_hh_tesh!N12=0,0,SER_hh_tesh!N12/SER_summary!N$26)</f>
        <v>31.274705590869324</v>
      </c>
      <c r="O12" s="100">
        <f>IF(SER_hh_tesh!O12=0,0,SER_hh_tesh!O12/SER_summary!O$26)</f>
        <v>30.646409936925544</v>
      </c>
      <c r="P12" s="100">
        <f>IF(SER_hh_tesh!P12=0,0,SER_hh_tesh!P12/SER_summary!P$26)</f>
        <v>37.006657429749787</v>
      </c>
      <c r="Q12" s="100">
        <f>IF(SER_hh_tesh!Q12=0,0,SER_hh_tesh!Q12/SER_summary!Q$26)</f>
        <v>41.690754157215494</v>
      </c>
    </row>
    <row r="13" spans="1:17" ht="12" customHeight="1" x14ac:dyDescent="0.25">
      <c r="A13" s="88" t="s">
        <v>105</v>
      </c>
      <c r="B13" s="100">
        <f>IF(SER_hh_tesh!B13=0,0,SER_hh_tesh!B13/SER_summary!B$26)</f>
        <v>21.202163381844784</v>
      </c>
      <c r="C13" s="100">
        <f>IF(SER_hh_tesh!C13=0,0,SER_hh_tesh!C13/SER_summary!C$26)</f>
        <v>23.920290783468332</v>
      </c>
      <c r="D13" s="100">
        <f>IF(SER_hh_tesh!D13=0,0,SER_hh_tesh!D13/SER_summary!D$26)</f>
        <v>25.897022379046124</v>
      </c>
      <c r="E13" s="100">
        <f>IF(SER_hh_tesh!E13=0,0,SER_hh_tesh!E13/SER_summary!E$26)</f>
        <v>31.371276913187035</v>
      </c>
      <c r="F13" s="100">
        <f>IF(SER_hh_tesh!F13=0,0,SER_hh_tesh!F13/SER_summary!F$26)</f>
        <v>37.74557529414782</v>
      </c>
      <c r="G13" s="100">
        <f>IF(SER_hh_tesh!G13=0,0,SER_hh_tesh!G13/SER_summary!G$26)</f>
        <v>43.749769731537803</v>
      </c>
      <c r="H13" s="100">
        <f>IF(SER_hh_tesh!H13=0,0,SER_hh_tesh!H13/SER_summary!H$26)</f>
        <v>43.56527950210554</v>
      </c>
      <c r="I13" s="100">
        <f>IF(SER_hh_tesh!I13=0,0,SER_hh_tesh!I13/SER_summary!I$26)</f>
        <v>40.901364007748327</v>
      </c>
      <c r="J13" s="100">
        <f>IF(SER_hh_tesh!J13=0,0,SER_hh_tesh!J13/SER_summary!J$26)</f>
        <v>35.703907150149654</v>
      </c>
      <c r="K13" s="100">
        <f>IF(SER_hh_tesh!K13=0,0,SER_hh_tesh!K13/SER_summary!K$26)</f>
        <v>40.674716111325615</v>
      </c>
      <c r="L13" s="100">
        <f>IF(SER_hh_tesh!L13=0,0,SER_hh_tesh!L13/SER_summary!L$26)</f>
        <v>34.700119581230794</v>
      </c>
      <c r="M13" s="100">
        <f>IF(SER_hh_tesh!M13=0,0,SER_hh_tesh!M13/SER_summary!M$26)</f>
        <v>34.019545489060633</v>
      </c>
      <c r="N13" s="100">
        <f>IF(SER_hh_tesh!N13=0,0,SER_hh_tesh!N13/SER_summary!N$26)</f>
        <v>35.942206802990029</v>
      </c>
      <c r="O13" s="100">
        <f>IF(SER_hh_tesh!O13=0,0,SER_hh_tesh!O13/SER_summary!O$26)</f>
        <v>33.994899739842474</v>
      </c>
      <c r="P13" s="100">
        <f>IF(SER_hh_tesh!P13=0,0,SER_hh_tesh!P13/SER_summary!P$26)</f>
        <v>42.188381434618307</v>
      </c>
      <c r="Q13" s="100">
        <f>IF(SER_hh_tesh!Q13=0,0,SER_hh_tesh!Q13/SER_summary!Q$26)</f>
        <v>47.752459760762179</v>
      </c>
    </row>
    <row r="14" spans="1:17" ht="12" customHeight="1" x14ac:dyDescent="0.25">
      <c r="A14" s="51" t="s">
        <v>104</v>
      </c>
      <c r="B14" s="22">
        <f>IF(SER_hh_tesh!B14=0,0,SER_hh_tesh!B14/SER_summary!B$26)</f>
        <v>21.202163381844784</v>
      </c>
      <c r="C14" s="22">
        <f>IF(SER_hh_tesh!C14=0,0,SER_hh_tesh!C14/SER_summary!C$26)</f>
        <v>23.57706907493089</v>
      </c>
      <c r="D14" s="22">
        <f>IF(SER_hh_tesh!D14=0,0,SER_hh_tesh!D14/SER_summary!D$26)</f>
        <v>25.080509816214409</v>
      </c>
      <c r="E14" s="22">
        <f>IF(SER_hh_tesh!E14=0,0,SER_hh_tesh!E14/SER_summary!E$26)</f>
        <v>34.463612921680344</v>
      </c>
      <c r="F14" s="22">
        <f>IF(SER_hh_tesh!F14=0,0,SER_hh_tesh!F14/SER_summary!F$26)</f>
        <v>33.448523740546506</v>
      </c>
      <c r="G14" s="22">
        <f>IF(SER_hh_tesh!G14=0,0,SER_hh_tesh!G14/SER_summary!G$26)</f>
        <v>42.239896597812979</v>
      </c>
      <c r="H14" s="22">
        <f>IF(SER_hh_tesh!H14=0,0,SER_hh_tesh!H14/SER_summary!H$26)</f>
        <v>43.456926883468931</v>
      </c>
      <c r="I14" s="22">
        <f>IF(SER_hh_tesh!I14=0,0,SER_hh_tesh!I14/SER_summary!I$26)</f>
        <v>40.941829723654322</v>
      </c>
      <c r="J14" s="22">
        <f>IF(SER_hh_tesh!J14=0,0,SER_hh_tesh!J14/SER_summary!J$26)</f>
        <v>38.123430692076106</v>
      </c>
      <c r="K14" s="22">
        <f>IF(SER_hh_tesh!K14=0,0,SER_hh_tesh!K14/SER_summary!K$26)</f>
        <v>38.328760293627965</v>
      </c>
      <c r="L14" s="22">
        <f>IF(SER_hh_tesh!L14=0,0,SER_hh_tesh!L14/SER_summary!L$26)</f>
        <v>32.817556686182527</v>
      </c>
      <c r="M14" s="22">
        <f>IF(SER_hh_tesh!M14=0,0,SER_hh_tesh!M14/SER_summary!M$26)</f>
        <v>31.092313553416265</v>
      </c>
      <c r="N14" s="22">
        <f>IF(SER_hh_tesh!N14=0,0,SER_hh_tesh!N14/SER_summary!N$26)</f>
        <v>31.147341796387437</v>
      </c>
      <c r="O14" s="22">
        <f>IF(SER_hh_tesh!O14=0,0,SER_hh_tesh!O14/SER_summary!O$26)</f>
        <v>28.068779298824545</v>
      </c>
      <c r="P14" s="22">
        <f>IF(SER_hh_tesh!P14=0,0,SER_hh_tesh!P14/SER_summary!P$26)</f>
        <v>37.016676858687028</v>
      </c>
      <c r="Q14" s="22">
        <f>IF(SER_hh_tesh!Q14=0,0,SER_hh_tesh!Q14/SER_summary!Q$26)</f>
        <v>41.071415782790091</v>
      </c>
    </row>
    <row r="15" spans="1:17" ht="12" customHeight="1" x14ac:dyDescent="0.25">
      <c r="A15" s="105" t="s">
        <v>108</v>
      </c>
      <c r="B15" s="104">
        <f>IF(SER_hh_tesh!B15=0,0,SER_hh_tesh!B15/SER_summary!B$26)</f>
        <v>0.41078356812558986</v>
      </c>
      <c r="C15" s="104">
        <f>IF(SER_hh_tesh!C15=0,0,SER_hh_tesh!C15/SER_summary!C$26)</f>
        <v>0.46107468478717822</v>
      </c>
      <c r="D15" s="104">
        <f>IF(SER_hh_tesh!D15=0,0,SER_hh_tesh!D15/SER_summary!D$26)</f>
        <v>0.49739091628871662</v>
      </c>
      <c r="E15" s="104">
        <f>IF(SER_hh_tesh!E15=0,0,SER_hh_tesh!E15/SER_summary!E$26)</f>
        <v>0.58012642863549879</v>
      </c>
      <c r="F15" s="104">
        <f>IF(SER_hh_tesh!F15=0,0,SER_hh_tesh!F15/SER_summary!F$26)</f>
        <v>0.74121083648881558</v>
      </c>
      <c r="G15" s="104">
        <f>IF(SER_hh_tesh!G15=0,0,SER_hh_tesh!G15/SER_summary!G$26)</f>
        <v>0.84943722394750332</v>
      </c>
      <c r="H15" s="104">
        <f>IF(SER_hh_tesh!H15=0,0,SER_hh_tesh!H15/SER_summary!H$26)</f>
        <v>0.84337059910946588</v>
      </c>
      <c r="I15" s="104">
        <f>IF(SER_hh_tesh!I15=0,0,SER_hh_tesh!I15/SER_summary!I$26)</f>
        <v>0.79802922590187753</v>
      </c>
      <c r="J15" s="104">
        <f>IF(SER_hh_tesh!J15=0,0,SER_hh_tesh!J15/SER_summary!J$26)</f>
        <v>0.68304169854010865</v>
      </c>
      <c r="K15" s="104">
        <f>IF(SER_hh_tesh!K15=0,0,SER_hh_tesh!K15/SER_summary!K$26)</f>
        <v>0.83928237872047307</v>
      </c>
      <c r="L15" s="104">
        <f>IF(SER_hh_tesh!L15=0,0,SER_hh_tesh!L15/SER_summary!L$26)</f>
        <v>0.65254817146299382</v>
      </c>
      <c r="M15" s="104">
        <f>IF(SER_hh_tesh!M15=0,0,SER_hh_tesh!M15/SER_summary!M$26)</f>
        <v>0.61257905296974213</v>
      </c>
      <c r="N15" s="104">
        <f>IF(SER_hh_tesh!N15=0,0,SER_hh_tesh!N15/SER_summary!N$26)</f>
        <v>0.58579967907975972</v>
      </c>
      <c r="O15" s="104">
        <f>IF(SER_hh_tesh!O15=0,0,SER_hh_tesh!O15/SER_summary!O$26)</f>
        <v>0.55451643586879962</v>
      </c>
      <c r="P15" s="104">
        <f>IF(SER_hh_tesh!P15=0,0,SER_hh_tesh!P15/SER_summary!P$26)</f>
        <v>0.68359873571178831</v>
      </c>
      <c r="Q15" s="104">
        <f>IF(SER_hh_tesh!Q15=0,0,SER_hh_tesh!Q15/SER_summary!Q$26)</f>
        <v>0.78309528803326078</v>
      </c>
    </row>
    <row r="16" spans="1:17" ht="12.95" customHeight="1" x14ac:dyDescent="0.25">
      <c r="A16" s="90" t="s">
        <v>102</v>
      </c>
      <c r="B16" s="101">
        <f>IF(SER_hh_tesh!B16=0,0,SER_hh_tesh!B16/SER_summary!B$26)</f>
        <v>39.925123483452701</v>
      </c>
      <c r="C16" s="101">
        <f>IF(SER_hh_tesh!C16=0,0,SER_hh_tesh!C16/SER_summary!C$26)</f>
        <v>40.124512883230054</v>
      </c>
      <c r="D16" s="101">
        <f>IF(SER_hh_tesh!D16=0,0,SER_hh_tesh!D16/SER_summary!D$26)</f>
        <v>40.251700618260692</v>
      </c>
      <c r="E16" s="101">
        <f>IF(SER_hh_tesh!E16=0,0,SER_hh_tesh!E16/SER_summary!E$26)</f>
        <v>40.368872058329842</v>
      </c>
      <c r="F16" s="101">
        <f>IF(SER_hh_tesh!F16=0,0,SER_hh_tesh!F16/SER_summary!F$26)</f>
        <v>40.705772610847355</v>
      </c>
      <c r="G16" s="101">
        <f>IF(SER_hh_tesh!G16=0,0,SER_hh_tesh!G16/SER_summary!G$26)</f>
        <v>41.003565664472667</v>
      </c>
      <c r="H16" s="101">
        <f>IF(SER_hh_tesh!H16=0,0,SER_hh_tesh!H16/SER_summary!H$26)</f>
        <v>41.418011324723857</v>
      </c>
      <c r="I16" s="101">
        <f>IF(SER_hh_tesh!I16=0,0,SER_hh_tesh!I16/SER_summary!I$26)</f>
        <v>41.802477963467695</v>
      </c>
      <c r="J16" s="101">
        <f>IF(SER_hh_tesh!J16=0,0,SER_hh_tesh!J16/SER_summary!J$26)</f>
        <v>42.321945319672253</v>
      </c>
      <c r="K16" s="101">
        <f>IF(SER_hh_tesh!K16=0,0,SER_hh_tesh!K16/SER_summary!K$26)</f>
        <v>42.068146591463865</v>
      </c>
      <c r="L16" s="101">
        <f>IF(SER_hh_tesh!L16=0,0,SER_hh_tesh!L16/SER_summary!L$26)</f>
        <v>42.482797989488951</v>
      </c>
      <c r="M16" s="101">
        <f>IF(SER_hh_tesh!M16=0,0,SER_hh_tesh!M16/SER_summary!M$26)</f>
        <v>42.726236071054139</v>
      </c>
      <c r="N16" s="101">
        <f>IF(SER_hh_tesh!N16=0,0,SER_hh_tesh!N16/SER_summary!N$26)</f>
        <v>43.459043848531003</v>
      </c>
      <c r="O16" s="101">
        <f>IF(SER_hh_tesh!O16=0,0,SER_hh_tesh!O16/SER_summary!O$26)</f>
        <v>43.745183325431753</v>
      </c>
      <c r="P16" s="101">
        <f>IF(SER_hh_tesh!P16=0,0,SER_hh_tesh!P16/SER_summary!P$26)</f>
        <v>45.012214741773811</v>
      </c>
      <c r="Q16" s="101">
        <f>IF(SER_hh_tesh!Q16=0,0,SER_hh_tesh!Q16/SER_summary!Q$26)</f>
        <v>46.181995766924032</v>
      </c>
    </row>
    <row r="17" spans="1:17" ht="12.95" customHeight="1" x14ac:dyDescent="0.25">
      <c r="A17" s="88" t="s">
        <v>101</v>
      </c>
      <c r="B17" s="103">
        <f>IF(SER_hh_tesh!B17=0,0,SER_hh_tesh!B17/SER_summary!B$26)</f>
        <v>18.445730126350401</v>
      </c>
      <c r="C17" s="103">
        <f>IF(SER_hh_tesh!C17=0,0,SER_hh_tesh!C17/SER_summary!C$26)</f>
        <v>19.179560741589142</v>
      </c>
      <c r="D17" s="103">
        <f>IF(SER_hh_tesh!D17=0,0,SER_hh_tesh!D17/SER_summary!D$26)</f>
        <v>20.192675986781889</v>
      </c>
      <c r="E17" s="103">
        <f>IF(SER_hh_tesh!E17=0,0,SER_hh_tesh!E17/SER_summary!E$26)</f>
        <v>20.460305614185746</v>
      </c>
      <c r="F17" s="103">
        <f>IF(SER_hh_tesh!F17=0,0,SER_hh_tesh!F17/SER_summary!F$26)</f>
        <v>21.314677956949247</v>
      </c>
      <c r="G17" s="103">
        <f>IF(SER_hh_tesh!G17=0,0,SER_hh_tesh!G17/SER_summary!G$26)</f>
        <v>22.102123603117729</v>
      </c>
      <c r="H17" s="103">
        <f>IF(SER_hh_tesh!H17=0,0,SER_hh_tesh!H17/SER_summary!H$26)</f>
        <v>23.535412408510194</v>
      </c>
      <c r="I17" s="103">
        <f>IF(SER_hh_tesh!I17=0,0,SER_hh_tesh!I17/SER_summary!I$26)</f>
        <v>25.634154748538098</v>
      </c>
      <c r="J17" s="103">
        <f>IF(SER_hh_tesh!J17=0,0,SER_hh_tesh!J17/SER_summary!J$26)</f>
        <v>27.22012275519543</v>
      </c>
      <c r="K17" s="103">
        <f>IF(SER_hh_tesh!K17=0,0,SER_hh_tesh!K17/SER_summary!K$26)</f>
        <v>28.20098848656049</v>
      </c>
      <c r="L17" s="103">
        <f>IF(SER_hh_tesh!L17=0,0,SER_hh_tesh!L17/SER_summary!L$26)</f>
        <v>30.458110229301234</v>
      </c>
      <c r="M17" s="103">
        <f>IF(SER_hh_tesh!M17=0,0,SER_hh_tesh!M17/SER_summary!M$26)</f>
        <v>31.78152816714076</v>
      </c>
      <c r="N17" s="103">
        <f>IF(SER_hh_tesh!N17=0,0,SER_hh_tesh!N17/SER_summary!N$26)</f>
        <v>33.504298341109688</v>
      </c>
      <c r="O17" s="103">
        <f>IF(SER_hh_tesh!O17=0,0,SER_hh_tesh!O17/SER_summary!O$26)</f>
        <v>36.689887071613825</v>
      </c>
      <c r="P17" s="103">
        <f>IF(SER_hh_tesh!P17=0,0,SER_hh_tesh!P17/SER_summary!P$26)</f>
        <v>40.88157690886851</v>
      </c>
      <c r="Q17" s="103">
        <f>IF(SER_hh_tesh!Q17=0,0,SER_hh_tesh!Q17/SER_summary!Q$26)</f>
        <v>46.413728964363017</v>
      </c>
    </row>
    <row r="18" spans="1:17" ht="12" customHeight="1" x14ac:dyDescent="0.25">
      <c r="A18" s="88" t="s">
        <v>100</v>
      </c>
      <c r="B18" s="103">
        <f>IF(SER_hh_tesh!B18=0,0,SER_hh_tesh!B18/SER_summary!B$26)</f>
        <v>40.051288756362531</v>
      </c>
      <c r="C18" s="103">
        <f>IF(SER_hh_tesh!C18=0,0,SER_hh_tesh!C18/SER_summary!C$26)</f>
        <v>40.238996142999383</v>
      </c>
      <c r="D18" s="103">
        <f>IF(SER_hh_tesh!D18=0,0,SER_hh_tesh!D18/SER_summary!D$26)</f>
        <v>40.357949011935176</v>
      </c>
      <c r="E18" s="103">
        <f>IF(SER_hh_tesh!E18=0,0,SER_hh_tesh!E18/SER_summary!E$26)</f>
        <v>40.482250005547634</v>
      </c>
      <c r="F18" s="103">
        <f>IF(SER_hh_tesh!F18=0,0,SER_hh_tesh!F18/SER_summary!F$26)</f>
        <v>40.814148702422045</v>
      </c>
      <c r="G18" s="103">
        <f>IF(SER_hh_tesh!G18=0,0,SER_hh_tesh!G18/SER_summary!G$26)</f>
        <v>41.105770928510765</v>
      </c>
      <c r="H18" s="103">
        <f>IF(SER_hh_tesh!H18=0,0,SER_hh_tesh!H18/SER_summary!H$26)</f>
        <v>41.514111876567412</v>
      </c>
      <c r="I18" s="103">
        <f>IF(SER_hh_tesh!I18=0,0,SER_hh_tesh!I18/SER_summary!I$26)</f>
        <v>41.902179614259353</v>
      </c>
      <c r="J18" s="103">
        <f>IF(SER_hh_tesh!J18=0,0,SER_hh_tesh!J18/SER_summary!J$26)</f>
        <v>42.42144916966555</v>
      </c>
      <c r="K18" s="103">
        <f>IF(SER_hh_tesh!K18=0,0,SER_hh_tesh!K18/SER_summary!K$26)</f>
        <v>42.15525451234771</v>
      </c>
      <c r="L18" s="103">
        <f>IF(SER_hh_tesh!L18=0,0,SER_hh_tesh!L18/SER_summary!L$26)</f>
        <v>42.568343651312858</v>
      </c>
      <c r="M18" s="103">
        <f>IF(SER_hh_tesh!M18=0,0,SER_hh_tesh!M18/SER_summary!M$26)</f>
        <v>42.805636193356086</v>
      </c>
      <c r="N18" s="103">
        <f>IF(SER_hh_tesh!N18=0,0,SER_hh_tesh!N18/SER_summary!N$26)</f>
        <v>43.539299810507963</v>
      </c>
      <c r="O18" s="103">
        <f>IF(SER_hh_tesh!O18=0,0,SER_hh_tesh!O18/SER_summary!O$26)</f>
        <v>43.811607930209384</v>
      </c>
      <c r="P18" s="103">
        <f>IF(SER_hh_tesh!P18=0,0,SER_hh_tesh!P18/SER_summary!P$26)</f>
        <v>45.059574856166691</v>
      </c>
      <c r="Q18" s="103">
        <f>IF(SER_hh_tesh!Q18=0,0,SER_hh_tesh!Q18/SER_summary!Q$26)</f>
        <v>46.178637814481718</v>
      </c>
    </row>
    <row r="19" spans="1:17" ht="12.95" customHeight="1" x14ac:dyDescent="0.25">
      <c r="A19" s="90" t="s">
        <v>47</v>
      </c>
      <c r="B19" s="101">
        <f>IF(SER_hh_tesh!B19=0,0,SER_hh_tesh!B19/SER_summary!B$26)</f>
        <v>10.897517225864414</v>
      </c>
      <c r="C19" s="101">
        <f>IF(SER_hh_tesh!C19=0,0,SER_hh_tesh!C19/SER_summary!C$26)</f>
        <v>11.484275324678663</v>
      </c>
      <c r="D19" s="101">
        <f>IF(SER_hh_tesh!D19=0,0,SER_hh_tesh!D19/SER_summary!D$26)</f>
        <v>11.833204144458593</v>
      </c>
      <c r="E19" s="101">
        <f>IF(SER_hh_tesh!E19=0,0,SER_hh_tesh!E19/SER_summary!E$26)</f>
        <v>12.015093950346039</v>
      </c>
      <c r="F19" s="101">
        <f>IF(SER_hh_tesh!F19=0,0,SER_hh_tesh!F19/SER_summary!F$26)</f>
        <v>12.193192818108182</v>
      </c>
      <c r="G19" s="101">
        <f>IF(SER_hh_tesh!G19=0,0,SER_hh_tesh!G19/SER_summary!G$26)</f>
        <v>12.45409178271626</v>
      </c>
      <c r="H19" s="101">
        <f>IF(SER_hh_tesh!H19=0,0,SER_hh_tesh!H19/SER_summary!H$26)</f>
        <v>12.418285385645063</v>
      </c>
      <c r="I19" s="101">
        <f>IF(SER_hh_tesh!I19=0,0,SER_hh_tesh!I19/SER_summary!I$26)</f>
        <v>12.463029113092267</v>
      </c>
      <c r="J19" s="101">
        <f>IF(SER_hh_tesh!J19=0,0,SER_hh_tesh!J19/SER_summary!J$26)</f>
        <v>12.75075925832444</v>
      </c>
      <c r="K19" s="101">
        <f>IF(SER_hh_tesh!K19=0,0,SER_hh_tesh!K19/SER_summary!K$26)</f>
        <v>12.973792153460996</v>
      </c>
      <c r="L19" s="101">
        <f>IF(SER_hh_tesh!L19=0,0,SER_hh_tesh!L19/SER_summary!L$26)</f>
        <v>12.751934285230478</v>
      </c>
      <c r="M19" s="101">
        <f>IF(SER_hh_tesh!M19=0,0,SER_hh_tesh!M19/SER_summary!M$26)</f>
        <v>12.90365024622842</v>
      </c>
      <c r="N19" s="101">
        <f>IF(SER_hh_tesh!N19=0,0,SER_hh_tesh!N19/SER_summary!N$26)</f>
        <v>12.962567673506209</v>
      </c>
      <c r="O19" s="101">
        <f>IF(SER_hh_tesh!O19=0,0,SER_hh_tesh!O19/SER_summary!O$26)</f>
        <v>12.989383017468624</v>
      </c>
      <c r="P19" s="101">
        <f>IF(SER_hh_tesh!P19=0,0,SER_hh_tesh!P19/SER_summary!P$26)</f>
        <v>13.104415633253469</v>
      </c>
      <c r="Q19" s="101">
        <f>IF(SER_hh_tesh!Q19=0,0,SER_hh_tesh!Q19/SER_summary!Q$26)</f>
        <v>13.150016502356017</v>
      </c>
    </row>
    <row r="20" spans="1:17" ht="12" customHeight="1" x14ac:dyDescent="0.25">
      <c r="A20" s="88" t="s">
        <v>38</v>
      </c>
      <c r="B20" s="100">
        <f>IF(SER_hh_tesh!B20=0,0,SER_hh_tesh!B20/SER_summary!B$26)</f>
        <v>0</v>
      </c>
      <c r="C20" s="100">
        <f>IF(SER_hh_tesh!C20=0,0,SER_hh_tesh!C20/SER_summary!C$26)</f>
        <v>0</v>
      </c>
      <c r="D20" s="100">
        <f>IF(SER_hh_tesh!D20=0,0,SER_hh_tesh!D20/SER_summary!D$26)</f>
        <v>0</v>
      </c>
      <c r="E20" s="100">
        <f>IF(SER_hh_tesh!E20=0,0,SER_hh_tesh!E20/SER_summary!E$26)</f>
        <v>0</v>
      </c>
      <c r="F20" s="100">
        <f>IF(SER_hh_tesh!F20=0,0,SER_hh_tesh!F20/SER_summary!F$26)</f>
        <v>0</v>
      </c>
      <c r="G20" s="100">
        <f>IF(SER_hh_tesh!G20=0,0,SER_hh_tesh!G20/SER_summary!G$26)</f>
        <v>0</v>
      </c>
      <c r="H20" s="100">
        <f>IF(SER_hh_tesh!H20=0,0,SER_hh_tesh!H20/SER_summary!H$26)</f>
        <v>0</v>
      </c>
      <c r="I20" s="100">
        <f>IF(SER_hh_tesh!I20=0,0,SER_hh_tesh!I20/SER_summary!I$26)</f>
        <v>0</v>
      </c>
      <c r="J20" s="100">
        <f>IF(SER_hh_tesh!J20=0,0,SER_hh_tesh!J20/SER_summary!J$26)</f>
        <v>0</v>
      </c>
      <c r="K20" s="100">
        <f>IF(SER_hh_tesh!K20=0,0,SER_hh_tesh!K20/SER_summary!K$26)</f>
        <v>0</v>
      </c>
      <c r="L20" s="100">
        <f>IF(SER_hh_tesh!L20=0,0,SER_hh_tesh!L20/SER_summary!L$26)</f>
        <v>0</v>
      </c>
      <c r="M20" s="100">
        <f>IF(SER_hh_tesh!M20=0,0,SER_hh_tesh!M20/SER_summary!M$26)</f>
        <v>0</v>
      </c>
      <c r="N20" s="100">
        <f>IF(SER_hh_tesh!N20=0,0,SER_hh_tesh!N20/SER_summary!N$26)</f>
        <v>0</v>
      </c>
      <c r="O20" s="100">
        <f>IF(SER_hh_tesh!O20=0,0,SER_hh_tesh!O20/SER_summary!O$26)</f>
        <v>0</v>
      </c>
      <c r="P20" s="100">
        <f>IF(SER_hh_tesh!P20=0,0,SER_hh_tesh!P20/SER_summary!P$26)</f>
        <v>0</v>
      </c>
      <c r="Q20" s="100">
        <f>IF(SER_hh_tesh!Q20=0,0,SER_hh_tesh!Q20/SER_summary!Q$26)</f>
        <v>0</v>
      </c>
    </row>
    <row r="21" spans="1:17" s="28" customFormat="1" ht="12" customHeight="1" x14ac:dyDescent="0.25">
      <c r="A21" s="88" t="s">
        <v>66</v>
      </c>
      <c r="B21" s="100">
        <f>IF(SER_hh_tesh!B21=0,0,SER_hh_tesh!B21/SER_summary!B$26)</f>
        <v>10.128741203702164</v>
      </c>
      <c r="C21" s="100">
        <f>IF(SER_hh_tesh!C21=0,0,SER_hh_tesh!C21/SER_summary!C$26)</f>
        <v>10.595848325802391</v>
      </c>
      <c r="D21" s="100">
        <f>IF(SER_hh_tesh!D21=0,0,SER_hh_tesh!D21/SER_summary!D$26)</f>
        <v>10.872777348467917</v>
      </c>
      <c r="E21" s="100">
        <f>IF(SER_hh_tesh!E21=0,0,SER_hh_tesh!E21/SER_summary!E$26)</f>
        <v>11.158170898433601</v>
      </c>
      <c r="F21" s="100">
        <f>IF(SER_hh_tesh!F21=0,0,SER_hh_tesh!F21/SER_summary!F$26)</f>
        <v>11.404904775194364</v>
      </c>
      <c r="G21" s="100">
        <f>IF(SER_hh_tesh!G21=0,0,SER_hh_tesh!G21/SER_summary!G$26)</f>
        <v>11.706322422961547</v>
      </c>
      <c r="H21" s="100">
        <f>IF(SER_hh_tesh!H21=0,0,SER_hh_tesh!H21/SER_summary!H$26)</f>
        <v>11.745946910436189</v>
      </c>
      <c r="I21" s="100">
        <f>IF(SER_hh_tesh!I21=0,0,SER_hh_tesh!I21/SER_summary!I$26)</f>
        <v>11.835999434205451</v>
      </c>
      <c r="J21" s="100">
        <f>IF(SER_hh_tesh!J21=0,0,SER_hh_tesh!J21/SER_summary!J$26)</f>
        <v>11.890215171166174</v>
      </c>
      <c r="K21" s="100">
        <f>IF(SER_hh_tesh!K21=0,0,SER_hh_tesh!K21/SER_summary!K$26)</f>
        <v>12.044663820339215</v>
      </c>
      <c r="L21" s="100">
        <f>IF(SER_hh_tesh!L21=0,0,SER_hh_tesh!L21/SER_summary!L$26)</f>
        <v>11.203231719609413</v>
      </c>
      <c r="M21" s="100">
        <f>IF(SER_hh_tesh!M21=0,0,SER_hh_tesh!M21/SER_summary!M$26)</f>
        <v>11.340131031438311</v>
      </c>
      <c r="N21" s="100">
        <f>IF(SER_hh_tesh!N21=0,0,SER_hh_tesh!N21/SER_summary!N$26)</f>
        <v>11.003727353178698</v>
      </c>
      <c r="O21" s="100">
        <f>IF(SER_hh_tesh!O21=0,0,SER_hh_tesh!O21/SER_summary!O$26)</f>
        <v>10.85657168208879</v>
      </c>
      <c r="P21" s="100">
        <f>IF(SER_hh_tesh!P21=0,0,SER_hh_tesh!P21/SER_summary!P$26)</f>
        <v>10.676579032629165</v>
      </c>
      <c r="Q21" s="100">
        <f>IF(SER_hh_tesh!Q21=0,0,SER_hh_tesh!Q21/SER_summary!Q$26)</f>
        <v>10.555618052188144</v>
      </c>
    </row>
    <row r="22" spans="1:17" ht="12" customHeight="1" x14ac:dyDescent="0.25">
      <c r="A22" s="88" t="s">
        <v>99</v>
      </c>
      <c r="B22" s="100">
        <f>IF(SER_hh_tesh!B22=0,0,SER_hh_tesh!B22/SER_summary!B$26)</f>
        <v>10.128741203702162</v>
      </c>
      <c r="C22" s="100">
        <f>IF(SER_hh_tesh!C22=0,0,SER_hh_tesh!C22/SER_summary!C$26)</f>
        <v>10.676811485399146</v>
      </c>
      <c r="D22" s="100">
        <f>IF(SER_hh_tesh!D22=0,0,SER_hh_tesh!D22/SER_summary!D$26)</f>
        <v>10.925331419468856</v>
      </c>
      <c r="E22" s="100">
        <f>IF(SER_hh_tesh!E22=0,0,SER_hh_tesh!E22/SER_summary!E$26)</f>
        <v>11.007940923613077</v>
      </c>
      <c r="F22" s="100">
        <f>IF(SER_hh_tesh!F22=0,0,SER_hh_tesh!F22/SER_summary!F$26)</f>
        <v>11.19513330636544</v>
      </c>
      <c r="G22" s="100">
        <f>IF(SER_hh_tesh!G22=0,0,SER_hh_tesh!G22/SER_summary!G$26)</f>
        <v>11.384506916815765</v>
      </c>
      <c r="H22" s="100">
        <f>IF(SER_hh_tesh!H22=0,0,SER_hh_tesh!H22/SER_summary!H$26)</f>
        <v>11.350188622472791</v>
      </c>
      <c r="I22" s="100">
        <f>IF(SER_hh_tesh!I22=0,0,SER_hh_tesh!I22/SER_summary!I$26)</f>
        <v>11.285965294955171</v>
      </c>
      <c r="J22" s="100">
        <f>IF(SER_hh_tesh!J22=0,0,SER_hh_tesh!J22/SER_summary!J$26)</f>
        <v>11.483667333251914</v>
      </c>
      <c r="K22" s="100">
        <f>IF(SER_hh_tesh!K22=0,0,SER_hh_tesh!K22/SER_summary!K$26)</f>
        <v>11.612611042401713</v>
      </c>
      <c r="L22" s="100">
        <f>IF(SER_hh_tesh!L22=0,0,SER_hh_tesh!L22/SER_summary!L$26)</f>
        <v>11.093056537872329</v>
      </c>
      <c r="M22" s="100">
        <f>IF(SER_hh_tesh!M22=0,0,SER_hh_tesh!M22/SER_summary!M$26)</f>
        <v>11.107338408009236</v>
      </c>
      <c r="N22" s="100">
        <f>IF(SER_hh_tesh!N22=0,0,SER_hh_tesh!N22/SER_summary!N$26)</f>
        <v>10.961327677943521</v>
      </c>
      <c r="O22" s="100">
        <f>IF(SER_hh_tesh!O22=0,0,SER_hh_tesh!O22/SER_summary!O$26)</f>
        <v>10.85350702802865</v>
      </c>
      <c r="P22" s="100">
        <f>IF(SER_hh_tesh!P22=0,0,SER_hh_tesh!P22/SER_summary!P$26)</f>
        <v>10.761165340905622</v>
      </c>
      <c r="Q22" s="100">
        <f>IF(SER_hh_tesh!Q22=0,0,SER_hh_tesh!Q22/SER_summary!Q$26)</f>
        <v>10.649793301618057</v>
      </c>
    </row>
    <row r="23" spans="1:17" ht="12" customHeight="1" x14ac:dyDescent="0.25">
      <c r="A23" s="88" t="s">
        <v>98</v>
      </c>
      <c r="B23" s="100">
        <f>IF(SER_hh_tesh!B23=0,0,SER_hh_tesh!B23/SER_summary!B$26)</f>
        <v>10.128741203702162</v>
      </c>
      <c r="C23" s="100">
        <f>IF(SER_hh_tesh!C23=0,0,SER_hh_tesh!C23/SER_summary!C$26)</f>
        <v>10.670490196725975</v>
      </c>
      <c r="D23" s="100">
        <f>IF(SER_hh_tesh!D23=0,0,SER_hh_tesh!D23/SER_summary!D$26)</f>
        <v>10.980831899881931</v>
      </c>
      <c r="E23" s="100">
        <f>IF(SER_hh_tesh!E23=0,0,SER_hh_tesh!E23/SER_summary!E$26)</f>
        <v>11.125703547644147</v>
      </c>
      <c r="F23" s="100">
        <f>IF(SER_hh_tesh!F23=0,0,SER_hh_tesh!F23/SER_summary!F$26)</f>
        <v>11.270911707914909</v>
      </c>
      <c r="G23" s="100">
        <f>IF(SER_hh_tesh!G23=0,0,SER_hh_tesh!G23/SER_summary!G$26)</f>
        <v>11.478501451594918</v>
      </c>
      <c r="H23" s="100">
        <f>IF(SER_hh_tesh!H23=0,0,SER_hh_tesh!H23/SER_summary!H$26)</f>
        <v>11.416373580098142</v>
      </c>
      <c r="I23" s="100">
        <f>IF(SER_hh_tesh!I23=0,0,SER_hh_tesh!I23/SER_summary!I$26)</f>
        <v>11.407354539857881</v>
      </c>
      <c r="J23" s="100">
        <f>IF(SER_hh_tesh!J23=0,0,SER_hh_tesh!J23/SER_summary!J$26)</f>
        <v>11.444006384008683</v>
      </c>
      <c r="K23" s="100">
        <f>IF(SER_hh_tesh!K23=0,0,SER_hh_tesh!K23/SER_summary!K$26)</f>
        <v>11.544524728714002</v>
      </c>
      <c r="L23" s="100">
        <f>IF(SER_hh_tesh!L23=0,0,SER_hh_tesh!L23/SER_summary!L$26)</f>
        <v>10.903229106101723</v>
      </c>
      <c r="M23" s="100">
        <f>IF(SER_hh_tesh!M23=0,0,SER_hh_tesh!M23/SER_summary!M$26)</f>
        <v>10.669226133662448</v>
      </c>
      <c r="N23" s="100">
        <f>IF(SER_hh_tesh!N23=0,0,SER_hh_tesh!N23/SER_summary!N$26)</f>
        <v>10.468359554668094</v>
      </c>
      <c r="O23" s="100">
        <f>IF(SER_hh_tesh!O23=0,0,SER_hh_tesh!O23/SER_summary!O$26)</f>
        <v>10.332349325869572</v>
      </c>
      <c r="P23" s="100">
        <f>IF(SER_hh_tesh!P23=0,0,SER_hh_tesh!P23/SER_summary!P$26)</f>
        <v>10.213894164838136</v>
      </c>
      <c r="Q23" s="100">
        <f>IF(SER_hh_tesh!Q23=0,0,SER_hh_tesh!Q23/SER_summary!Q$26)</f>
        <v>10.169135667607344</v>
      </c>
    </row>
    <row r="24" spans="1:17" ht="12" customHeight="1" x14ac:dyDescent="0.25">
      <c r="A24" s="88" t="s">
        <v>34</v>
      </c>
      <c r="B24" s="100">
        <f>IF(SER_hh_tesh!B24=0,0,SER_hh_tesh!B24/SER_summary!B$26)</f>
        <v>0</v>
      </c>
      <c r="C24" s="100">
        <f>IF(SER_hh_tesh!C24=0,0,SER_hh_tesh!C24/SER_summary!C$26)</f>
        <v>0</v>
      </c>
      <c r="D24" s="100">
        <f>IF(SER_hh_tesh!D24=0,0,SER_hh_tesh!D24/SER_summary!D$26)</f>
        <v>0</v>
      </c>
      <c r="E24" s="100">
        <f>IF(SER_hh_tesh!E24=0,0,SER_hh_tesh!E24/SER_summary!E$26)</f>
        <v>0</v>
      </c>
      <c r="F24" s="100">
        <f>IF(SER_hh_tesh!F24=0,0,SER_hh_tesh!F24/SER_summary!F$26)</f>
        <v>0</v>
      </c>
      <c r="G24" s="100">
        <f>IF(SER_hh_tesh!G24=0,0,SER_hh_tesh!G24/SER_summary!G$26)</f>
        <v>0</v>
      </c>
      <c r="H24" s="100">
        <f>IF(SER_hh_tesh!H24=0,0,SER_hh_tesh!H24/SER_summary!H$26)</f>
        <v>0</v>
      </c>
      <c r="I24" s="100">
        <f>IF(SER_hh_tesh!I24=0,0,SER_hh_tesh!I24/SER_summary!I$26)</f>
        <v>0</v>
      </c>
      <c r="J24" s="100">
        <f>IF(SER_hh_tesh!J24=0,0,SER_hh_tesh!J24/SER_summary!J$26)</f>
        <v>0</v>
      </c>
      <c r="K24" s="100">
        <f>IF(SER_hh_tesh!K24=0,0,SER_hh_tesh!K24/SER_summary!K$26)</f>
        <v>0</v>
      </c>
      <c r="L24" s="100">
        <f>IF(SER_hh_tesh!L24=0,0,SER_hh_tesh!L24/SER_summary!L$26)</f>
        <v>0</v>
      </c>
      <c r="M24" s="100">
        <f>IF(SER_hh_tesh!M24=0,0,SER_hh_tesh!M24/SER_summary!M$26)</f>
        <v>0</v>
      </c>
      <c r="N24" s="100">
        <f>IF(SER_hh_tesh!N24=0,0,SER_hh_tesh!N24/SER_summary!N$26)</f>
        <v>0</v>
      </c>
      <c r="O24" s="100">
        <f>IF(SER_hh_tesh!O24=0,0,SER_hh_tesh!O24/SER_summary!O$26)</f>
        <v>0</v>
      </c>
      <c r="P24" s="100">
        <f>IF(SER_hh_tesh!P24=0,0,SER_hh_tesh!P24/SER_summary!P$26)</f>
        <v>0</v>
      </c>
      <c r="Q24" s="100">
        <f>IF(SER_hh_tesh!Q24=0,0,SER_hh_tesh!Q24/SER_summary!Q$26)</f>
        <v>0</v>
      </c>
    </row>
    <row r="25" spans="1:17" ht="12" customHeight="1" x14ac:dyDescent="0.25">
      <c r="A25" s="88" t="s">
        <v>42</v>
      </c>
      <c r="B25" s="100">
        <f>IF(SER_hh_tesh!B25=0,0,SER_hh_tesh!B25/SER_summary!B$26)</f>
        <v>10.128741203702164</v>
      </c>
      <c r="C25" s="100">
        <f>IF(SER_hh_tesh!C25=0,0,SER_hh_tesh!C25/SER_summary!C$26)</f>
        <v>10.77106444657989</v>
      </c>
      <c r="D25" s="100">
        <f>IF(SER_hh_tesh!D25=0,0,SER_hh_tesh!D25/SER_summary!D$26)</f>
        <v>11.053991845801534</v>
      </c>
      <c r="E25" s="100">
        <f>IF(SER_hh_tesh!E25=0,0,SER_hh_tesh!E25/SER_summary!E$26)</f>
        <v>11.172317897222804</v>
      </c>
      <c r="F25" s="100">
        <f>IF(SER_hh_tesh!F25=0,0,SER_hh_tesh!F25/SER_summary!F$26)</f>
        <v>11.268107177425868</v>
      </c>
      <c r="G25" s="100">
        <f>IF(SER_hh_tesh!G25=0,0,SER_hh_tesh!G25/SER_summary!G$26)</f>
        <v>11.404780102689127</v>
      </c>
      <c r="H25" s="100">
        <f>IF(SER_hh_tesh!H25=0,0,SER_hh_tesh!H25/SER_summary!H$26)</f>
        <v>11.276011876625143</v>
      </c>
      <c r="I25" s="100">
        <f>IF(SER_hh_tesh!I25=0,0,SER_hh_tesh!I25/SER_summary!I$26)</f>
        <v>11.246557455441289</v>
      </c>
      <c r="J25" s="100">
        <f>IF(SER_hh_tesh!J25=0,0,SER_hh_tesh!J25/SER_summary!J$26)</f>
        <v>11.255188757514363</v>
      </c>
      <c r="K25" s="100">
        <f>IF(SER_hh_tesh!K25=0,0,SER_hh_tesh!K25/SER_summary!K$26)</f>
        <v>11.285337502714897</v>
      </c>
      <c r="L25" s="100">
        <f>IF(SER_hh_tesh!L25=0,0,SER_hh_tesh!L25/SER_summary!L$26)</f>
        <v>10.562254356209824</v>
      </c>
      <c r="M25" s="100">
        <f>IF(SER_hh_tesh!M25=0,0,SER_hh_tesh!M25/SER_summary!M$26)</f>
        <v>10.312228501270646</v>
      </c>
      <c r="N25" s="100">
        <f>IF(SER_hh_tesh!N25=0,0,SER_hh_tesh!N25/SER_summary!N$26)</f>
        <v>10.208145857898002</v>
      </c>
      <c r="O25" s="100">
        <f>IF(SER_hh_tesh!O25=0,0,SER_hh_tesh!O25/SER_summary!O$26)</f>
        <v>10.132661854225477</v>
      </c>
      <c r="P25" s="100">
        <f>IF(SER_hh_tesh!P25=0,0,SER_hh_tesh!P25/SER_summary!P$26)</f>
        <v>10.05053641884489</v>
      </c>
      <c r="Q25" s="100">
        <f>IF(SER_hh_tesh!Q25=0,0,SER_hh_tesh!Q25/SER_summary!Q$26)</f>
        <v>10.04685791314539</v>
      </c>
    </row>
    <row r="26" spans="1:17" ht="12" customHeight="1" x14ac:dyDescent="0.25">
      <c r="A26" s="88" t="s">
        <v>30</v>
      </c>
      <c r="B26" s="22">
        <f>IF(SER_hh_tesh!B26=0,0,SER_hh_tesh!B26/SER_summary!B$26)</f>
        <v>10.129558615121166</v>
      </c>
      <c r="C26" s="22">
        <f>IF(SER_hh_tesh!C26=0,0,SER_hh_tesh!C26/SER_summary!C$26)</f>
        <v>10.752919297258911</v>
      </c>
      <c r="D26" s="22">
        <f>IF(SER_hh_tesh!D26=0,0,SER_hh_tesh!D26/SER_summary!D$26)</f>
        <v>11.138794767444802</v>
      </c>
      <c r="E26" s="22">
        <f>IF(SER_hh_tesh!E26=0,0,SER_hh_tesh!E26/SER_summary!E$26)</f>
        <v>11.315242419349792</v>
      </c>
      <c r="F26" s="22">
        <f>IF(SER_hh_tesh!F26=0,0,SER_hh_tesh!F26/SER_summary!F$26)</f>
        <v>11.478268745295969</v>
      </c>
      <c r="G26" s="22">
        <f>IF(SER_hh_tesh!G26=0,0,SER_hh_tesh!G26/SER_summary!G$26)</f>
        <v>11.697393445455655</v>
      </c>
      <c r="H26" s="22">
        <f>IF(SER_hh_tesh!H26=0,0,SER_hh_tesh!H26/SER_summary!H$26)</f>
        <v>11.617359868932635</v>
      </c>
      <c r="I26" s="22">
        <f>IF(SER_hh_tesh!I26=0,0,SER_hh_tesh!I26/SER_summary!I$26)</f>
        <v>11.608069617631392</v>
      </c>
      <c r="J26" s="22">
        <f>IF(SER_hh_tesh!J26=0,0,SER_hh_tesh!J26/SER_summary!J$26)</f>
        <v>11.715348012031816</v>
      </c>
      <c r="K26" s="22">
        <f>IF(SER_hh_tesh!K26=0,0,SER_hh_tesh!K26/SER_summary!K$26)</f>
        <v>11.745915510432662</v>
      </c>
      <c r="L26" s="22">
        <f>IF(SER_hh_tesh!L26=0,0,SER_hh_tesh!L26/SER_summary!L$26)</f>
        <v>11.04098954467227</v>
      </c>
      <c r="M26" s="22">
        <f>IF(SER_hh_tesh!M26=0,0,SER_hh_tesh!M26/SER_summary!M$26)</f>
        <v>10.743897630632132</v>
      </c>
      <c r="N26" s="22">
        <f>IF(SER_hh_tesh!N26=0,0,SER_hh_tesh!N26/SER_summary!N$26)</f>
        <v>10.536751538486607</v>
      </c>
      <c r="O26" s="22">
        <f>IF(SER_hh_tesh!O26=0,0,SER_hh_tesh!O26/SER_summary!O$26)</f>
        <v>10.377546734687838</v>
      </c>
      <c r="P26" s="22">
        <f>IF(SER_hh_tesh!P26=0,0,SER_hh_tesh!P26/SER_summary!P$26)</f>
        <v>10.406648425856034</v>
      </c>
      <c r="Q26" s="22">
        <f>IF(SER_hh_tesh!Q26=0,0,SER_hh_tesh!Q26/SER_summary!Q$26)</f>
        <v>10.356656142249225</v>
      </c>
    </row>
    <row r="27" spans="1:17" ht="12" customHeight="1" x14ac:dyDescent="0.25">
      <c r="A27" s="93" t="s">
        <v>114</v>
      </c>
      <c r="B27" s="116">
        <f>IF(SER_hh_tesh!B27=0,0,SER_hh_tesh!B27/SER_summary!B$26)</f>
        <v>0.76835061816876238</v>
      </c>
      <c r="C27" s="116">
        <f>IF(SER_hh_tesh!C27=0,0,SER_hh_tesh!C27/SER_summary!C$26)</f>
        <v>0.76934637197294276</v>
      </c>
      <c r="D27" s="116">
        <f>IF(SER_hh_tesh!D27=0,0,SER_hh_tesh!D27/SER_summary!D$26)</f>
        <v>0.77793975279135918</v>
      </c>
      <c r="E27" s="116">
        <f>IF(SER_hh_tesh!E27=0,0,SER_hh_tesh!E27/SER_summary!E$26)</f>
        <v>0.79998972943365254</v>
      </c>
      <c r="F27" s="116">
        <f>IF(SER_hh_tesh!F27=0,0,SER_hh_tesh!F27/SER_summary!F$26)</f>
        <v>0.80581635276597685</v>
      </c>
      <c r="G27" s="116">
        <f>IF(SER_hh_tesh!G27=0,0,SER_hh_tesh!G27/SER_summary!G$26)</f>
        <v>0.84835788473671725</v>
      </c>
      <c r="H27" s="116">
        <f>IF(SER_hh_tesh!H27=0,0,SER_hh_tesh!H27/SER_summary!H$26)</f>
        <v>0.87411175182158141</v>
      </c>
      <c r="I27" s="116">
        <f>IF(SER_hh_tesh!I27=0,0,SER_hh_tesh!I27/SER_summary!I$26)</f>
        <v>0.92978625345091837</v>
      </c>
      <c r="J27" s="116">
        <f>IF(SER_hh_tesh!J27=0,0,SER_hh_tesh!J27/SER_summary!J$26)</f>
        <v>1.0871146565711198</v>
      </c>
      <c r="K27" s="116">
        <f>IF(SER_hh_tesh!K27=0,0,SER_hh_tesh!K27/SER_summary!K$26)</f>
        <v>1.2547436292537113</v>
      </c>
      <c r="L27" s="116">
        <f>IF(SER_hh_tesh!L27=0,0,SER_hh_tesh!L27/SER_summary!L$26)</f>
        <v>1.7183110841357221</v>
      </c>
      <c r="M27" s="116">
        <f>IF(SER_hh_tesh!M27=0,0,SER_hh_tesh!M27/SER_summary!M$26)</f>
        <v>2.1173696174482686</v>
      </c>
      <c r="N27" s="116">
        <f>IF(SER_hh_tesh!N27=0,0,SER_hh_tesh!N27/SER_summary!N$26)</f>
        <v>2.394778837832086</v>
      </c>
      <c r="O27" s="116">
        <f>IF(SER_hh_tesh!O27=0,0,SER_hh_tesh!O27/SER_summary!O$26)</f>
        <v>2.5752627924055065</v>
      </c>
      <c r="P27" s="116">
        <f>IF(SER_hh_tesh!P27=0,0,SER_hh_tesh!P27/SER_summary!P$26)</f>
        <v>2.7009538920400158</v>
      </c>
      <c r="Q27" s="116">
        <f>IF(SER_hh_tesh!Q27=0,0,SER_hh_tesh!Q27/SER_summary!Q$26)</f>
        <v>2.8018881017291357</v>
      </c>
    </row>
    <row r="28" spans="1:17" ht="12" customHeight="1" x14ac:dyDescent="0.25">
      <c r="A28" s="91" t="s">
        <v>113</v>
      </c>
      <c r="B28" s="117">
        <f>IF(SER_hh_tesh!B28=0,0,SER_hh_tesh!B28/SER_summary!B$26)</f>
        <v>7.4372651684268787</v>
      </c>
      <c r="C28" s="117">
        <f>IF(SER_hh_tesh!C28=0,0,SER_hh_tesh!C28/SER_summary!C$26)</f>
        <v>7.693202929507037</v>
      </c>
      <c r="D28" s="117">
        <f>IF(SER_hh_tesh!D28=0,0,SER_hh_tesh!D28/SER_summary!D$26)</f>
        <v>8.076927714749468</v>
      </c>
      <c r="E28" s="117">
        <f>IF(SER_hh_tesh!E28=0,0,SER_hh_tesh!E28/SER_summary!E$26)</f>
        <v>8.1911857915174462</v>
      </c>
      <c r="F28" s="117">
        <f>IF(SER_hh_tesh!F28=0,0,SER_hh_tesh!F28/SER_summary!F$26)</f>
        <v>8.324996671497809</v>
      </c>
      <c r="G28" s="117">
        <f>IF(SER_hh_tesh!G28=0,0,SER_hh_tesh!G28/SER_summary!G$26)</f>
        <v>8.5034442244207966</v>
      </c>
      <c r="H28" s="117">
        <f>IF(SER_hh_tesh!H28=0,0,SER_hh_tesh!H28/SER_summary!H$26)</f>
        <v>8.484603971565603</v>
      </c>
      <c r="I28" s="117">
        <f>IF(SER_hh_tesh!I28=0,0,SER_hh_tesh!I28/SER_summary!I$26)</f>
        <v>8.5362268255074465</v>
      </c>
      <c r="J28" s="117">
        <f>IF(SER_hh_tesh!J28=0,0,SER_hh_tesh!J28/SER_summary!J$26)</f>
        <v>8.6767062006247606</v>
      </c>
      <c r="K28" s="117">
        <f>IF(SER_hh_tesh!K28=0,0,SER_hh_tesh!K28/SER_summary!K$26)</f>
        <v>8.8208362481097282</v>
      </c>
      <c r="L28" s="117">
        <f>IF(SER_hh_tesh!L28=0,0,SER_hh_tesh!L28/SER_summary!L$26)</f>
        <v>8.6653735522049651</v>
      </c>
      <c r="M28" s="117">
        <f>IF(SER_hh_tesh!M28=0,0,SER_hh_tesh!M28/SER_summary!M$26)</f>
        <v>8.7367225388828409</v>
      </c>
      <c r="N28" s="117">
        <f>IF(SER_hh_tesh!N28=0,0,SER_hh_tesh!N28/SER_summary!N$26)</f>
        <v>8.7696170605839026</v>
      </c>
      <c r="O28" s="117">
        <f>IF(SER_hh_tesh!O28=0,0,SER_hh_tesh!O28/SER_summary!O$26)</f>
        <v>8.7961218463800233</v>
      </c>
      <c r="P28" s="117">
        <f>IF(SER_hh_tesh!P28=0,0,SER_hh_tesh!P28/SER_summary!P$26)</f>
        <v>8.8198375651095571</v>
      </c>
      <c r="Q28" s="117">
        <f>IF(SER_hh_tesh!Q28=0,0,SER_hh_tesh!Q28/SER_summary!Q$26)</f>
        <v>8.8799216244096417</v>
      </c>
    </row>
    <row r="29" spans="1:17" ht="12.95" customHeight="1" x14ac:dyDescent="0.25">
      <c r="A29" s="90" t="s">
        <v>46</v>
      </c>
      <c r="B29" s="101">
        <f>IF(SER_hh_tesh!B29=0,0,SER_hh_tesh!B29/SER_summary!B$26)</f>
        <v>8.6034681048907338</v>
      </c>
      <c r="C29" s="101">
        <f>IF(SER_hh_tesh!C29=0,0,SER_hh_tesh!C29/SER_summary!C$26)</f>
        <v>9.2789241529109123</v>
      </c>
      <c r="D29" s="101">
        <f>IF(SER_hh_tesh!D29=0,0,SER_hh_tesh!D29/SER_summary!D$26)</f>
        <v>10.023901397976609</v>
      </c>
      <c r="E29" s="101">
        <f>IF(SER_hh_tesh!E29=0,0,SER_hh_tesh!E29/SER_summary!E$26)</f>
        <v>10.393668052629145</v>
      </c>
      <c r="F29" s="101">
        <f>IF(SER_hh_tesh!F29=0,0,SER_hh_tesh!F29/SER_summary!F$26)</f>
        <v>11.88030273925432</v>
      </c>
      <c r="G29" s="101">
        <f>IF(SER_hh_tesh!G29=0,0,SER_hh_tesh!G29/SER_summary!G$26)</f>
        <v>12.069963177401409</v>
      </c>
      <c r="H29" s="101">
        <f>IF(SER_hh_tesh!H29=0,0,SER_hh_tesh!H29/SER_summary!H$26)</f>
        <v>12.655133048194523</v>
      </c>
      <c r="I29" s="101">
        <f>IF(SER_hh_tesh!I29=0,0,SER_hh_tesh!I29/SER_summary!I$26)</f>
        <v>12.663922186356317</v>
      </c>
      <c r="J29" s="101">
        <f>IF(SER_hh_tesh!J29=0,0,SER_hh_tesh!J29/SER_summary!J$26)</f>
        <v>12.145119837969</v>
      </c>
      <c r="K29" s="101">
        <f>IF(SER_hh_tesh!K29=0,0,SER_hh_tesh!K29/SER_summary!K$26)</f>
        <v>12.04540026347841</v>
      </c>
      <c r="L29" s="101">
        <f>IF(SER_hh_tesh!L29=0,0,SER_hh_tesh!L29/SER_summary!L$26)</f>
        <v>12.620825165875189</v>
      </c>
      <c r="M29" s="101">
        <f>IF(SER_hh_tesh!M29=0,0,SER_hh_tesh!M29/SER_summary!M$26)</f>
        <v>12.613765903231821</v>
      </c>
      <c r="N29" s="101">
        <f>IF(SER_hh_tesh!N29=0,0,SER_hh_tesh!N29/SER_summary!N$26)</f>
        <v>11.887015109037796</v>
      </c>
      <c r="O29" s="101">
        <f>IF(SER_hh_tesh!O29=0,0,SER_hh_tesh!O29/SER_summary!O$26)</f>
        <v>11.763350909558509</v>
      </c>
      <c r="P29" s="101">
        <f>IF(SER_hh_tesh!P29=0,0,SER_hh_tesh!P29/SER_summary!P$26)</f>
        <v>11.588868731649427</v>
      </c>
      <c r="Q29" s="101">
        <f>IF(SER_hh_tesh!Q29=0,0,SER_hh_tesh!Q29/SER_summary!Q$26)</f>
        <v>11.406198685563359</v>
      </c>
    </row>
    <row r="30" spans="1:17" ht="12" customHeight="1" x14ac:dyDescent="0.25">
      <c r="A30" s="88" t="s">
        <v>66</v>
      </c>
      <c r="B30" s="100">
        <f>IF(SER_hh_tesh!B30=0,0,SER_hh_tesh!B30/SER_summary!B$26)</f>
        <v>8.6029560215916234</v>
      </c>
      <c r="C30" s="100">
        <f>IF(SER_hh_tesh!C30=0,0,SER_hh_tesh!C30/SER_summary!C$26)</f>
        <v>9.1083062024303203</v>
      </c>
      <c r="D30" s="100">
        <f>IF(SER_hh_tesh!D30=0,0,SER_hh_tesh!D30/SER_summary!D$26)</f>
        <v>10.311975918899147</v>
      </c>
      <c r="E30" s="100">
        <f>IF(SER_hh_tesh!E30=0,0,SER_hh_tesh!E30/SER_summary!E$26)</f>
        <v>10.731669581425198</v>
      </c>
      <c r="F30" s="100">
        <f>IF(SER_hh_tesh!F30=0,0,SER_hh_tesh!F30/SER_summary!F$26)</f>
        <v>12.301653014132684</v>
      </c>
      <c r="G30" s="100">
        <f>IF(SER_hh_tesh!G30=0,0,SER_hh_tesh!G30/SER_summary!G$26)</f>
        <v>12.586853004680007</v>
      </c>
      <c r="H30" s="100">
        <f>IF(SER_hh_tesh!H30=0,0,SER_hh_tesh!H30/SER_summary!H$26)</f>
        <v>13.208448299706214</v>
      </c>
      <c r="I30" s="100">
        <f>IF(SER_hh_tesh!I30=0,0,SER_hh_tesh!I30/SER_summary!I$26)</f>
        <v>13.175757084529202</v>
      </c>
      <c r="J30" s="100">
        <f>IF(SER_hh_tesh!J30=0,0,SER_hh_tesh!J30/SER_summary!J$26)</f>
        <v>12.581640628571865</v>
      </c>
      <c r="K30" s="100">
        <f>IF(SER_hh_tesh!K30=0,0,SER_hh_tesh!K30/SER_summary!K$26)</f>
        <v>12.367088957140654</v>
      </c>
      <c r="L30" s="100">
        <f>IF(SER_hh_tesh!L30=0,0,SER_hh_tesh!L30/SER_summary!L$26)</f>
        <v>12.963919468323478</v>
      </c>
      <c r="M30" s="100">
        <f>IF(SER_hh_tesh!M30=0,0,SER_hh_tesh!M30/SER_summary!M$26)</f>
        <v>12.859241067960161</v>
      </c>
      <c r="N30" s="100">
        <f>IF(SER_hh_tesh!N30=0,0,SER_hh_tesh!N30/SER_summary!N$26)</f>
        <v>12.146027867946103</v>
      </c>
      <c r="O30" s="100">
        <f>IF(SER_hh_tesh!O30=0,0,SER_hh_tesh!O30/SER_summary!O$26)</f>
        <v>11.867037388628653</v>
      </c>
      <c r="P30" s="100">
        <f>IF(SER_hh_tesh!P30=0,0,SER_hh_tesh!P30/SER_summary!P$26)</f>
        <v>12.050679372859415</v>
      </c>
      <c r="Q30" s="100">
        <f>IF(SER_hh_tesh!Q30=0,0,SER_hh_tesh!Q30/SER_summary!Q$26)</f>
        <v>11.399740923433844</v>
      </c>
    </row>
    <row r="31" spans="1:17" ht="12" customHeight="1" x14ac:dyDescent="0.25">
      <c r="A31" s="88" t="s">
        <v>98</v>
      </c>
      <c r="B31" s="100">
        <f>IF(SER_hh_tesh!B31=0,0,SER_hh_tesh!B31/SER_summary!B$26)</f>
        <v>8.6029560215916234</v>
      </c>
      <c r="C31" s="100">
        <f>IF(SER_hh_tesh!C31=0,0,SER_hh_tesh!C31/SER_summary!C$26)</f>
        <v>9.2260395542801934</v>
      </c>
      <c r="D31" s="100">
        <f>IF(SER_hh_tesh!D31=0,0,SER_hh_tesh!D31/SER_summary!D$26)</f>
        <v>10.000124617926184</v>
      </c>
      <c r="E31" s="100">
        <f>IF(SER_hh_tesh!E31=0,0,SER_hh_tesh!E31/SER_summary!E$26)</f>
        <v>10.384842093535585</v>
      </c>
      <c r="F31" s="100">
        <f>IF(SER_hh_tesh!F31=0,0,SER_hh_tesh!F31/SER_summary!F$26)</f>
        <v>11.876873914146193</v>
      </c>
      <c r="G31" s="100">
        <f>IF(SER_hh_tesh!G31=0,0,SER_hh_tesh!G31/SER_summary!G$26)</f>
        <v>12.059838699797497</v>
      </c>
      <c r="H31" s="100">
        <f>IF(SER_hh_tesh!H31=0,0,SER_hh_tesh!H31/SER_summary!H$26)</f>
        <v>12.5935345861658</v>
      </c>
      <c r="I31" s="100">
        <f>IF(SER_hh_tesh!I31=0,0,SER_hh_tesh!I31/SER_summary!I$26)</f>
        <v>12.625120130071018</v>
      </c>
      <c r="J31" s="100">
        <f>IF(SER_hh_tesh!J31=0,0,SER_hh_tesh!J31/SER_summary!J$26)</f>
        <v>12.156121299755858</v>
      </c>
      <c r="K31" s="100">
        <f>IF(SER_hh_tesh!K31=0,0,SER_hh_tesh!K31/SER_summary!K$26)</f>
        <v>12.082495878820636</v>
      </c>
      <c r="L31" s="100">
        <f>IF(SER_hh_tesh!L31=0,0,SER_hh_tesh!L31/SER_summary!L$26)</f>
        <v>12.642234796442713</v>
      </c>
      <c r="M31" s="100">
        <f>IF(SER_hh_tesh!M31=0,0,SER_hh_tesh!M31/SER_summary!M$26)</f>
        <v>12.64124672627816</v>
      </c>
      <c r="N31" s="100">
        <f>IF(SER_hh_tesh!N31=0,0,SER_hh_tesh!N31/SER_summary!N$26)</f>
        <v>12.03125617728751</v>
      </c>
      <c r="O31" s="100">
        <f>IF(SER_hh_tesh!O31=0,0,SER_hh_tesh!O31/SER_summary!O$26)</f>
        <v>11.785925900890861</v>
      </c>
      <c r="P31" s="100">
        <f>IF(SER_hh_tesh!P31=0,0,SER_hh_tesh!P31/SER_summary!P$26)</f>
        <v>11.507846902637748</v>
      </c>
      <c r="Q31" s="100">
        <f>IF(SER_hh_tesh!Q31=0,0,SER_hh_tesh!Q31/SER_summary!Q$26)</f>
        <v>11.330419758401673</v>
      </c>
    </row>
    <row r="32" spans="1:17" ht="12" customHeight="1" x14ac:dyDescent="0.25">
      <c r="A32" s="88" t="s">
        <v>34</v>
      </c>
      <c r="B32" s="100">
        <f>IF(SER_hh_tesh!B32=0,0,SER_hh_tesh!B32/SER_summary!B$26)</f>
        <v>0</v>
      </c>
      <c r="C32" s="100">
        <f>IF(SER_hh_tesh!C32=0,0,SER_hh_tesh!C32/SER_summary!C$26)</f>
        <v>0</v>
      </c>
      <c r="D32" s="100">
        <f>IF(SER_hh_tesh!D32=0,0,SER_hh_tesh!D32/SER_summary!D$26)</f>
        <v>0</v>
      </c>
      <c r="E32" s="100">
        <f>IF(SER_hh_tesh!E32=0,0,SER_hh_tesh!E32/SER_summary!E$26)</f>
        <v>0</v>
      </c>
      <c r="F32" s="100">
        <f>IF(SER_hh_tesh!F32=0,0,SER_hh_tesh!F32/SER_summary!F$26)</f>
        <v>0</v>
      </c>
      <c r="G32" s="100">
        <f>IF(SER_hh_tesh!G32=0,0,SER_hh_tesh!G32/SER_summary!G$26)</f>
        <v>0</v>
      </c>
      <c r="H32" s="100">
        <f>IF(SER_hh_tesh!H32=0,0,SER_hh_tesh!H32/SER_summary!H$26)</f>
        <v>0</v>
      </c>
      <c r="I32" s="100">
        <f>IF(SER_hh_tesh!I32=0,0,SER_hh_tesh!I32/SER_summary!I$26)</f>
        <v>0</v>
      </c>
      <c r="J32" s="100">
        <f>IF(SER_hh_tesh!J32=0,0,SER_hh_tesh!J32/SER_summary!J$26)</f>
        <v>0</v>
      </c>
      <c r="K32" s="100">
        <f>IF(SER_hh_tesh!K32=0,0,SER_hh_tesh!K32/SER_summary!K$26)</f>
        <v>0</v>
      </c>
      <c r="L32" s="100">
        <f>IF(SER_hh_tesh!L32=0,0,SER_hh_tesh!L32/SER_summary!L$26)</f>
        <v>0</v>
      </c>
      <c r="M32" s="100">
        <f>IF(SER_hh_tesh!M32=0,0,SER_hh_tesh!M32/SER_summary!M$26)</f>
        <v>0</v>
      </c>
      <c r="N32" s="100">
        <f>IF(SER_hh_tesh!N32=0,0,SER_hh_tesh!N32/SER_summary!N$26)</f>
        <v>19.141731865602395</v>
      </c>
      <c r="O32" s="100">
        <f>IF(SER_hh_tesh!O32=0,0,SER_hh_tesh!O32/SER_summary!O$26)</f>
        <v>11.071878582994088</v>
      </c>
      <c r="P32" s="100">
        <f>IF(SER_hh_tesh!P32=0,0,SER_hh_tesh!P32/SER_summary!P$26)</f>
        <v>10.900982429819118</v>
      </c>
      <c r="Q32" s="100">
        <f>IF(SER_hh_tesh!Q32=0,0,SER_hh_tesh!Q32/SER_summary!Q$26)</f>
        <v>10.867202901818663</v>
      </c>
    </row>
    <row r="33" spans="1:17" ht="12" customHeight="1" x14ac:dyDescent="0.25">
      <c r="A33" s="49" t="s">
        <v>30</v>
      </c>
      <c r="B33" s="18">
        <f>IF(SER_hh_tesh!B33=0,0,SER_hh_tesh!B33/SER_summary!B$26)</f>
        <v>8.6036502988317789</v>
      </c>
      <c r="C33" s="18">
        <f>IF(SER_hh_tesh!C33=0,0,SER_hh_tesh!C33/SER_summary!C$26)</f>
        <v>9.311474089090817</v>
      </c>
      <c r="D33" s="18">
        <f>IF(SER_hh_tesh!D33=0,0,SER_hh_tesh!D33/SER_summary!D$26)</f>
        <v>9.9477700164933935</v>
      </c>
      <c r="E33" s="18">
        <f>IF(SER_hh_tesh!E33=0,0,SER_hh_tesh!E33/SER_summary!E$26)</f>
        <v>10.29521577351986</v>
      </c>
      <c r="F33" s="18">
        <f>IF(SER_hh_tesh!F33=0,0,SER_hh_tesh!F33/SER_summary!F$26)</f>
        <v>11.745090706987156</v>
      </c>
      <c r="G33" s="18">
        <f>IF(SER_hh_tesh!G33=0,0,SER_hh_tesh!G33/SER_summary!G$26)</f>
        <v>11.777571566225213</v>
      </c>
      <c r="H33" s="18">
        <f>IF(SER_hh_tesh!H33=0,0,SER_hh_tesh!H33/SER_summary!H$26)</f>
        <v>12.420296664863223</v>
      </c>
      <c r="I33" s="18">
        <f>IF(SER_hh_tesh!I33=0,0,SER_hh_tesh!I33/SER_summary!I$26)</f>
        <v>12.425921945223456</v>
      </c>
      <c r="J33" s="18">
        <f>IF(SER_hh_tesh!J33=0,0,SER_hh_tesh!J33/SER_summary!J$26)</f>
        <v>11.871359855184998</v>
      </c>
      <c r="K33" s="18">
        <f>IF(SER_hh_tesh!K33=0,0,SER_hh_tesh!K33/SER_summary!K$26)</f>
        <v>11.856160863363385</v>
      </c>
      <c r="L33" s="18">
        <f>IF(SER_hh_tesh!L33=0,0,SER_hh_tesh!L33/SER_summary!L$26)</f>
        <v>12.560916607626806</v>
      </c>
      <c r="M33" s="18">
        <f>IF(SER_hh_tesh!M33=0,0,SER_hh_tesh!M33/SER_summary!M$26)</f>
        <v>12.569861076932606</v>
      </c>
      <c r="N33" s="18">
        <f>IF(SER_hh_tesh!N33=0,0,SER_hh_tesh!N33/SER_summary!N$26)</f>
        <v>11.189464308664796</v>
      </c>
      <c r="O33" s="18">
        <f>IF(SER_hh_tesh!O33=0,0,SER_hh_tesh!O33/SER_summary!O$26)</f>
        <v>11.803259851632111</v>
      </c>
      <c r="P33" s="18">
        <f>IF(SER_hh_tesh!P33=0,0,SER_hh_tesh!P33/SER_summary!P$26)</f>
        <v>11.511268700304088</v>
      </c>
      <c r="Q33" s="18">
        <f>IF(SER_hh_tesh!Q33=0,0,SER_hh_tesh!Q33/SER_summary!Q$26)</f>
        <v>11.484709485481103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>
        <f>IF(SER_hh_emih!B3=0,0,SER_hh_emih!B3/SER_summary!B$26)</f>
        <v>11.773363584417973</v>
      </c>
      <c r="C3" s="106">
        <f>IF(SER_hh_emih!C3=0,0,SER_hh_emih!C3/SER_summary!C$26)</f>
        <v>12.541709691737804</v>
      </c>
      <c r="D3" s="106">
        <f>IF(SER_hh_emih!D3=0,0,SER_hh_emih!D3/SER_summary!D$26)</f>
        <v>13.361507703686554</v>
      </c>
      <c r="E3" s="106">
        <f>IF(SER_hh_emih!E3=0,0,SER_hh_emih!E3/SER_summary!E$26)</f>
        <v>13.890139251402779</v>
      </c>
      <c r="F3" s="106">
        <f>IF(SER_hh_emih!F3=0,0,SER_hh_emih!F3/SER_summary!F$26)</f>
        <v>16.714156357874824</v>
      </c>
      <c r="G3" s="106">
        <f>IF(SER_hh_emih!G3=0,0,SER_hh_emih!G3/SER_summary!G$26)</f>
        <v>18.442488456244895</v>
      </c>
      <c r="H3" s="106">
        <f>IF(SER_hh_emih!H3=0,0,SER_hh_emih!H3/SER_summary!H$26)</f>
        <v>17.173945326217339</v>
      </c>
      <c r="I3" s="106">
        <f>IF(SER_hh_emih!I3=0,0,SER_hh_emih!I3/SER_summary!I$26)</f>
        <v>15.519465647268543</v>
      </c>
      <c r="J3" s="106">
        <f>IF(SER_hh_emih!J3=0,0,SER_hh_emih!J3/SER_summary!J$26)</f>
        <v>12.709688337156566</v>
      </c>
      <c r="K3" s="106">
        <f>IF(SER_hh_emih!K3=0,0,SER_hh_emih!K3/SER_summary!K$26)</f>
        <v>14.374005396140925</v>
      </c>
      <c r="L3" s="106">
        <f>IF(SER_hh_emih!L3=0,0,SER_hh_emih!L3/SER_summary!L$26)</f>
        <v>9.7786281211534014</v>
      </c>
      <c r="M3" s="106">
        <f>IF(SER_hh_emih!M3=0,0,SER_hh_emih!M3/SER_summary!M$26)</f>
        <v>8.6992278764807942</v>
      </c>
      <c r="N3" s="106">
        <f>IF(SER_hh_emih!N3=0,0,SER_hh_emih!N3/SER_summary!N$26)</f>
        <v>7.664294656126807</v>
      </c>
      <c r="O3" s="106">
        <f>IF(SER_hh_emih!O3=0,0,SER_hh_emih!O3/SER_summary!O$26)</f>
        <v>7.4825619518516744</v>
      </c>
      <c r="P3" s="106">
        <f>IF(SER_hh_emih!P3=0,0,SER_hh_emih!P3/SER_summary!P$26)</f>
        <v>7.7768780923499641</v>
      </c>
      <c r="Q3" s="106">
        <f>IF(SER_hh_emih!Q3=0,0,SER_hh_emih!Q3/SER_summary!Q$26)</f>
        <v>8.3205199823090936</v>
      </c>
    </row>
    <row r="4" spans="1:17" ht="12.95" customHeight="1" x14ac:dyDescent="0.25">
      <c r="A4" s="90" t="s">
        <v>44</v>
      </c>
      <c r="B4" s="101">
        <f>IF(SER_hh_emih!B4=0,0,SER_hh_emih!B4/SER_summary!B$26)</f>
        <v>8.1304995437292025</v>
      </c>
      <c r="C4" s="101">
        <f>IF(SER_hh_emih!C4=0,0,SER_hh_emih!C4/SER_summary!C$26)</f>
        <v>9.1818270430847608</v>
      </c>
      <c r="D4" s="101">
        <f>IF(SER_hh_emih!D4=0,0,SER_hh_emih!D4/SER_summary!D$26)</f>
        <v>9.7035150640692631</v>
      </c>
      <c r="E4" s="101">
        <f>IF(SER_hh_emih!E4=0,0,SER_hh_emih!E4/SER_summary!E$26)</f>
        <v>10.237544737154831</v>
      </c>
      <c r="F4" s="101">
        <f>IF(SER_hh_emih!F4=0,0,SER_hh_emih!F4/SER_summary!F$26)</f>
        <v>12.760512049575418</v>
      </c>
      <c r="G4" s="101">
        <f>IF(SER_hh_emih!G4=0,0,SER_hh_emih!G4/SER_summary!G$26)</f>
        <v>13.79068613658835</v>
      </c>
      <c r="H4" s="101">
        <f>IF(SER_hh_emih!H4=0,0,SER_hh_emih!H4/SER_summary!H$26)</f>
        <v>12.862164961214564</v>
      </c>
      <c r="I4" s="101">
        <f>IF(SER_hh_emih!I4=0,0,SER_hh_emih!I4/SER_summary!I$26)</f>
        <v>11.263795661388892</v>
      </c>
      <c r="J4" s="101">
        <f>IF(SER_hh_emih!J4=0,0,SER_hh_emih!J4/SER_summary!J$26)</f>
        <v>8.5965133583659803</v>
      </c>
      <c r="K4" s="101">
        <f>IF(SER_hh_emih!K4=0,0,SER_hh_emih!K4/SER_summary!K$26)</f>
        <v>10.45714849219914</v>
      </c>
      <c r="L4" s="101">
        <f>IF(SER_hh_emih!L4=0,0,SER_hh_emih!L4/SER_summary!L$26)</f>
        <v>7.2253463828541857</v>
      </c>
      <c r="M4" s="101">
        <f>IF(SER_hh_emih!M4=0,0,SER_hh_emih!M4/SER_summary!M$26)</f>
        <v>6.2654305327946416</v>
      </c>
      <c r="N4" s="101">
        <f>IF(SER_hh_emih!N4=0,0,SER_hh_emih!N4/SER_summary!N$26)</f>
        <v>5.4503908822998328</v>
      </c>
      <c r="O4" s="101">
        <f>IF(SER_hh_emih!O4=0,0,SER_hh_emih!O4/SER_summary!O$26)</f>
        <v>5.2382906630485602</v>
      </c>
      <c r="P4" s="101">
        <f>IF(SER_hh_emih!P4=0,0,SER_hh_emih!P4/SER_summary!P$26)</f>
        <v>4.9517714730218669</v>
      </c>
      <c r="Q4" s="101">
        <f>IF(SER_hh_emih!Q4=0,0,SER_hh_emih!Q4/SER_summary!Q$26)</f>
        <v>5.3921794381684318</v>
      </c>
    </row>
    <row r="5" spans="1:17" ht="12" customHeight="1" x14ac:dyDescent="0.25">
      <c r="A5" s="88" t="s">
        <v>38</v>
      </c>
      <c r="B5" s="100">
        <f>IF(SER_hh_emih!B5=0,0,SER_hh_emih!B5/SER_summary!B$26)</f>
        <v>0</v>
      </c>
      <c r="C5" s="100">
        <f>IF(SER_hh_emih!C5=0,0,SER_hh_emih!C5/SER_summary!C$26)</f>
        <v>0</v>
      </c>
      <c r="D5" s="100">
        <f>IF(SER_hh_emih!D5=0,0,SER_hh_emih!D5/SER_summary!D$26)</f>
        <v>0</v>
      </c>
      <c r="E5" s="100">
        <f>IF(SER_hh_emih!E5=0,0,SER_hh_emih!E5/SER_summary!E$26)</f>
        <v>0</v>
      </c>
      <c r="F5" s="100">
        <f>IF(SER_hh_emih!F5=0,0,SER_hh_emih!F5/SER_summary!F$26)</f>
        <v>0</v>
      </c>
      <c r="G5" s="100">
        <f>IF(SER_hh_emih!G5=0,0,SER_hh_emih!G5/SER_summary!G$26)</f>
        <v>0</v>
      </c>
      <c r="H5" s="100">
        <f>IF(SER_hh_emih!H5=0,0,SER_hh_emih!H5/SER_summary!H$26)</f>
        <v>0</v>
      </c>
      <c r="I5" s="100">
        <f>IF(SER_hh_emih!I5=0,0,SER_hh_emih!I5/SER_summary!I$26)</f>
        <v>0</v>
      </c>
      <c r="J5" s="100">
        <f>IF(SER_hh_emih!J5=0,0,SER_hh_emih!J5/SER_summary!J$26)</f>
        <v>0</v>
      </c>
      <c r="K5" s="100">
        <f>IF(SER_hh_emih!K5=0,0,SER_hh_emih!K5/SER_summary!K$26)</f>
        <v>0</v>
      </c>
      <c r="L5" s="100">
        <f>IF(SER_hh_emih!L5=0,0,SER_hh_emih!L5/SER_summary!L$26)</f>
        <v>0</v>
      </c>
      <c r="M5" s="100">
        <f>IF(SER_hh_emih!M5=0,0,SER_hh_emih!M5/SER_summary!M$26)</f>
        <v>0</v>
      </c>
      <c r="N5" s="100">
        <f>IF(SER_hh_emih!N5=0,0,SER_hh_emih!N5/SER_summary!N$26)</f>
        <v>0</v>
      </c>
      <c r="O5" s="100">
        <f>IF(SER_hh_emih!O5=0,0,SER_hh_emih!O5/SER_summary!O$26)</f>
        <v>0</v>
      </c>
      <c r="P5" s="100">
        <f>IF(SER_hh_emih!P5=0,0,SER_hh_emih!P5/SER_summary!P$26)</f>
        <v>0</v>
      </c>
      <c r="Q5" s="100">
        <f>IF(SER_hh_emih!Q5=0,0,SER_hh_emih!Q5/SER_summary!Q$26)</f>
        <v>0</v>
      </c>
    </row>
    <row r="6" spans="1:17" ht="12" customHeight="1" x14ac:dyDescent="0.25">
      <c r="A6" s="88" t="s">
        <v>66</v>
      </c>
      <c r="B6" s="100">
        <f>IF(SER_hh_emih!B6=0,0,SER_hh_emih!B6/SER_summary!B$26)</f>
        <v>0</v>
      </c>
      <c r="C6" s="100">
        <f>IF(SER_hh_emih!C6=0,0,SER_hh_emih!C6/SER_summary!C$26)</f>
        <v>0</v>
      </c>
      <c r="D6" s="100">
        <f>IF(SER_hh_emih!D6=0,0,SER_hh_emih!D6/SER_summary!D$26)</f>
        <v>0</v>
      </c>
      <c r="E6" s="100">
        <f>IF(SER_hh_emih!E6=0,0,SER_hh_emih!E6/SER_summary!E$26)</f>
        <v>0</v>
      </c>
      <c r="F6" s="100">
        <f>IF(SER_hh_emih!F6=0,0,SER_hh_emih!F6/SER_summary!F$26)</f>
        <v>0</v>
      </c>
      <c r="G6" s="100">
        <f>IF(SER_hh_emih!G6=0,0,SER_hh_emih!G6/SER_summary!G$26)</f>
        <v>0</v>
      </c>
      <c r="H6" s="100">
        <f>IF(SER_hh_emih!H6=0,0,SER_hh_emih!H6/SER_summary!H$26)</f>
        <v>0</v>
      </c>
      <c r="I6" s="100">
        <f>IF(SER_hh_emih!I6=0,0,SER_hh_emih!I6/SER_summary!I$26)</f>
        <v>0</v>
      </c>
      <c r="J6" s="100">
        <f>IF(SER_hh_emih!J6=0,0,SER_hh_emih!J6/SER_summary!J$26)</f>
        <v>0</v>
      </c>
      <c r="K6" s="100">
        <f>IF(SER_hh_emih!K6=0,0,SER_hh_emih!K6/SER_summary!K$26)</f>
        <v>0</v>
      </c>
      <c r="L6" s="100">
        <f>IF(SER_hh_emih!L6=0,0,SER_hh_emih!L6/SER_summary!L$26)</f>
        <v>0</v>
      </c>
      <c r="M6" s="100">
        <f>IF(SER_hh_emih!M6=0,0,SER_hh_emih!M6/SER_summary!M$26)</f>
        <v>0</v>
      </c>
      <c r="N6" s="100">
        <f>IF(SER_hh_emih!N6=0,0,SER_hh_emih!N6/SER_summary!N$26)</f>
        <v>0</v>
      </c>
      <c r="O6" s="100">
        <f>IF(SER_hh_emih!O6=0,0,SER_hh_emih!O6/SER_summary!O$26)</f>
        <v>0</v>
      </c>
      <c r="P6" s="100">
        <f>IF(SER_hh_emih!P6=0,0,SER_hh_emih!P6/SER_summary!P$26)</f>
        <v>0</v>
      </c>
      <c r="Q6" s="100">
        <f>IF(SER_hh_emih!Q6=0,0,SER_hh_emih!Q6/SER_summary!Q$26)</f>
        <v>0</v>
      </c>
    </row>
    <row r="7" spans="1:17" ht="12" customHeight="1" x14ac:dyDescent="0.25">
      <c r="A7" s="88" t="s">
        <v>99</v>
      </c>
      <c r="B7" s="100">
        <f>IF(SER_hh_emih!B7=0,0,SER_hh_emih!B7/SER_summary!B$26)</f>
        <v>9.8602171676467147</v>
      </c>
      <c r="C7" s="100">
        <f>IF(SER_hh_emih!C7=0,0,SER_hh_emih!C7/SER_summary!C$26)</f>
        <v>10.98306172313052</v>
      </c>
      <c r="D7" s="100">
        <f>IF(SER_hh_emih!D7=0,0,SER_hh_emih!D7/SER_summary!D$26)</f>
        <v>11.771406134238521</v>
      </c>
      <c r="E7" s="100">
        <f>IF(SER_hh_emih!E7=0,0,SER_hh_emih!E7/SER_summary!E$26)</f>
        <v>13.689292038408585</v>
      </c>
      <c r="F7" s="100">
        <f>IF(SER_hh_emih!F7=0,0,SER_hh_emih!F7/SER_summary!F$26)</f>
        <v>17.506249453029216</v>
      </c>
      <c r="G7" s="100">
        <f>IF(SER_hh_emih!G7=0,0,SER_hh_emih!G7/SER_summary!G$26)</f>
        <v>20.044771715154649</v>
      </c>
      <c r="H7" s="100">
        <f>IF(SER_hh_emih!H7=0,0,SER_hh_emih!H7/SER_summary!H$26)</f>
        <v>19.700323592984841</v>
      </c>
      <c r="I7" s="100">
        <f>IF(SER_hh_emih!I7=0,0,SER_hh_emih!I7/SER_summary!I$26)</f>
        <v>18.169435182493462</v>
      </c>
      <c r="J7" s="100">
        <f>IF(SER_hh_emih!J7=0,0,SER_hh_emih!J7/SER_summary!J$26)</f>
        <v>14.995689476174968</v>
      </c>
      <c r="K7" s="100">
        <f>IF(SER_hh_emih!K7=0,0,SER_hh_emih!K7/SER_summary!K$26)</f>
        <v>18.78394890173071</v>
      </c>
      <c r="L7" s="100">
        <f>IF(SER_hh_emih!L7=0,0,SER_hh_emih!L7/SER_summary!L$26)</f>
        <v>14.472665996766835</v>
      </c>
      <c r="M7" s="100">
        <f>IF(SER_hh_emih!M7=0,0,SER_hh_emih!M7/SER_summary!M$26)</f>
        <v>13.599875465657258</v>
      </c>
      <c r="N7" s="100">
        <f>IF(SER_hh_emih!N7=0,0,SER_hh_emih!N7/SER_summary!N$26)</f>
        <v>13.154447414644013</v>
      </c>
      <c r="O7" s="100">
        <f>IF(SER_hh_emih!O7=0,0,SER_hh_emih!O7/SER_summary!O$26)</f>
        <v>12.342727221657327</v>
      </c>
      <c r="P7" s="100">
        <f>IF(SER_hh_emih!P7=0,0,SER_hh_emih!P7/SER_summary!P$26)</f>
        <v>14.788781921523768</v>
      </c>
      <c r="Q7" s="100">
        <f>IF(SER_hh_emih!Q7=0,0,SER_hh_emih!Q7/SER_summary!Q$26)</f>
        <v>17.059819214169945</v>
      </c>
    </row>
    <row r="8" spans="1:17" ht="12" customHeight="1" x14ac:dyDescent="0.25">
      <c r="A8" s="88" t="s">
        <v>101</v>
      </c>
      <c r="B8" s="100">
        <f>IF(SER_hh_emih!B8=0,0,SER_hh_emih!B8/SER_summary!B$26)</f>
        <v>4.4696863088631229</v>
      </c>
      <c r="C8" s="100">
        <f>IF(SER_hh_emih!C8=0,0,SER_hh_emih!C8/SER_summary!C$26)</f>
        <v>5.1895264120625786</v>
      </c>
      <c r="D8" s="100">
        <f>IF(SER_hh_emih!D8=0,0,SER_hh_emih!D8/SER_summary!D$26)</f>
        <v>5.5737436328841756</v>
      </c>
      <c r="E8" s="100">
        <f>IF(SER_hh_emih!E8=0,0,SER_hh_emih!E8/SER_summary!E$26)</f>
        <v>6.6553584515834086</v>
      </c>
      <c r="F8" s="100">
        <f>IF(SER_hh_emih!F8=0,0,SER_hh_emih!F8/SER_summary!F$26)</f>
        <v>7.9931603242288194</v>
      </c>
      <c r="G8" s="100">
        <f>IF(SER_hh_emih!G8=0,0,SER_hh_emih!G8/SER_summary!G$26)</f>
        <v>9.2358454179334757</v>
      </c>
      <c r="H8" s="100">
        <f>IF(SER_hh_emih!H8=0,0,SER_hh_emih!H8/SER_summary!H$26)</f>
        <v>9.1845939249469684</v>
      </c>
      <c r="I8" s="100">
        <f>IF(SER_hh_emih!I8=0,0,SER_hh_emih!I8/SER_summary!I$26)</f>
        <v>8.6164013231323135</v>
      </c>
      <c r="J8" s="100">
        <f>IF(SER_hh_emih!J8=0,0,SER_hh_emih!J8/SER_summary!J$26)</f>
        <v>7.5164936353413392</v>
      </c>
      <c r="K8" s="100">
        <f>IF(SER_hh_emih!K8=0,0,SER_hh_emih!K8/SER_summary!K$26)</f>
        <v>8.5604350949282875</v>
      </c>
      <c r="L8" s="100">
        <f>IF(SER_hh_emih!L8=0,0,SER_hh_emih!L8/SER_summary!L$26)</f>
        <v>6.8225888703819422</v>
      </c>
      <c r="M8" s="100">
        <f>IF(SER_hh_emih!M8=0,0,SER_hh_emih!M8/SER_summary!M$26)</f>
        <v>6.4475023871977308</v>
      </c>
      <c r="N8" s="100">
        <f>IF(SER_hh_emih!N8=0,0,SER_hh_emih!N8/SER_summary!N$26)</f>
        <v>6.331534287913847</v>
      </c>
      <c r="O8" s="100">
        <f>IF(SER_hh_emih!O8=0,0,SER_hh_emih!O8/SER_summary!O$26)</f>
        <v>5.8116032738337227</v>
      </c>
      <c r="P8" s="100">
        <f>IF(SER_hh_emih!P8=0,0,SER_hh_emih!P8/SER_summary!P$26)</f>
        <v>7.2442326181082599</v>
      </c>
      <c r="Q8" s="100">
        <f>IF(SER_hh_emih!Q8=0,0,SER_hh_emih!Q8/SER_summary!Q$26)</f>
        <v>8.012618711371756</v>
      </c>
    </row>
    <row r="9" spans="1:17" ht="12" customHeight="1" x14ac:dyDescent="0.25">
      <c r="A9" s="88" t="s">
        <v>106</v>
      </c>
      <c r="B9" s="100">
        <f>IF(SER_hh_emih!B9=0,0,SER_hh_emih!B9/SER_summary!B$26)</f>
        <v>6.7001585744450702</v>
      </c>
      <c r="C9" s="100">
        <f>IF(SER_hh_emih!C9=0,0,SER_hh_emih!C9/SER_summary!C$26)</f>
        <v>7.7792653504865648</v>
      </c>
      <c r="D9" s="100">
        <f>IF(SER_hh_emih!D9=0,0,SER_hh_emih!D9/SER_summary!D$26)</f>
        <v>8.3552569939004009</v>
      </c>
      <c r="E9" s="100">
        <f>IF(SER_hh_emih!E9=0,0,SER_hh_emih!E9/SER_summary!E$26)</f>
        <v>9.7893115029679851</v>
      </c>
      <c r="F9" s="100">
        <f>IF(SER_hh_emih!F9=0,0,SER_hh_emih!F9/SER_summary!F$26)</f>
        <v>12.207977765156073</v>
      </c>
      <c r="G9" s="100">
        <f>IF(SER_hh_emih!G9=0,0,SER_hh_emih!G9/SER_summary!G$26)</f>
        <v>13.845562617410128</v>
      </c>
      <c r="H9" s="100">
        <f>IF(SER_hh_emih!H9=0,0,SER_hh_emih!H9/SER_summary!H$26)</f>
        <v>13.769049891774442</v>
      </c>
      <c r="I9" s="100">
        <f>IF(SER_hh_emih!I9=0,0,SER_hh_emih!I9/SER_summary!I$26)</f>
        <v>12.917516431016319</v>
      </c>
      <c r="J9" s="100">
        <f>IF(SER_hh_emih!J9=0,0,SER_hh_emih!J9/SER_summary!J$26)</f>
        <v>11.26637061087494</v>
      </c>
      <c r="K9" s="100">
        <f>IF(SER_hh_emih!K9=0,0,SER_hh_emih!K9/SER_summary!K$26)</f>
        <v>12.829419930530181</v>
      </c>
      <c r="L9" s="100">
        <f>IF(SER_hh_emih!L9=0,0,SER_hh_emih!L9/SER_summary!L$26)</f>
        <v>10.222116998124694</v>
      </c>
      <c r="M9" s="100">
        <f>IF(SER_hh_emih!M9=0,0,SER_hh_emih!M9/SER_summary!M$26)</f>
        <v>9.6770774704196807</v>
      </c>
      <c r="N9" s="100">
        <f>IF(SER_hh_emih!N9=0,0,SER_hh_emih!N9/SER_summary!N$26)</f>
        <v>9.530242910667944</v>
      </c>
      <c r="O9" s="100">
        <f>IF(SER_hh_emih!O9=0,0,SER_hh_emih!O9/SER_summary!O$26)</f>
        <v>8.8022946926547867</v>
      </c>
      <c r="P9" s="100">
        <f>IF(SER_hh_emih!P9=0,0,SER_hh_emih!P9/SER_summary!P$26)</f>
        <v>11.066042619216702</v>
      </c>
      <c r="Q9" s="100">
        <f>IF(SER_hh_emih!Q9=0,0,SER_hh_emih!Q9/SER_summary!Q$26)</f>
        <v>12.370136468961231</v>
      </c>
    </row>
    <row r="10" spans="1:17" ht="12" customHeight="1" x14ac:dyDescent="0.25">
      <c r="A10" s="88" t="s">
        <v>34</v>
      </c>
      <c r="B10" s="100">
        <f>IF(SER_hh_emih!B10=0,0,SER_hh_emih!B10/SER_summary!B$26)</f>
        <v>0</v>
      </c>
      <c r="C10" s="100">
        <f>IF(SER_hh_emih!C10=0,0,SER_hh_emih!C10/SER_summary!C$26)</f>
        <v>0</v>
      </c>
      <c r="D10" s="100">
        <f>IF(SER_hh_emih!D10=0,0,SER_hh_emih!D10/SER_summary!D$26)</f>
        <v>0</v>
      </c>
      <c r="E10" s="100">
        <f>IF(SER_hh_emih!E10=0,0,SER_hh_emih!E10/SER_summary!E$26)</f>
        <v>0</v>
      </c>
      <c r="F10" s="100">
        <f>IF(SER_hh_emih!F10=0,0,SER_hh_emih!F10/SER_summary!F$26)</f>
        <v>0</v>
      </c>
      <c r="G10" s="100">
        <f>IF(SER_hh_emih!G10=0,0,SER_hh_emih!G10/SER_summary!G$26)</f>
        <v>0</v>
      </c>
      <c r="H10" s="100">
        <f>IF(SER_hh_emih!H10=0,0,SER_hh_emih!H10/SER_summary!H$26)</f>
        <v>0</v>
      </c>
      <c r="I10" s="100">
        <f>IF(SER_hh_emih!I10=0,0,SER_hh_emih!I10/SER_summary!I$26)</f>
        <v>0</v>
      </c>
      <c r="J10" s="100">
        <f>IF(SER_hh_emih!J10=0,0,SER_hh_emih!J10/SER_summary!J$26)</f>
        <v>0</v>
      </c>
      <c r="K10" s="100">
        <f>IF(SER_hh_emih!K10=0,0,SER_hh_emih!K10/SER_summary!K$26)</f>
        <v>0</v>
      </c>
      <c r="L10" s="100">
        <f>IF(SER_hh_emih!L10=0,0,SER_hh_emih!L10/SER_summary!L$26)</f>
        <v>0</v>
      </c>
      <c r="M10" s="100">
        <f>IF(SER_hh_emih!M10=0,0,SER_hh_emih!M10/SER_summary!M$26)</f>
        <v>0</v>
      </c>
      <c r="N10" s="100">
        <f>IF(SER_hh_emih!N10=0,0,SER_hh_emih!N10/SER_summary!N$26)</f>
        <v>0</v>
      </c>
      <c r="O10" s="100">
        <f>IF(SER_hh_emih!O10=0,0,SER_hh_emih!O10/SER_summary!O$26)</f>
        <v>0</v>
      </c>
      <c r="P10" s="100">
        <f>IF(SER_hh_emih!P10=0,0,SER_hh_emih!P10/SER_summary!P$26)</f>
        <v>0</v>
      </c>
      <c r="Q10" s="100">
        <f>IF(SER_hh_emih!Q10=0,0,SER_hh_emih!Q10/SER_summary!Q$26)</f>
        <v>0</v>
      </c>
    </row>
    <row r="11" spans="1:17" ht="12" customHeight="1" x14ac:dyDescent="0.25">
      <c r="A11" s="88" t="s">
        <v>61</v>
      </c>
      <c r="B11" s="100">
        <f>IF(SER_hh_emih!B11=0,0,SER_hh_emih!B11/SER_summary!B$26)</f>
        <v>0</v>
      </c>
      <c r="C11" s="100">
        <f>IF(SER_hh_emih!C11=0,0,SER_hh_emih!C11/SER_summary!C$26)</f>
        <v>0</v>
      </c>
      <c r="D11" s="100">
        <f>IF(SER_hh_emih!D11=0,0,SER_hh_emih!D11/SER_summary!D$26)</f>
        <v>0</v>
      </c>
      <c r="E11" s="100">
        <f>IF(SER_hh_emih!E11=0,0,SER_hh_emih!E11/SER_summary!E$26)</f>
        <v>0</v>
      </c>
      <c r="F11" s="100">
        <f>IF(SER_hh_emih!F11=0,0,SER_hh_emih!F11/SER_summary!F$26)</f>
        <v>0</v>
      </c>
      <c r="G11" s="100">
        <f>IF(SER_hh_emih!G11=0,0,SER_hh_emih!G11/SER_summary!G$26)</f>
        <v>0</v>
      </c>
      <c r="H11" s="100">
        <f>IF(SER_hh_emih!H11=0,0,SER_hh_emih!H11/SER_summary!H$26)</f>
        <v>0</v>
      </c>
      <c r="I11" s="100">
        <f>IF(SER_hh_emih!I11=0,0,SER_hh_emih!I11/SER_summary!I$26)</f>
        <v>0</v>
      </c>
      <c r="J11" s="100">
        <f>IF(SER_hh_emih!J11=0,0,SER_hh_emih!J11/SER_summary!J$26)</f>
        <v>0</v>
      </c>
      <c r="K11" s="100">
        <f>IF(SER_hh_emih!K11=0,0,SER_hh_emih!K11/SER_summary!K$26)</f>
        <v>0</v>
      </c>
      <c r="L11" s="100">
        <f>IF(SER_hh_emih!L11=0,0,SER_hh_emih!L11/SER_summary!L$26)</f>
        <v>0</v>
      </c>
      <c r="M11" s="100">
        <f>IF(SER_hh_emih!M11=0,0,SER_hh_emih!M11/SER_summary!M$26)</f>
        <v>0</v>
      </c>
      <c r="N11" s="100">
        <f>IF(SER_hh_emih!N11=0,0,SER_hh_emih!N11/SER_summary!N$26)</f>
        <v>0</v>
      </c>
      <c r="O11" s="100">
        <f>IF(SER_hh_emih!O11=0,0,SER_hh_emih!O11/SER_summary!O$26)</f>
        <v>0</v>
      </c>
      <c r="P11" s="100">
        <f>IF(SER_hh_emih!P11=0,0,SER_hh_emih!P11/SER_summary!P$26)</f>
        <v>0</v>
      </c>
      <c r="Q11" s="100">
        <f>IF(SER_hh_emih!Q11=0,0,SER_hh_emih!Q11/SER_summary!Q$26)</f>
        <v>0</v>
      </c>
    </row>
    <row r="12" spans="1:17" ht="12" customHeight="1" x14ac:dyDescent="0.25">
      <c r="A12" s="88" t="s">
        <v>42</v>
      </c>
      <c r="B12" s="100">
        <f>IF(SER_hh_emih!B12=0,0,SER_hh_emih!B12/SER_summary!B$26)</f>
        <v>0</v>
      </c>
      <c r="C12" s="100">
        <f>IF(SER_hh_emih!C12=0,0,SER_hh_emih!C12/SER_summary!C$26)</f>
        <v>0</v>
      </c>
      <c r="D12" s="100">
        <f>IF(SER_hh_emih!D12=0,0,SER_hh_emih!D12/SER_summary!D$26)</f>
        <v>0</v>
      </c>
      <c r="E12" s="100">
        <f>IF(SER_hh_emih!E12=0,0,SER_hh_emih!E12/SER_summary!E$26)</f>
        <v>0</v>
      </c>
      <c r="F12" s="100">
        <f>IF(SER_hh_emih!F12=0,0,SER_hh_emih!F12/SER_summary!F$26)</f>
        <v>0</v>
      </c>
      <c r="G12" s="100">
        <f>IF(SER_hh_emih!G12=0,0,SER_hh_emih!G12/SER_summary!G$26)</f>
        <v>0</v>
      </c>
      <c r="H12" s="100">
        <f>IF(SER_hh_emih!H12=0,0,SER_hh_emih!H12/SER_summary!H$26)</f>
        <v>0</v>
      </c>
      <c r="I12" s="100">
        <f>IF(SER_hh_emih!I12=0,0,SER_hh_emih!I12/SER_summary!I$26)</f>
        <v>0</v>
      </c>
      <c r="J12" s="100">
        <f>IF(SER_hh_emih!J12=0,0,SER_hh_emih!J12/SER_summary!J$26)</f>
        <v>0</v>
      </c>
      <c r="K12" s="100">
        <f>IF(SER_hh_emih!K12=0,0,SER_hh_emih!K12/SER_summary!K$26)</f>
        <v>0</v>
      </c>
      <c r="L12" s="100">
        <f>IF(SER_hh_emih!L12=0,0,SER_hh_emih!L12/SER_summary!L$26)</f>
        <v>0</v>
      </c>
      <c r="M12" s="100">
        <f>IF(SER_hh_emih!M12=0,0,SER_hh_emih!M12/SER_summary!M$26)</f>
        <v>0</v>
      </c>
      <c r="N12" s="100">
        <f>IF(SER_hh_emih!N12=0,0,SER_hh_emih!N12/SER_summary!N$26)</f>
        <v>0</v>
      </c>
      <c r="O12" s="100">
        <f>IF(SER_hh_emih!O12=0,0,SER_hh_emih!O12/SER_summary!O$26)</f>
        <v>0</v>
      </c>
      <c r="P12" s="100">
        <f>IF(SER_hh_emih!P12=0,0,SER_hh_emih!P12/SER_summary!P$26)</f>
        <v>0</v>
      </c>
      <c r="Q12" s="100">
        <f>IF(SER_hh_emih!Q12=0,0,SER_hh_emih!Q12/SER_summary!Q$26)</f>
        <v>0</v>
      </c>
    </row>
    <row r="13" spans="1:17" ht="12" customHeight="1" x14ac:dyDescent="0.25">
      <c r="A13" s="88" t="s">
        <v>105</v>
      </c>
      <c r="B13" s="100">
        <f>IF(SER_hh_emih!B13=0,0,SER_hh_emih!B13/SER_summary!B$26)</f>
        <v>0</v>
      </c>
      <c r="C13" s="100">
        <f>IF(SER_hh_emih!C13=0,0,SER_hh_emih!C13/SER_summary!C$26)</f>
        <v>0</v>
      </c>
      <c r="D13" s="100">
        <f>IF(SER_hh_emih!D13=0,0,SER_hh_emih!D13/SER_summary!D$26)</f>
        <v>0</v>
      </c>
      <c r="E13" s="100">
        <f>IF(SER_hh_emih!E13=0,0,SER_hh_emih!E13/SER_summary!E$26)</f>
        <v>0</v>
      </c>
      <c r="F13" s="100">
        <f>IF(SER_hh_emih!F13=0,0,SER_hh_emih!F13/SER_summary!F$26)</f>
        <v>0</v>
      </c>
      <c r="G13" s="100">
        <f>IF(SER_hh_emih!G13=0,0,SER_hh_emih!G13/SER_summary!G$26)</f>
        <v>0</v>
      </c>
      <c r="H13" s="100">
        <f>IF(SER_hh_emih!H13=0,0,SER_hh_emih!H13/SER_summary!H$26)</f>
        <v>0</v>
      </c>
      <c r="I13" s="100">
        <f>IF(SER_hh_emih!I13=0,0,SER_hh_emih!I13/SER_summary!I$26)</f>
        <v>0</v>
      </c>
      <c r="J13" s="100">
        <f>IF(SER_hh_emih!J13=0,0,SER_hh_emih!J13/SER_summary!J$26)</f>
        <v>0</v>
      </c>
      <c r="K13" s="100">
        <f>IF(SER_hh_emih!K13=0,0,SER_hh_emih!K13/SER_summary!K$26)</f>
        <v>0</v>
      </c>
      <c r="L13" s="100">
        <f>IF(SER_hh_emih!L13=0,0,SER_hh_emih!L13/SER_summary!L$26)</f>
        <v>0</v>
      </c>
      <c r="M13" s="100">
        <f>IF(SER_hh_emih!M13=0,0,SER_hh_emih!M13/SER_summary!M$26)</f>
        <v>0</v>
      </c>
      <c r="N13" s="100">
        <f>IF(SER_hh_emih!N13=0,0,SER_hh_emih!N13/SER_summary!N$26)</f>
        <v>0</v>
      </c>
      <c r="O13" s="100">
        <f>IF(SER_hh_emih!O13=0,0,SER_hh_emih!O13/SER_summary!O$26)</f>
        <v>0</v>
      </c>
      <c r="P13" s="100">
        <f>IF(SER_hh_emih!P13=0,0,SER_hh_emih!P13/SER_summary!P$26)</f>
        <v>0</v>
      </c>
      <c r="Q13" s="100">
        <f>IF(SER_hh_emih!Q13=0,0,SER_hh_emih!Q13/SER_summary!Q$26)</f>
        <v>0</v>
      </c>
    </row>
    <row r="14" spans="1:17" ht="12" customHeight="1" x14ac:dyDescent="0.25">
      <c r="A14" s="51" t="s">
        <v>104</v>
      </c>
      <c r="B14" s="22">
        <f>IF(SER_hh_emih!B14=0,0,SER_hh_emih!B14/SER_summary!B$26)</f>
        <v>0</v>
      </c>
      <c r="C14" s="22">
        <f>IF(SER_hh_emih!C14=0,0,SER_hh_emih!C14/SER_summary!C$26)</f>
        <v>0</v>
      </c>
      <c r="D14" s="22">
        <f>IF(SER_hh_emih!D14=0,0,SER_hh_emih!D14/SER_summary!D$26)</f>
        <v>0</v>
      </c>
      <c r="E14" s="22">
        <f>IF(SER_hh_emih!E14=0,0,SER_hh_emih!E14/SER_summary!E$26)</f>
        <v>0</v>
      </c>
      <c r="F14" s="22">
        <f>IF(SER_hh_emih!F14=0,0,SER_hh_emih!F14/SER_summary!F$26)</f>
        <v>0</v>
      </c>
      <c r="G14" s="22">
        <f>IF(SER_hh_emih!G14=0,0,SER_hh_emih!G14/SER_summary!G$26)</f>
        <v>0</v>
      </c>
      <c r="H14" s="22">
        <f>IF(SER_hh_emih!H14=0,0,SER_hh_emih!H14/SER_summary!H$26)</f>
        <v>0</v>
      </c>
      <c r="I14" s="22">
        <f>IF(SER_hh_emih!I14=0,0,SER_hh_emih!I14/SER_summary!I$26)</f>
        <v>0</v>
      </c>
      <c r="J14" s="22">
        <f>IF(SER_hh_emih!J14=0,0,SER_hh_emih!J14/SER_summary!J$26)</f>
        <v>0</v>
      </c>
      <c r="K14" s="22">
        <f>IF(SER_hh_emih!K14=0,0,SER_hh_emih!K14/SER_summary!K$26)</f>
        <v>0</v>
      </c>
      <c r="L14" s="22">
        <f>IF(SER_hh_emih!L14=0,0,SER_hh_emih!L14/SER_summary!L$26)</f>
        <v>0</v>
      </c>
      <c r="M14" s="22">
        <f>IF(SER_hh_emih!M14=0,0,SER_hh_emih!M14/SER_summary!M$26)</f>
        <v>0</v>
      </c>
      <c r="N14" s="22">
        <f>IF(SER_hh_emih!N14=0,0,SER_hh_emih!N14/SER_summary!N$26)</f>
        <v>0</v>
      </c>
      <c r="O14" s="22">
        <f>IF(SER_hh_emih!O14=0,0,SER_hh_emih!O14/SER_summary!O$26)</f>
        <v>0</v>
      </c>
      <c r="P14" s="22">
        <f>IF(SER_hh_emih!P14=0,0,SER_hh_emih!P14/SER_summary!P$26)</f>
        <v>0</v>
      </c>
      <c r="Q14" s="22">
        <f>IF(SER_hh_emih!Q14=0,0,SER_hh_emih!Q14/SER_summary!Q$26)</f>
        <v>0</v>
      </c>
    </row>
    <row r="15" spans="1:17" ht="12" customHeight="1" x14ac:dyDescent="0.25">
      <c r="A15" s="105" t="s">
        <v>108</v>
      </c>
      <c r="B15" s="104">
        <f>IF(SER_hh_emih!B15=0,0,SER_hh_emih!B15/SER_summary!B$26)</f>
        <v>0</v>
      </c>
      <c r="C15" s="104">
        <f>IF(SER_hh_emih!C15=0,0,SER_hh_emih!C15/SER_summary!C$26)</f>
        <v>0</v>
      </c>
      <c r="D15" s="104">
        <f>IF(SER_hh_emih!D15=0,0,SER_hh_emih!D15/SER_summary!D$26)</f>
        <v>0</v>
      </c>
      <c r="E15" s="104">
        <f>IF(SER_hh_emih!E15=0,0,SER_hh_emih!E15/SER_summary!E$26)</f>
        <v>0</v>
      </c>
      <c r="F15" s="104">
        <f>IF(SER_hh_emih!F15=0,0,SER_hh_emih!F15/SER_summary!F$26)</f>
        <v>0</v>
      </c>
      <c r="G15" s="104">
        <f>IF(SER_hh_emih!G15=0,0,SER_hh_emih!G15/SER_summary!G$26)</f>
        <v>0</v>
      </c>
      <c r="H15" s="104">
        <f>IF(SER_hh_emih!H15=0,0,SER_hh_emih!H15/SER_summary!H$26)</f>
        <v>0</v>
      </c>
      <c r="I15" s="104">
        <f>IF(SER_hh_emih!I15=0,0,SER_hh_emih!I15/SER_summary!I$26)</f>
        <v>0</v>
      </c>
      <c r="J15" s="104">
        <f>IF(SER_hh_emih!J15=0,0,SER_hh_emih!J15/SER_summary!J$26)</f>
        <v>0</v>
      </c>
      <c r="K15" s="104">
        <f>IF(SER_hh_emih!K15=0,0,SER_hh_emih!K15/SER_summary!K$26)</f>
        <v>0</v>
      </c>
      <c r="L15" s="104">
        <f>IF(SER_hh_emih!L15=0,0,SER_hh_emih!L15/SER_summary!L$26)</f>
        <v>0</v>
      </c>
      <c r="M15" s="104">
        <f>IF(SER_hh_emih!M15=0,0,SER_hh_emih!M15/SER_summary!M$26)</f>
        <v>0</v>
      </c>
      <c r="N15" s="104">
        <f>IF(SER_hh_emih!N15=0,0,SER_hh_emih!N15/SER_summary!N$26)</f>
        <v>0</v>
      </c>
      <c r="O15" s="104">
        <f>IF(SER_hh_emih!O15=0,0,SER_hh_emih!O15/SER_summary!O$26)</f>
        <v>0</v>
      </c>
      <c r="P15" s="104">
        <f>IF(SER_hh_emih!P15=0,0,SER_hh_emih!P15/SER_summary!P$26)</f>
        <v>0</v>
      </c>
      <c r="Q15" s="104">
        <f>IF(SER_hh_emih!Q15=0,0,SER_hh_emih!Q15/SER_summary!Q$26)</f>
        <v>0</v>
      </c>
    </row>
    <row r="16" spans="1:17" ht="12.95" customHeight="1" x14ac:dyDescent="0.25">
      <c r="A16" s="90" t="s">
        <v>102</v>
      </c>
      <c r="B16" s="101">
        <f>IF(SER_hh_emih!B16=0,0,SER_hh_emih!B16/SER_summary!B$26)</f>
        <v>1.284889905408174E-2</v>
      </c>
      <c r="C16" s="101">
        <f>IF(SER_hh_emih!C16=0,0,SER_hh_emih!C16/SER_summary!C$26)</f>
        <v>1.2772879043581606E-2</v>
      </c>
      <c r="D16" s="101">
        <f>IF(SER_hh_emih!D16=0,0,SER_hh_emih!D16/SER_summary!D$26)</f>
        <v>1.2806713089348717E-2</v>
      </c>
      <c r="E16" s="101">
        <f>IF(SER_hh_emih!E16=0,0,SER_hh_emih!E16/SER_summary!E$26)</f>
        <v>1.3595548743145676E-2</v>
      </c>
      <c r="F16" s="101">
        <f>IF(SER_hh_emih!F16=0,0,SER_hh_emih!F16/SER_summary!F$26)</f>
        <v>1.3640164798244283E-2</v>
      </c>
      <c r="G16" s="101">
        <f>IF(SER_hh_emih!G16=0,0,SER_hh_emih!G16/SER_summary!G$26)</f>
        <v>1.3444822147069454E-2</v>
      </c>
      <c r="H16" s="101">
        <f>IF(SER_hh_emih!H16=0,0,SER_hh_emih!H16/SER_summary!H$26)</f>
        <v>1.390332904539629E-2</v>
      </c>
      <c r="I16" s="101">
        <f>IF(SER_hh_emih!I16=0,0,SER_hh_emih!I16/SER_summary!I$26)</f>
        <v>1.678026038277311E-2</v>
      </c>
      <c r="J16" s="101">
        <f>IF(SER_hh_emih!J16=0,0,SER_hh_emih!J16/SER_summary!J$26)</f>
        <v>1.8590956519917615E-2</v>
      </c>
      <c r="K16" s="101">
        <f>IF(SER_hh_emih!K16=0,0,SER_hh_emih!K16/SER_summary!K$26)</f>
        <v>1.8100522354689494E-2</v>
      </c>
      <c r="L16" s="101">
        <f>IF(SER_hh_emih!L16=0,0,SER_hh_emih!L16/SER_summary!L$26)</f>
        <v>2.1432433646190227E-2</v>
      </c>
      <c r="M16" s="101">
        <f>IF(SER_hh_emih!M16=0,0,SER_hh_emih!M16/SER_summary!M$26)</f>
        <v>2.2441987410912835E-2</v>
      </c>
      <c r="N16" s="101">
        <f>IF(SER_hh_emih!N16=0,0,SER_hh_emih!N16/SER_summary!N$26)</f>
        <v>2.5443101771548751E-2</v>
      </c>
      <c r="O16" s="101">
        <f>IF(SER_hh_emih!O16=0,0,SER_hh_emih!O16/SER_summary!O$26)</f>
        <v>3.0686450186284124E-2</v>
      </c>
      <c r="P16" s="101">
        <f>IF(SER_hh_emih!P16=0,0,SER_hh_emih!P16/SER_summary!P$26)</f>
        <v>3.9033978280699905E-2</v>
      </c>
      <c r="Q16" s="101">
        <f>IF(SER_hh_emih!Q16=0,0,SER_hh_emih!Q16/SER_summary!Q$26)</f>
        <v>5.1410932996865236E-2</v>
      </c>
    </row>
    <row r="17" spans="1:17" ht="12.95" customHeight="1" x14ac:dyDescent="0.25">
      <c r="A17" s="88" t="s">
        <v>101</v>
      </c>
      <c r="B17" s="103">
        <f>IF(SER_hh_emih!B17=0,0,SER_hh_emih!B17/SER_summary!B$26)</f>
        <v>2.2003490773762917</v>
      </c>
      <c r="C17" s="103">
        <f>IF(SER_hh_emih!C17=0,0,SER_hh_emih!C17/SER_summary!C$26)</f>
        <v>2.3495978508149649</v>
      </c>
      <c r="D17" s="103">
        <f>IF(SER_hh_emih!D17=0,0,SER_hh_emih!D17/SER_summary!D$26)</f>
        <v>2.430633133077988</v>
      </c>
      <c r="E17" s="103">
        <f>IF(SER_hh_emih!E17=0,0,SER_hh_emih!E17/SER_summary!E$26)</f>
        <v>2.400901829545532</v>
      </c>
      <c r="F17" s="103">
        <f>IF(SER_hh_emih!F17=0,0,SER_hh_emih!F17/SER_summary!F$26)</f>
        <v>2.4541943761046157</v>
      </c>
      <c r="G17" s="103">
        <f>IF(SER_hh_emih!G17=0,0,SER_hh_emih!G17/SER_summary!G$26)</f>
        <v>2.4998776808628946</v>
      </c>
      <c r="H17" s="103">
        <f>IF(SER_hh_emih!H17=0,0,SER_hh_emih!H17/SER_summary!H$26)</f>
        <v>2.6010649233276628</v>
      </c>
      <c r="I17" s="103">
        <f>IF(SER_hh_emih!I17=0,0,SER_hh_emih!I17/SER_summary!I$26)</f>
        <v>2.7379856902332831</v>
      </c>
      <c r="J17" s="103">
        <f>IF(SER_hh_emih!J17=0,0,SER_hh_emih!J17/SER_summary!J$26)</f>
        <v>2.8401634553389199</v>
      </c>
      <c r="K17" s="103">
        <f>IF(SER_hh_emih!K17=0,0,SER_hh_emih!K17/SER_summary!K$26)</f>
        <v>2.8996158050868326</v>
      </c>
      <c r="L17" s="103">
        <f>IF(SER_hh_emih!L17=0,0,SER_hh_emih!L17/SER_summary!L$26)</f>
        <v>3.0340729000546229</v>
      </c>
      <c r="M17" s="103">
        <f>IF(SER_hh_emih!M17=0,0,SER_hh_emih!M17/SER_summary!M$26)</f>
        <v>3.1159006607073731</v>
      </c>
      <c r="N17" s="103">
        <f>IF(SER_hh_emih!N17=0,0,SER_hh_emih!N17/SER_summary!N$26)</f>
        <v>3.1813407673913106</v>
      </c>
      <c r="O17" s="103">
        <f>IF(SER_hh_emih!O17=0,0,SER_hh_emih!O17/SER_summary!O$26)</f>
        <v>3.2900509246464558</v>
      </c>
      <c r="P17" s="103">
        <f>IF(SER_hh_emih!P17=0,0,SER_hh_emih!P17/SER_summary!P$26)</f>
        <v>3.4434857943705102</v>
      </c>
      <c r="Q17" s="103">
        <f>IF(SER_hh_emih!Q17=0,0,SER_hh_emih!Q17/SER_summary!Q$26)</f>
        <v>3.5992931890332174</v>
      </c>
    </row>
    <row r="18" spans="1:17" ht="12" customHeight="1" x14ac:dyDescent="0.25">
      <c r="A18" s="88" t="s">
        <v>100</v>
      </c>
      <c r="B18" s="103">
        <f>IF(SER_hh_emih!B18=0,0,SER_hh_emih!B18/SER_summary!B$26)</f>
        <v>0</v>
      </c>
      <c r="C18" s="103">
        <f>IF(SER_hh_emih!C18=0,0,SER_hh_emih!C18/SER_summary!C$26)</f>
        <v>0</v>
      </c>
      <c r="D18" s="103">
        <f>IF(SER_hh_emih!D18=0,0,SER_hh_emih!D18/SER_summary!D$26)</f>
        <v>0</v>
      </c>
      <c r="E18" s="103">
        <f>IF(SER_hh_emih!E18=0,0,SER_hh_emih!E18/SER_summary!E$26)</f>
        <v>0</v>
      </c>
      <c r="F18" s="103">
        <f>IF(SER_hh_emih!F18=0,0,SER_hh_emih!F18/SER_summary!F$26)</f>
        <v>0</v>
      </c>
      <c r="G18" s="103">
        <f>IF(SER_hh_emih!G18=0,0,SER_hh_emih!G18/SER_summary!G$26)</f>
        <v>0</v>
      </c>
      <c r="H18" s="103">
        <f>IF(SER_hh_emih!H18=0,0,SER_hh_emih!H18/SER_summary!H$26)</f>
        <v>0</v>
      </c>
      <c r="I18" s="103">
        <f>IF(SER_hh_emih!I18=0,0,SER_hh_emih!I18/SER_summary!I$26)</f>
        <v>0</v>
      </c>
      <c r="J18" s="103">
        <f>IF(SER_hh_emih!J18=0,0,SER_hh_emih!J18/SER_summary!J$26)</f>
        <v>0</v>
      </c>
      <c r="K18" s="103">
        <f>IF(SER_hh_emih!K18=0,0,SER_hh_emih!K18/SER_summary!K$26)</f>
        <v>0</v>
      </c>
      <c r="L18" s="103">
        <f>IF(SER_hh_emih!L18=0,0,SER_hh_emih!L18/SER_summary!L$26)</f>
        <v>0</v>
      </c>
      <c r="M18" s="103">
        <f>IF(SER_hh_emih!M18=0,0,SER_hh_emih!M18/SER_summary!M$26)</f>
        <v>0</v>
      </c>
      <c r="N18" s="103">
        <f>IF(SER_hh_emih!N18=0,0,SER_hh_emih!N18/SER_summary!N$26)</f>
        <v>0</v>
      </c>
      <c r="O18" s="103">
        <f>IF(SER_hh_emih!O18=0,0,SER_hh_emih!O18/SER_summary!O$26)</f>
        <v>0</v>
      </c>
      <c r="P18" s="103">
        <f>IF(SER_hh_emih!P18=0,0,SER_hh_emih!P18/SER_summary!P$26)</f>
        <v>0</v>
      </c>
      <c r="Q18" s="103">
        <f>IF(SER_hh_emih!Q18=0,0,SER_hh_emih!Q18/SER_summary!Q$26)</f>
        <v>0</v>
      </c>
    </row>
    <row r="19" spans="1:17" ht="12.95" customHeight="1" x14ac:dyDescent="0.25">
      <c r="A19" s="90" t="s">
        <v>47</v>
      </c>
      <c r="B19" s="101">
        <f>IF(SER_hh_emih!B19=0,0,SER_hh_emih!B19/SER_summary!B$26)</f>
        <v>2.3593442710929646</v>
      </c>
      <c r="C19" s="101">
        <f>IF(SER_hh_emih!C19=0,0,SER_hh_emih!C19/SER_summary!C$26)</f>
        <v>2.321355836191159</v>
      </c>
      <c r="D19" s="101">
        <f>IF(SER_hh_emih!D19=0,0,SER_hh_emih!D19/SER_summary!D$26)</f>
        <v>2.1427011656157018</v>
      </c>
      <c r="E19" s="101">
        <f>IF(SER_hh_emih!E19=0,0,SER_hh_emih!E19/SER_summary!E$26)</f>
        <v>2.025055559800192</v>
      </c>
      <c r="F19" s="101">
        <f>IF(SER_hh_emih!F19=0,0,SER_hh_emih!F19/SER_summary!F$26)</f>
        <v>2.0156286821610636</v>
      </c>
      <c r="G19" s="101">
        <f>IF(SER_hh_emih!G19=0,0,SER_hh_emih!G19/SER_summary!G$26)</f>
        <v>1.9627365487211577</v>
      </c>
      <c r="H19" s="101">
        <f>IF(SER_hh_emih!H19=0,0,SER_hh_emih!H19/SER_summary!H$26)</f>
        <v>1.9077834810017875</v>
      </c>
      <c r="I19" s="101">
        <f>IF(SER_hh_emih!I19=0,0,SER_hh_emih!I19/SER_summary!I$26)</f>
        <v>1.7612150234522488</v>
      </c>
      <c r="J19" s="101">
        <f>IF(SER_hh_emih!J19=0,0,SER_hh_emih!J19/SER_summary!J$26)</f>
        <v>1.3599720074543953</v>
      </c>
      <c r="K19" s="101">
        <f>IF(SER_hh_emih!K19=0,0,SER_hh_emih!K19/SER_summary!K$26)</f>
        <v>1.3243538343077499</v>
      </c>
      <c r="L19" s="101">
        <f>IF(SER_hh_emih!L19=0,0,SER_hh_emih!L19/SER_summary!L$26)</f>
        <v>1.1761589299879807</v>
      </c>
      <c r="M19" s="101">
        <f>IF(SER_hh_emih!M19=0,0,SER_hh_emih!M19/SER_summary!M$26)</f>
        <v>1.0571315869921059</v>
      </c>
      <c r="N19" s="101">
        <f>IF(SER_hh_emih!N19=0,0,SER_hh_emih!N19/SER_summary!N$26)</f>
        <v>0.94318048820508216</v>
      </c>
      <c r="O19" s="101">
        <f>IF(SER_hh_emih!O19=0,0,SER_hh_emih!O19/SER_summary!O$26)</f>
        <v>0.94826641440385817</v>
      </c>
      <c r="P19" s="101">
        <f>IF(SER_hh_emih!P19=0,0,SER_hh_emih!P19/SER_summary!P$26)</f>
        <v>0.93103313898091788</v>
      </c>
      <c r="Q19" s="101">
        <f>IF(SER_hh_emih!Q19=0,0,SER_hh_emih!Q19/SER_summary!Q$26)</f>
        <v>0.91903727739624708</v>
      </c>
    </row>
    <row r="20" spans="1:17" ht="12" customHeight="1" x14ac:dyDescent="0.25">
      <c r="A20" s="88" t="s">
        <v>38</v>
      </c>
      <c r="B20" s="100">
        <f>IF(SER_hh_emih!B20=0,0,SER_hh_emih!B20/SER_summary!B$26)</f>
        <v>0</v>
      </c>
      <c r="C20" s="100">
        <f>IF(SER_hh_emih!C20=0,0,SER_hh_emih!C20/SER_summary!C$26)</f>
        <v>0</v>
      </c>
      <c r="D20" s="100">
        <f>IF(SER_hh_emih!D20=0,0,SER_hh_emih!D20/SER_summary!D$26)</f>
        <v>0</v>
      </c>
      <c r="E20" s="100">
        <f>IF(SER_hh_emih!E20=0,0,SER_hh_emih!E20/SER_summary!E$26)</f>
        <v>0</v>
      </c>
      <c r="F20" s="100">
        <f>IF(SER_hh_emih!F20=0,0,SER_hh_emih!F20/SER_summary!F$26)</f>
        <v>0</v>
      </c>
      <c r="G20" s="100">
        <f>IF(SER_hh_emih!G20=0,0,SER_hh_emih!G20/SER_summary!G$26)</f>
        <v>0</v>
      </c>
      <c r="H20" s="100">
        <f>IF(SER_hh_emih!H20=0,0,SER_hh_emih!H20/SER_summary!H$26)</f>
        <v>0</v>
      </c>
      <c r="I20" s="100">
        <f>IF(SER_hh_emih!I20=0,0,SER_hh_emih!I20/SER_summary!I$26)</f>
        <v>0</v>
      </c>
      <c r="J20" s="100">
        <f>IF(SER_hh_emih!J20=0,0,SER_hh_emih!J20/SER_summary!J$26)</f>
        <v>0</v>
      </c>
      <c r="K20" s="100">
        <f>IF(SER_hh_emih!K20=0,0,SER_hh_emih!K20/SER_summary!K$26)</f>
        <v>0</v>
      </c>
      <c r="L20" s="100">
        <f>IF(SER_hh_emih!L20=0,0,SER_hh_emih!L20/SER_summary!L$26)</f>
        <v>0</v>
      </c>
      <c r="M20" s="100">
        <f>IF(SER_hh_emih!M20=0,0,SER_hh_emih!M20/SER_summary!M$26)</f>
        <v>0</v>
      </c>
      <c r="N20" s="100">
        <f>IF(SER_hh_emih!N20=0,0,SER_hh_emih!N20/SER_summary!N$26)</f>
        <v>0</v>
      </c>
      <c r="O20" s="100">
        <f>IF(SER_hh_emih!O20=0,0,SER_hh_emih!O20/SER_summary!O$26)</f>
        <v>0</v>
      </c>
      <c r="P20" s="100">
        <f>IF(SER_hh_emih!P20=0,0,SER_hh_emih!P20/SER_summary!P$26)</f>
        <v>0</v>
      </c>
      <c r="Q20" s="100">
        <f>IF(SER_hh_emih!Q20=0,0,SER_hh_emih!Q20/SER_summary!Q$26)</f>
        <v>0</v>
      </c>
    </row>
    <row r="21" spans="1:17" s="28" customFormat="1" ht="12" customHeight="1" x14ac:dyDescent="0.25">
      <c r="A21" s="88" t="s">
        <v>66</v>
      </c>
      <c r="B21" s="100">
        <f>IF(SER_hh_emih!B21=0,0,SER_hh_emih!B21/SER_summary!B$26)</f>
        <v>4.5188792724134892</v>
      </c>
      <c r="C21" s="100">
        <f>IF(SER_hh_emih!C21=0,0,SER_hh_emih!C21/SER_summary!C$26)</f>
        <v>4.7272764117622481</v>
      </c>
      <c r="D21" s="100">
        <f>IF(SER_hh_emih!D21=0,0,SER_hh_emih!D21/SER_summary!D$26)</f>
        <v>4.8329609339222932</v>
      </c>
      <c r="E21" s="100">
        <f>IF(SER_hh_emih!E21=0,0,SER_hh_emih!E21/SER_summary!E$26)</f>
        <v>4.865662311133593</v>
      </c>
      <c r="F21" s="100">
        <f>IF(SER_hh_emih!F21=0,0,SER_hh_emih!F21/SER_summary!F$26)</f>
        <v>4.8970769522581881</v>
      </c>
      <c r="G21" s="100">
        <f>IF(SER_hh_emih!G21=0,0,SER_hh_emih!G21/SER_summary!G$26)</f>
        <v>4.9479032124937614</v>
      </c>
      <c r="H21" s="100">
        <f>IF(SER_hh_emih!H21=0,0,SER_hh_emih!H21/SER_summary!H$26)</f>
        <v>4.8756588025728211</v>
      </c>
      <c r="I21" s="100">
        <f>IF(SER_hh_emih!I21=0,0,SER_hh_emih!I21/SER_summary!I$26)</f>
        <v>4.8396752378474561</v>
      </c>
      <c r="J21" s="100">
        <f>IF(SER_hh_emih!J21=0,0,SER_hh_emih!J21/SER_summary!J$26)</f>
        <v>4.802197512112075</v>
      </c>
      <c r="K21" s="100">
        <f>IF(SER_hh_emih!K21=0,0,SER_hh_emih!K21/SER_summary!K$26)</f>
        <v>4.8003870366434853</v>
      </c>
      <c r="L21" s="100">
        <f>IF(SER_hh_emih!L21=0,0,SER_hh_emih!L21/SER_summary!L$26)</f>
        <v>4.4015646275555564</v>
      </c>
      <c r="M21" s="100">
        <f>IF(SER_hh_emih!M21=0,0,SER_hh_emih!M21/SER_summary!M$26)</f>
        <v>4.4010009918001405</v>
      </c>
      <c r="N21" s="100">
        <f>IF(SER_hh_emih!N21=0,0,SER_hh_emih!N21/SER_summary!N$26)</f>
        <v>4.2105352872515258</v>
      </c>
      <c r="O21" s="100">
        <f>IF(SER_hh_emih!O21=0,0,SER_hh_emih!O21/SER_summary!O$26)</f>
        <v>4.1062669558279099</v>
      </c>
      <c r="P21" s="100">
        <f>IF(SER_hh_emih!P21=0,0,SER_hh_emih!P21/SER_summary!P$26)</f>
        <v>4.0212502236484262</v>
      </c>
      <c r="Q21" s="100">
        <f>IF(SER_hh_emih!Q21=0,0,SER_hh_emih!Q21/SER_summary!Q$26)</f>
        <v>3.960212963245636</v>
      </c>
    </row>
    <row r="22" spans="1:17" ht="12" customHeight="1" x14ac:dyDescent="0.25">
      <c r="A22" s="88" t="s">
        <v>99</v>
      </c>
      <c r="B22" s="100">
        <f>IF(SER_hh_emih!B22=0,0,SER_hh_emih!B22/SER_summary!B$26)</f>
        <v>5.4360477854951359</v>
      </c>
      <c r="C22" s="100">
        <f>IF(SER_hh_emih!C22=0,0,SER_hh_emih!C22/SER_summary!C$26)</f>
        <v>5.6962386985122446</v>
      </c>
      <c r="D22" s="100">
        <f>IF(SER_hh_emih!D22=0,0,SER_hh_emih!D22/SER_summary!D$26)</f>
        <v>5.8281740646213684</v>
      </c>
      <c r="E22" s="100">
        <f>IF(SER_hh_emih!E22=0,0,SER_hh_emih!E22/SER_summary!E$26)</f>
        <v>5.867005841298278</v>
      </c>
      <c r="F22" s="100">
        <f>IF(SER_hh_emih!F22=0,0,SER_hh_emih!F22/SER_summary!F$26)</f>
        <v>5.9679330857802348</v>
      </c>
      <c r="G22" s="100">
        <f>IF(SER_hh_emih!G22=0,0,SER_hh_emih!G22/SER_summary!G$26)</f>
        <v>6.0568794387864013</v>
      </c>
      <c r="H22" s="100">
        <f>IF(SER_hh_emih!H22=0,0,SER_hh_emih!H22/SER_summary!H$26)</f>
        <v>5.9710868831029522</v>
      </c>
      <c r="I22" s="100">
        <f>IF(SER_hh_emih!I22=0,0,SER_hh_emih!I22/SER_summary!I$26)</f>
        <v>5.8136235747162921</v>
      </c>
      <c r="J22" s="100">
        <f>IF(SER_hh_emih!J22=0,0,SER_hh_emih!J22/SER_summary!J$26)</f>
        <v>5.7563461562833904</v>
      </c>
      <c r="K22" s="100">
        <f>IF(SER_hh_emih!K22=0,0,SER_hh_emih!K22/SER_summary!K$26)</f>
        <v>5.7402051742151947</v>
      </c>
      <c r="L22" s="100">
        <f>IF(SER_hh_emih!L22=0,0,SER_hh_emih!L22/SER_summary!L$26)</f>
        <v>5.4305095475431209</v>
      </c>
      <c r="M22" s="100">
        <f>IF(SER_hh_emih!M22=0,0,SER_hh_emih!M22/SER_summary!M$26)</f>
        <v>5.2314657716487396</v>
      </c>
      <c r="N22" s="100">
        <f>IF(SER_hh_emih!N22=0,0,SER_hh_emih!N22/SER_summary!N$26)</f>
        <v>5.080983665611142</v>
      </c>
      <c r="O22" s="100">
        <f>IF(SER_hh_emih!O22=0,0,SER_hh_emih!O22/SER_summary!O$26)</f>
        <v>4.8663283122940983</v>
      </c>
      <c r="P22" s="100">
        <f>IF(SER_hh_emih!P22=0,0,SER_hh_emih!P22/SER_summary!P$26)</f>
        <v>4.7949502740217573</v>
      </c>
      <c r="Q22" s="100">
        <f>IF(SER_hh_emih!Q22=0,0,SER_hh_emih!Q22/SER_summary!Q$26)</f>
        <v>4.718243457091563</v>
      </c>
    </row>
    <row r="23" spans="1:17" ht="12" customHeight="1" x14ac:dyDescent="0.25">
      <c r="A23" s="88" t="s">
        <v>98</v>
      </c>
      <c r="B23" s="100">
        <f>IF(SER_hh_emih!B23=0,0,SER_hh_emih!B23/SER_summary!B$26)</f>
        <v>3.6832899149898313</v>
      </c>
      <c r="C23" s="100">
        <f>IF(SER_hh_emih!C23=0,0,SER_hh_emih!C23/SER_summary!C$26)</f>
        <v>4.0230680451162009</v>
      </c>
      <c r="D23" s="100">
        <f>IF(SER_hh_emih!D23=0,0,SER_hh_emih!D23/SER_summary!D$26)</f>
        <v>4.1249436459163054</v>
      </c>
      <c r="E23" s="100">
        <f>IF(SER_hh_emih!E23=0,0,SER_hh_emih!E23/SER_summary!E$26)</f>
        <v>4.1528543491031806</v>
      </c>
      <c r="F23" s="100">
        <f>IF(SER_hh_emih!F23=0,0,SER_hh_emih!F23/SER_summary!F$26)</f>
        <v>4.1796668199812537</v>
      </c>
      <c r="G23" s="100">
        <f>IF(SER_hh_emih!G23=0,0,SER_hh_emih!G23/SER_summary!G$26)</f>
        <v>4.2230471539154353</v>
      </c>
      <c r="H23" s="100">
        <f>IF(SER_hh_emih!H23=0,0,SER_hh_emih!H23/SER_summary!H$26)</f>
        <v>4.1613863783100102</v>
      </c>
      <c r="I23" s="100">
        <f>IF(SER_hh_emih!I23=0,0,SER_hh_emih!I23/SER_summary!I$26)</f>
        <v>4.1213409182360969</v>
      </c>
      <c r="J23" s="100">
        <f>IF(SER_hh_emih!J23=0,0,SER_hh_emih!J23/SER_summary!J$26)</f>
        <v>4.1079812148951929</v>
      </c>
      <c r="K23" s="100">
        <f>IF(SER_hh_emih!K23=0,0,SER_hh_emih!K23/SER_summary!K$26)</f>
        <v>4.097141747154855</v>
      </c>
      <c r="L23" s="100">
        <f>IF(SER_hh_emih!L23=0,0,SER_hh_emih!L23/SER_summary!L$26)</f>
        <v>3.8246079769080392</v>
      </c>
      <c r="M23" s="100">
        <f>IF(SER_hh_emih!M23=0,0,SER_hh_emih!M23/SER_summary!M$26)</f>
        <v>3.7087909863834216</v>
      </c>
      <c r="N23" s="100">
        <f>IF(SER_hh_emih!N23=0,0,SER_hh_emih!N23/SER_summary!N$26)</f>
        <v>3.6080986069128063</v>
      </c>
      <c r="O23" s="100">
        <f>IF(SER_hh_emih!O23=0,0,SER_hh_emih!O23/SER_summary!O$26)</f>
        <v>3.5317157128414824</v>
      </c>
      <c r="P23" s="100">
        <f>IF(SER_hh_emih!P23=0,0,SER_hh_emih!P23/SER_summary!P$26)</f>
        <v>3.4719633543281074</v>
      </c>
      <c r="Q23" s="100">
        <f>IF(SER_hh_emih!Q23=0,0,SER_hh_emih!Q23/SER_summary!Q$26)</f>
        <v>3.4375171327167222</v>
      </c>
    </row>
    <row r="24" spans="1:17" ht="12" customHeight="1" x14ac:dyDescent="0.25">
      <c r="A24" s="88" t="s">
        <v>34</v>
      </c>
      <c r="B24" s="100">
        <f>IF(SER_hh_emih!B24=0,0,SER_hh_emih!B24/SER_summary!B$26)</f>
        <v>0</v>
      </c>
      <c r="C24" s="100">
        <f>IF(SER_hh_emih!C24=0,0,SER_hh_emih!C24/SER_summary!C$26)</f>
        <v>0</v>
      </c>
      <c r="D24" s="100">
        <f>IF(SER_hh_emih!D24=0,0,SER_hh_emih!D24/SER_summary!D$26)</f>
        <v>0</v>
      </c>
      <c r="E24" s="100">
        <f>IF(SER_hh_emih!E24=0,0,SER_hh_emih!E24/SER_summary!E$26)</f>
        <v>0</v>
      </c>
      <c r="F24" s="100">
        <f>IF(SER_hh_emih!F24=0,0,SER_hh_emih!F24/SER_summary!F$26)</f>
        <v>0</v>
      </c>
      <c r="G24" s="100">
        <f>IF(SER_hh_emih!G24=0,0,SER_hh_emih!G24/SER_summary!G$26)</f>
        <v>0</v>
      </c>
      <c r="H24" s="100">
        <f>IF(SER_hh_emih!H24=0,0,SER_hh_emih!H24/SER_summary!H$26)</f>
        <v>0</v>
      </c>
      <c r="I24" s="100">
        <f>IF(SER_hh_emih!I24=0,0,SER_hh_emih!I24/SER_summary!I$26)</f>
        <v>0</v>
      </c>
      <c r="J24" s="100">
        <f>IF(SER_hh_emih!J24=0,0,SER_hh_emih!J24/SER_summary!J$26)</f>
        <v>0</v>
      </c>
      <c r="K24" s="100">
        <f>IF(SER_hh_emih!K24=0,0,SER_hh_emih!K24/SER_summary!K$26)</f>
        <v>0</v>
      </c>
      <c r="L24" s="100">
        <f>IF(SER_hh_emih!L24=0,0,SER_hh_emih!L24/SER_summary!L$26)</f>
        <v>0</v>
      </c>
      <c r="M24" s="100">
        <f>IF(SER_hh_emih!M24=0,0,SER_hh_emih!M24/SER_summary!M$26)</f>
        <v>0</v>
      </c>
      <c r="N24" s="100">
        <f>IF(SER_hh_emih!N24=0,0,SER_hh_emih!N24/SER_summary!N$26)</f>
        <v>0</v>
      </c>
      <c r="O24" s="100">
        <f>IF(SER_hh_emih!O24=0,0,SER_hh_emih!O24/SER_summary!O$26)</f>
        <v>0</v>
      </c>
      <c r="P24" s="100">
        <f>IF(SER_hh_emih!P24=0,0,SER_hh_emih!P24/SER_summary!P$26)</f>
        <v>0</v>
      </c>
      <c r="Q24" s="100">
        <f>IF(SER_hh_emih!Q24=0,0,SER_hh_emih!Q24/SER_summary!Q$26)</f>
        <v>0</v>
      </c>
    </row>
    <row r="25" spans="1:17" ht="12" customHeight="1" x14ac:dyDescent="0.25">
      <c r="A25" s="88" t="s">
        <v>42</v>
      </c>
      <c r="B25" s="100">
        <f>IF(SER_hh_emih!B25=0,0,SER_hh_emih!B25/SER_summary!B$26)</f>
        <v>0</v>
      </c>
      <c r="C25" s="100">
        <f>IF(SER_hh_emih!C25=0,0,SER_hh_emih!C25/SER_summary!C$26)</f>
        <v>0</v>
      </c>
      <c r="D25" s="100">
        <f>IF(SER_hh_emih!D25=0,0,SER_hh_emih!D25/SER_summary!D$26)</f>
        <v>0</v>
      </c>
      <c r="E25" s="100">
        <f>IF(SER_hh_emih!E25=0,0,SER_hh_emih!E25/SER_summary!E$26)</f>
        <v>0</v>
      </c>
      <c r="F25" s="100">
        <f>IF(SER_hh_emih!F25=0,0,SER_hh_emih!F25/SER_summary!F$26)</f>
        <v>0</v>
      </c>
      <c r="G25" s="100">
        <f>IF(SER_hh_emih!G25=0,0,SER_hh_emih!G25/SER_summary!G$26)</f>
        <v>0</v>
      </c>
      <c r="H25" s="100">
        <f>IF(SER_hh_emih!H25=0,0,SER_hh_emih!H25/SER_summary!H$26)</f>
        <v>0</v>
      </c>
      <c r="I25" s="100">
        <f>IF(SER_hh_emih!I25=0,0,SER_hh_emih!I25/SER_summary!I$26)</f>
        <v>0</v>
      </c>
      <c r="J25" s="100">
        <f>IF(SER_hh_emih!J25=0,0,SER_hh_emih!J25/SER_summary!J$26)</f>
        <v>0</v>
      </c>
      <c r="K25" s="100">
        <f>IF(SER_hh_emih!K25=0,0,SER_hh_emih!K25/SER_summary!K$26)</f>
        <v>0</v>
      </c>
      <c r="L25" s="100">
        <f>IF(SER_hh_emih!L25=0,0,SER_hh_emih!L25/SER_summary!L$26)</f>
        <v>0</v>
      </c>
      <c r="M25" s="100">
        <f>IF(SER_hh_emih!M25=0,0,SER_hh_emih!M25/SER_summary!M$26)</f>
        <v>0</v>
      </c>
      <c r="N25" s="100">
        <f>IF(SER_hh_emih!N25=0,0,SER_hh_emih!N25/SER_summary!N$26)</f>
        <v>0</v>
      </c>
      <c r="O25" s="100">
        <f>IF(SER_hh_emih!O25=0,0,SER_hh_emih!O25/SER_summary!O$26)</f>
        <v>0</v>
      </c>
      <c r="P25" s="100">
        <f>IF(SER_hh_emih!P25=0,0,SER_hh_emih!P25/SER_summary!P$26)</f>
        <v>0</v>
      </c>
      <c r="Q25" s="100">
        <f>IF(SER_hh_emih!Q25=0,0,SER_hh_emih!Q25/SER_summary!Q$26)</f>
        <v>0</v>
      </c>
    </row>
    <row r="26" spans="1:17" ht="12" customHeight="1" x14ac:dyDescent="0.25">
      <c r="A26" s="88" t="s">
        <v>30</v>
      </c>
      <c r="B26" s="22">
        <f>IF(SER_hh_emih!B26=0,0,SER_hh_emih!B26/SER_summary!B$26)</f>
        <v>0</v>
      </c>
      <c r="C26" s="22">
        <f>IF(SER_hh_emih!C26=0,0,SER_hh_emih!C26/SER_summary!C$26)</f>
        <v>0</v>
      </c>
      <c r="D26" s="22">
        <f>IF(SER_hh_emih!D26=0,0,SER_hh_emih!D26/SER_summary!D$26)</f>
        <v>0</v>
      </c>
      <c r="E26" s="22">
        <f>IF(SER_hh_emih!E26=0,0,SER_hh_emih!E26/SER_summary!E$26)</f>
        <v>0</v>
      </c>
      <c r="F26" s="22">
        <f>IF(SER_hh_emih!F26=0,0,SER_hh_emih!F26/SER_summary!F$26)</f>
        <v>0</v>
      </c>
      <c r="G26" s="22">
        <f>IF(SER_hh_emih!G26=0,0,SER_hh_emih!G26/SER_summary!G$26)</f>
        <v>0</v>
      </c>
      <c r="H26" s="22">
        <f>IF(SER_hh_emih!H26=0,0,SER_hh_emih!H26/SER_summary!H$26)</f>
        <v>0</v>
      </c>
      <c r="I26" s="22">
        <f>IF(SER_hh_emih!I26=0,0,SER_hh_emih!I26/SER_summary!I$26)</f>
        <v>0</v>
      </c>
      <c r="J26" s="22">
        <f>IF(SER_hh_emih!J26=0,0,SER_hh_emih!J26/SER_summary!J$26)</f>
        <v>0</v>
      </c>
      <c r="K26" s="22">
        <f>IF(SER_hh_emih!K26=0,0,SER_hh_emih!K26/SER_summary!K$26)</f>
        <v>0</v>
      </c>
      <c r="L26" s="22">
        <f>IF(SER_hh_emih!L26=0,0,SER_hh_emih!L26/SER_summary!L$26)</f>
        <v>0</v>
      </c>
      <c r="M26" s="22">
        <f>IF(SER_hh_emih!M26=0,0,SER_hh_emih!M26/SER_summary!M$26)</f>
        <v>0</v>
      </c>
      <c r="N26" s="22">
        <f>IF(SER_hh_emih!N26=0,0,SER_hh_emih!N26/SER_summary!N$26)</f>
        <v>0</v>
      </c>
      <c r="O26" s="22">
        <f>IF(SER_hh_emih!O26=0,0,SER_hh_emih!O26/SER_summary!O$26)</f>
        <v>0</v>
      </c>
      <c r="P26" s="22">
        <f>IF(SER_hh_emih!P26=0,0,SER_hh_emih!P26/SER_summary!P$26)</f>
        <v>0</v>
      </c>
      <c r="Q26" s="22">
        <f>IF(SER_hh_emih!Q26=0,0,SER_hh_emih!Q26/SER_summary!Q$26)</f>
        <v>0</v>
      </c>
    </row>
    <row r="27" spans="1:17" ht="12" customHeight="1" x14ac:dyDescent="0.25">
      <c r="A27" s="93" t="s">
        <v>114</v>
      </c>
      <c r="B27" s="116">
        <f>IF(SER_hh_emih!B27=0,0,SER_hh_emih!B27/SER_summary!B$26)</f>
        <v>0</v>
      </c>
      <c r="C27" s="116">
        <f>IF(SER_hh_emih!C27=0,0,SER_hh_emih!C27/SER_summary!C$26)</f>
        <v>0</v>
      </c>
      <c r="D27" s="116">
        <f>IF(SER_hh_emih!D27=0,0,SER_hh_emih!D27/SER_summary!D$26)</f>
        <v>0</v>
      </c>
      <c r="E27" s="116">
        <f>IF(SER_hh_emih!E27=0,0,SER_hh_emih!E27/SER_summary!E$26)</f>
        <v>0</v>
      </c>
      <c r="F27" s="116">
        <f>IF(SER_hh_emih!F27=0,0,SER_hh_emih!F27/SER_summary!F$26)</f>
        <v>0</v>
      </c>
      <c r="G27" s="116">
        <f>IF(SER_hh_emih!G27=0,0,SER_hh_emih!G27/SER_summary!G$26)</f>
        <v>0</v>
      </c>
      <c r="H27" s="116">
        <f>IF(SER_hh_emih!H27=0,0,SER_hh_emih!H27/SER_summary!H$26)</f>
        <v>0</v>
      </c>
      <c r="I27" s="116">
        <f>IF(SER_hh_emih!I27=0,0,SER_hh_emih!I27/SER_summary!I$26)</f>
        <v>0</v>
      </c>
      <c r="J27" s="116">
        <f>IF(SER_hh_emih!J27=0,0,SER_hh_emih!J27/SER_summary!J$26)</f>
        <v>0</v>
      </c>
      <c r="K27" s="116">
        <f>IF(SER_hh_emih!K27=0,0,SER_hh_emih!K27/SER_summary!K$26)</f>
        <v>0</v>
      </c>
      <c r="L27" s="116">
        <f>IF(SER_hh_emih!L27=0,0,SER_hh_emih!L27/SER_summary!L$26)</f>
        <v>0</v>
      </c>
      <c r="M27" s="116">
        <f>IF(SER_hh_emih!M27=0,0,SER_hh_emih!M27/SER_summary!M$26)</f>
        <v>0</v>
      </c>
      <c r="N27" s="116">
        <f>IF(SER_hh_emih!N27=0,0,SER_hh_emih!N27/SER_summary!N$26)</f>
        <v>0</v>
      </c>
      <c r="O27" s="116">
        <f>IF(SER_hh_emih!O27=0,0,SER_hh_emih!O27/SER_summary!O$26)</f>
        <v>0</v>
      </c>
      <c r="P27" s="116">
        <f>IF(SER_hh_emih!P27=0,0,SER_hh_emih!P27/SER_summary!P$26)</f>
        <v>0</v>
      </c>
      <c r="Q27" s="116">
        <f>IF(SER_hh_emih!Q27=0,0,SER_hh_emih!Q27/SER_summary!Q$26)</f>
        <v>0</v>
      </c>
    </row>
    <row r="28" spans="1:17" ht="12" customHeight="1" x14ac:dyDescent="0.25">
      <c r="A28" s="91" t="s">
        <v>113</v>
      </c>
      <c r="B28" s="117">
        <f>IF(SER_hh_emih!B28=0,0,SER_hh_emih!B28/SER_summary!B$26)</f>
        <v>0</v>
      </c>
      <c r="C28" s="117">
        <f>IF(SER_hh_emih!C28=0,0,SER_hh_emih!C28/SER_summary!C$26)</f>
        <v>0</v>
      </c>
      <c r="D28" s="117">
        <f>IF(SER_hh_emih!D28=0,0,SER_hh_emih!D28/SER_summary!D$26)</f>
        <v>0</v>
      </c>
      <c r="E28" s="117">
        <f>IF(SER_hh_emih!E28=0,0,SER_hh_emih!E28/SER_summary!E$26)</f>
        <v>0</v>
      </c>
      <c r="F28" s="117">
        <f>IF(SER_hh_emih!F28=0,0,SER_hh_emih!F28/SER_summary!F$26)</f>
        <v>0</v>
      </c>
      <c r="G28" s="117">
        <f>IF(SER_hh_emih!G28=0,0,SER_hh_emih!G28/SER_summary!G$26)</f>
        <v>0</v>
      </c>
      <c r="H28" s="117">
        <f>IF(SER_hh_emih!H28=0,0,SER_hh_emih!H28/SER_summary!H$26)</f>
        <v>0</v>
      </c>
      <c r="I28" s="117">
        <f>IF(SER_hh_emih!I28=0,0,SER_hh_emih!I28/SER_summary!I$26)</f>
        <v>0</v>
      </c>
      <c r="J28" s="117">
        <f>IF(SER_hh_emih!J28=0,0,SER_hh_emih!J28/SER_summary!J$26)</f>
        <v>0</v>
      </c>
      <c r="K28" s="117">
        <f>IF(SER_hh_emih!K28=0,0,SER_hh_emih!K28/SER_summary!K$26)</f>
        <v>0</v>
      </c>
      <c r="L28" s="117">
        <f>IF(SER_hh_emih!L28=0,0,SER_hh_emih!L28/SER_summary!L$26)</f>
        <v>0</v>
      </c>
      <c r="M28" s="117">
        <f>IF(SER_hh_emih!M28=0,0,SER_hh_emih!M28/SER_summary!M$26)</f>
        <v>0</v>
      </c>
      <c r="N28" s="117">
        <f>IF(SER_hh_emih!N28=0,0,SER_hh_emih!N28/SER_summary!N$26)</f>
        <v>0</v>
      </c>
      <c r="O28" s="117">
        <f>IF(SER_hh_emih!O28=0,0,SER_hh_emih!O28/SER_summary!O$26)</f>
        <v>0</v>
      </c>
      <c r="P28" s="117">
        <f>IF(SER_hh_emih!P28=0,0,SER_hh_emih!P28/SER_summary!P$26)</f>
        <v>0</v>
      </c>
      <c r="Q28" s="117">
        <f>IF(SER_hh_emih!Q28=0,0,SER_hh_emih!Q28/SER_summary!Q$26)</f>
        <v>0</v>
      </c>
    </row>
    <row r="29" spans="1:17" ht="12.95" customHeight="1" x14ac:dyDescent="0.25">
      <c r="A29" s="90" t="s">
        <v>46</v>
      </c>
      <c r="B29" s="101">
        <f>IF(SER_hh_emih!B29=0,0,SER_hh_emih!B29/SER_summary!B$26)</f>
        <v>1.278692912696886</v>
      </c>
      <c r="C29" s="101">
        <f>IF(SER_hh_emih!C29=0,0,SER_hh_emih!C29/SER_summary!C$26)</f>
        <v>1.033514831872945</v>
      </c>
      <c r="D29" s="101">
        <f>IF(SER_hh_emih!D29=0,0,SER_hh_emih!D29/SER_summary!D$26)</f>
        <v>1.510006932736728</v>
      </c>
      <c r="E29" s="101">
        <f>IF(SER_hh_emih!E29=0,0,SER_hh_emih!E29/SER_summary!E$26)</f>
        <v>1.6219264865500833</v>
      </c>
      <c r="F29" s="101">
        <f>IF(SER_hh_emih!F29=0,0,SER_hh_emih!F29/SER_summary!F$26)</f>
        <v>1.9321908433148407</v>
      </c>
      <c r="G29" s="101">
        <f>IF(SER_hh_emih!G29=0,0,SER_hh_emih!G29/SER_summary!G$26)</f>
        <v>2.6831433099603528</v>
      </c>
      <c r="H29" s="101">
        <f>IF(SER_hh_emih!H29=0,0,SER_hh_emih!H29/SER_summary!H$26)</f>
        <v>2.397548000467542</v>
      </c>
      <c r="I29" s="101">
        <f>IF(SER_hh_emih!I29=0,0,SER_hh_emih!I29/SER_summary!I$26)</f>
        <v>2.486152507326997</v>
      </c>
      <c r="J29" s="101">
        <f>IF(SER_hh_emih!J29=0,0,SER_hh_emih!J29/SER_summary!J$26)</f>
        <v>2.7435861947645459</v>
      </c>
      <c r="K29" s="101">
        <f>IF(SER_hh_emih!K29=0,0,SER_hh_emih!K29/SER_summary!K$26)</f>
        <v>2.5826849292791101</v>
      </c>
      <c r="L29" s="101">
        <f>IF(SER_hh_emih!L29=0,0,SER_hh_emih!L29/SER_summary!L$26)</f>
        <v>1.3647954503698763</v>
      </c>
      <c r="M29" s="101">
        <f>IF(SER_hh_emih!M29=0,0,SER_hh_emih!M29/SER_summary!M$26)</f>
        <v>1.3633457865429164</v>
      </c>
      <c r="N29" s="101">
        <f>IF(SER_hh_emih!N29=0,0,SER_hh_emih!N29/SER_summary!N$26)</f>
        <v>1.255571857125275</v>
      </c>
      <c r="O29" s="101">
        <f>IF(SER_hh_emih!O29=0,0,SER_hh_emih!O29/SER_summary!O$26)</f>
        <v>1.2775028059416269</v>
      </c>
      <c r="P29" s="101">
        <f>IF(SER_hh_emih!P29=0,0,SER_hh_emih!P29/SER_summary!P$26)</f>
        <v>1.869927982403726</v>
      </c>
      <c r="Q29" s="101">
        <f>IF(SER_hh_emih!Q29=0,0,SER_hh_emih!Q29/SER_summary!Q$26)</f>
        <v>1.976075821123209</v>
      </c>
    </row>
    <row r="30" spans="1:17" ht="12" customHeight="1" x14ac:dyDescent="0.25">
      <c r="A30" s="88" t="s">
        <v>66</v>
      </c>
      <c r="B30" s="100">
        <f>IF(SER_hh_emih!B30=0,0,SER_hh_emih!B30/SER_summary!B$26)</f>
        <v>5.1741080610393366</v>
      </c>
      <c r="C30" s="100">
        <f>IF(SER_hh_emih!C30=0,0,SER_hh_emih!C30/SER_summary!C$26)</f>
        <v>5.4780427130081168</v>
      </c>
      <c r="D30" s="100">
        <f>IF(SER_hh_emih!D30=0,0,SER_hh_emih!D30/SER_summary!D$26)</f>
        <v>5.841862999102081</v>
      </c>
      <c r="E30" s="100">
        <f>IF(SER_hh_emih!E30=0,0,SER_hh_emih!E30/SER_summary!E$26)</f>
        <v>5.9875936355925488</v>
      </c>
      <c r="F30" s="100">
        <f>IF(SER_hh_emih!F30=0,0,SER_hh_emih!F30/SER_summary!F$26)</f>
        <v>6.7582313171371426</v>
      </c>
      <c r="G30" s="100">
        <f>IF(SER_hh_emih!G30=0,0,SER_hh_emih!G30/SER_summary!G$26)</f>
        <v>6.727218615716799</v>
      </c>
      <c r="H30" s="100">
        <f>IF(SER_hh_emih!H30=0,0,SER_hh_emih!H30/SER_summary!H$26)</f>
        <v>6.9345931110369072</v>
      </c>
      <c r="I30" s="100">
        <f>IF(SER_hh_emih!I30=0,0,SER_hh_emih!I30/SER_summary!I$26)</f>
        <v>6.8514091567534896</v>
      </c>
      <c r="J30" s="100">
        <f>IF(SER_hh_emih!J30=0,0,SER_hh_emih!J30/SER_summary!J$26)</f>
        <v>6.4941350409719139</v>
      </c>
      <c r="K30" s="100">
        <f>IF(SER_hh_emih!K30=0,0,SER_hh_emih!K30/SER_summary!K$26)</f>
        <v>6.3768123535959038</v>
      </c>
      <c r="L30" s="100">
        <f>IF(SER_hh_emih!L30=0,0,SER_hh_emih!L30/SER_summary!L$26)</f>
        <v>6.5965006994696482</v>
      </c>
      <c r="M30" s="100">
        <f>IF(SER_hh_emih!M30=0,0,SER_hh_emih!M30/SER_summary!M$26)</f>
        <v>6.5223857723792529</v>
      </c>
      <c r="N30" s="100">
        <f>IF(SER_hh_emih!N30=0,0,SER_hh_emih!N30/SER_summary!N$26)</f>
        <v>6.1462216048523572</v>
      </c>
      <c r="O30" s="100">
        <f>IF(SER_hh_emih!O30=0,0,SER_hh_emih!O30/SER_summary!O$26)</f>
        <v>5.9999920659507229</v>
      </c>
      <c r="P30" s="100">
        <f>IF(SER_hh_emih!P30=0,0,SER_hh_emih!P30/SER_summary!P$26)</f>
        <v>6.0565664006439954</v>
      </c>
      <c r="Q30" s="100">
        <f>IF(SER_hh_emih!Q30=0,0,SER_hh_emih!Q30/SER_summary!Q$26)</f>
        <v>5.7235537864462502</v>
      </c>
    </row>
    <row r="31" spans="1:17" ht="12" customHeight="1" x14ac:dyDescent="0.25">
      <c r="A31" s="88" t="s">
        <v>98</v>
      </c>
      <c r="B31" s="100">
        <f>IF(SER_hh_emih!B31=0,0,SER_hh_emih!B31/SER_summary!B$26)</f>
        <v>4.0792915279603097</v>
      </c>
      <c r="C31" s="100">
        <f>IF(SER_hh_emih!C31=0,0,SER_hh_emih!C31/SER_summary!C$26)</f>
        <v>4.5093700804602967</v>
      </c>
      <c r="D31" s="100">
        <f>IF(SER_hh_emih!D31=0,0,SER_hh_emih!D31/SER_summary!D$26)</f>
        <v>4.8228103749662106</v>
      </c>
      <c r="E31" s="100">
        <f>IF(SER_hh_emih!E31=0,0,SER_hh_emih!E31/SER_summary!E$26)</f>
        <v>4.9431198080571077</v>
      </c>
      <c r="F31" s="100">
        <f>IF(SER_hh_emih!F31=0,0,SER_hh_emih!F31/SER_summary!F$26)</f>
        <v>5.5793277106498955</v>
      </c>
      <c r="G31" s="100">
        <f>IF(SER_hh_emih!G31=0,0,SER_hh_emih!G31/SER_summary!G$26)</f>
        <v>5.5537248544739199</v>
      </c>
      <c r="H31" s="100">
        <f>IF(SER_hh_emih!H31=0,0,SER_hh_emih!H31/SER_summary!H$26)</f>
        <v>5.7249250123151647</v>
      </c>
      <c r="I31" s="100">
        <f>IF(SER_hh_emih!I31=0,0,SER_hh_emih!I31/SER_summary!I$26)</f>
        <v>5.6562516391445818</v>
      </c>
      <c r="J31" s="100">
        <f>IF(SER_hh_emih!J31=0,0,SER_hh_emih!J31/SER_summary!J$26)</f>
        <v>5.3613003004084456</v>
      </c>
      <c r="K31" s="100">
        <f>IF(SER_hh_emih!K31=0,0,SER_hh_emih!K31/SER_summary!K$26)</f>
        <v>5.2644433433071018</v>
      </c>
      <c r="L31" s="100">
        <f>IF(SER_hh_emih!L31=0,0,SER_hh_emih!L31/SER_summary!L$26)</f>
        <v>5.4458093277373969</v>
      </c>
      <c r="M31" s="100">
        <f>IF(SER_hh_emih!M31=0,0,SER_hh_emih!M31/SER_summary!M$26)</f>
        <v>5.3818893598963049</v>
      </c>
      <c r="N31" s="100">
        <f>IF(SER_hh_emih!N31=0,0,SER_hh_emih!N31/SER_summary!N$26)</f>
        <v>5.0690438202894592</v>
      </c>
      <c r="O31" s="100">
        <f>IF(SER_hh_emih!O31=0,0,SER_hh_emih!O31/SER_summary!O$26)</f>
        <v>4.9451725803535966</v>
      </c>
      <c r="P31" s="100">
        <f>IF(SER_hh_emih!P31=0,0,SER_hh_emih!P31/SER_summary!P$26)</f>
        <v>4.7992128414277637</v>
      </c>
      <c r="Q31" s="100">
        <f>IF(SER_hh_emih!Q31=0,0,SER_hh_emih!Q31/SER_summary!Q$26)</f>
        <v>4.7104348672568603</v>
      </c>
    </row>
    <row r="32" spans="1:17" ht="12" customHeight="1" x14ac:dyDescent="0.25">
      <c r="A32" s="88" t="s">
        <v>34</v>
      </c>
      <c r="B32" s="100">
        <f>IF(SER_hh_emih!B32=0,0,SER_hh_emih!B32/SER_summary!B$26)</f>
        <v>0</v>
      </c>
      <c r="C32" s="100">
        <f>IF(SER_hh_emih!C32=0,0,SER_hh_emih!C32/SER_summary!C$26)</f>
        <v>0</v>
      </c>
      <c r="D32" s="100">
        <f>IF(SER_hh_emih!D32=0,0,SER_hh_emih!D32/SER_summary!D$26)</f>
        <v>0</v>
      </c>
      <c r="E32" s="100">
        <f>IF(SER_hh_emih!E32=0,0,SER_hh_emih!E32/SER_summary!E$26)</f>
        <v>0</v>
      </c>
      <c r="F32" s="100">
        <f>IF(SER_hh_emih!F32=0,0,SER_hh_emih!F32/SER_summary!F$26)</f>
        <v>0</v>
      </c>
      <c r="G32" s="100">
        <f>IF(SER_hh_emih!G32=0,0,SER_hh_emih!G32/SER_summary!G$26)</f>
        <v>0</v>
      </c>
      <c r="H32" s="100">
        <f>IF(SER_hh_emih!H32=0,0,SER_hh_emih!H32/SER_summary!H$26)</f>
        <v>0</v>
      </c>
      <c r="I32" s="100">
        <f>IF(SER_hh_emih!I32=0,0,SER_hh_emih!I32/SER_summary!I$26)</f>
        <v>0</v>
      </c>
      <c r="J32" s="100">
        <f>IF(SER_hh_emih!J32=0,0,SER_hh_emih!J32/SER_summary!J$26)</f>
        <v>0</v>
      </c>
      <c r="K32" s="100">
        <f>IF(SER_hh_emih!K32=0,0,SER_hh_emih!K32/SER_summary!K$26)</f>
        <v>0</v>
      </c>
      <c r="L32" s="100">
        <f>IF(SER_hh_emih!L32=0,0,SER_hh_emih!L32/SER_summary!L$26)</f>
        <v>0</v>
      </c>
      <c r="M32" s="100">
        <f>IF(SER_hh_emih!M32=0,0,SER_hh_emih!M32/SER_summary!M$26)</f>
        <v>0</v>
      </c>
      <c r="N32" s="100">
        <f>IF(SER_hh_emih!N32=0,0,SER_hh_emih!N32/SER_summary!N$26)</f>
        <v>0</v>
      </c>
      <c r="O32" s="100">
        <f>IF(SER_hh_emih!O32=0,0,SER_hh_emih!O32/SER_summary!O$26)</f>
        <v>0</v>
      </c>
      <c r="P32" s="100">
        <f>IF(SER_hh_emih!P32=0,0,SER_hh_emih!P32/SER_summary!P$26)</f>
        <v>0</v>
      </c>
      <c r="Q32" s="100">
        <f>IF(SER_hh_emih!Q32=0,0,SER_hh_emih!Q32/SER_summary!Q$26)</f>
        <v>0</v>
      </c>
    </row>
    <row r="33" spans="1:17" ht="12" customHeight="1" x14ac:dyDescent="0.25">
      <c r="A33" s="49" t="s">
        <v>30</v>
      </c>
      <c r="B33" s="18">
        <f>IF(SER_hh_emih!B33=0,0,SER_hh_emih!B33/SER_summary!B$26)</f>
        <v>0</v>
      </c>
      <c r="C33" s="18">
        <f>IF(SER_hh_emih!C33=0,0,SER_hh_emih!C33/SER_summary!C$26)</f>
        <v>0</v>
      </c>
      <c r="D33" s="18">
        <f>IF(SER_hh_emih!D33=0,0,SER_hh_emih!D33/SER_summary!D$26)</f>
        <v>0</v>
      </c>
      <c r="E33" s="18">
        <f>IF(SER_hh_emih!E33=0,0,SER_hh_emih!E33/SER_summary!E$26)</f>
        <v>0</v>
      </c>
      <c r="F33" s="18">
        <f>IF(SER_hh_emih!F33=0,0,SER_hh_emih!F33/SER_summary!F$26)</f>
        <v>0</v>
      </c>
      <c r="G33" s="18">
        <f>IF(SER_hh_emih!G33=0,0,SER_hh_emih!G33/SER_summary!G$26)</f>
        <v>0</v>
      </c>
      <c r="H33" s="18">
        <f>IF(SER_hh_emih!H33=0,0,SER_hh_emih!H33/SER_summary!H$26)</f>
        <v>0</v>
      </c>
      <c r="I33" s="18">
        <f>IF(SER_hh_emih!I33=0,0,SER_hh_emih!I33/SER_summary!I$26)</f>
        <v>0</v>
      </c>
      <c r="J33" s="18">
        <f>IF(SER_hh_emih!J33=0,0,SER_hh_emih!J33/SER_summary!J$26)</f>
        <v>0</v>
      </c>
      <c r="K33" s="18">
        <f>IF(SER_hh_emih!K33=0,0,SER_hh_emih!K33/SER_summary!K$26)</f>
        <v>0</v>
      </c>
      <c r="L33" s="18">
        <f>IF(SER_hh_emih!L33=0,0,SER_hh_emih!L33/SER_summary!L$26)</f>
        <v>0</v>
      </c>
      <c r="M33" s="18">
        <f>IF(SER_hh_emih!M33=0,0,SER_hh_emih!M33/SER_summary!M$26)</f>
        <v>0</v>
      </c>
      <c r="N33" s="18">
        <f>IF(SER_hh_emih!N33=0,0,SER_hh_emih!N33/SER_summary!N$26)</f>
        <v>0</v>
      </c>
      <c r="O33" s="18">
        <f>IF(SER_hh_emih!O33=0,0,SER_hh_emih!O33/SER_summary!O$26)</f>
        <v>0</v>
      </c>
      <c r="P33" s="18">
        <f>IF(SER_hh_emih!P33=0,0,SER_hh_emih!P33/SER_summary!P$26)</f>
        <v>0</v>
      </c>
      <c r="Q33" s="18">
        <f>IF(SER_hh_emih!Q33=0,0,SER_hh_emih!Q33/SER_summary!Q$26)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209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/>
      <c r="C3" s="98">
        <f t="shared" ref="C3:Q3" si="0">C4</f>
        <v>14664.388055462676</v>
      </c>
      <c r="D3" s="98">
        <f t="shared" si="0"/>
        <v>10062.0650202342</v>
      </c>
      <c r="E3" s="98">
        <f t="shared" si="0"/>
        <v>10763.523903336576</v>
      </c>
      <c r="F3" s="98">
        <f t="shared" si="0"/>
        <v>15243.876897372633</v>
      </c>
      <c r="G3" s="98">
        <f t="shared" si="0"/>
        <v>13860.948261397038</v>
      </c>
      <c r="H3" s="98">
        <f t="shared" si="0"/>
        <v>16391.516317510421</v>
      </c>
      <c r="I3" s="98">
        <f t="shared" si="0"/>
        <v>15623.523817164441</v>
      </c>
      <c r="J3" s="98">
        <f t="shared" si="0"/>
        <v>10111.217345803045</v>
      </c>
      <c r="K3" s="98">
        <f t="shared" si="0"/>
        <v>9389.4319189227608</v>
      </c>
      <c r="L3" s="98">
        <f t="shared" si="0"/>
        <v>10346.872570334093</v>
      </c>
      <c r="M3" s="98">
        <f t="shared" si="0"/>
        <v>8880.0832675117472</v>
      </c>
      <c r="N3" s="98">
        <f t="shared" si="0"/>
        <v>7423.9142481549607</v>
      </c>
      <c r="O3" s="98">
        <f t="shared" si="0"/>
        <v>8396.1457317154491</v>
      </c>
      <c r="P3" s="98">
        <f t="shared" si="0"/>
        <v>10427.278278633503</v>
      </c>
      <c r="Q3" s="98">
        <f t="shared" si="0"/>
        <v>12384.600380116377</v>
      </c>
    </row>
    <row r="4" spans="1:17" ht="12.95" customHeight="1" x14ac:dyDescent="0.25">
      <c r="A4" s="90" t="s">
        <v>44</v>
      </c>
      <c r="B4" s="89"/>
      <c r="C4" s="89">
        <f t="shared" ref="C4" si="1">SUM(C5:C14)</f>
        <v>14664.388055462676</v>
      </c>
      <c r="D4" s="89">
        <f t="shared" ref="D4:Q4" si="2">SUM(D5:D14)</f>
        <v>10062.0650202342</v>
      </c>
      <c r="E4" s="89">
        <f t="shared" si="2"/>
        <v>10763.523903336576</v>
      </c>
      <c r="F4" s="89">
        <f t="shared" si="2"/>
        <v>15243.876897372633</v>
      </c>
      <c r="G4" s="89">
        <f t="shared" si="2"/>
        <v>13860.948261397038</v>
      </c>
      <c r="H4" s="89">
        <f t="shared" si="2"/>
        <v>16391.516317510421</v>
      </c>
      <c r="I4" s="89">
        <f t="shared" si="2"/>
        <v>15623.523817164441</v>
      </c>
      <c r="J4" s="89">
        <f t="shared" si="2"/>
        <v>10111.217345803045</v>
      </c>
      <c r="K4" s="89">
        <f t="shared" si="2"/>
        <v>9389.4319189227608</v>
      </c>
      <c r="L4" s="89">
        <f t="shared" si="2"/>
        <v>10346.872570334093</v>
      </c>
      <c r="M4" s="89">
        <f t="shared" si="2"/>
        <v>8880.0832675117472</v>
      </c>
      <c r="N4" s="89">
        <f t="shared" si="2"/>
        <v>7423.9142481549607</v>
      </c>
      <c r="O4" s="89">
        <f t="shared" si="2"/>
        <v>8396.1457317154491</v>
      </c>
      <c r="P4" s="89">
        <f t="shared" si="2"/>
        <v>10427.278278633503</v>
      </c>
      <c r="Q4" s="89">
        <f t="shared" si="2"/>
        <v>12384.600380116377</v>
      </c>
    </row>
    <row r="5" spans="1:17" ht="12" customHeight="1" x14ac:dyDescent="0.25">
      <c r="A5" s="88" t="s">
        <v>38</v>
      </c>
      <c r="B5" s="87"/>
      <c r="C5" s="87">
        <v>0</v>
      </c>
      <c r="D5" s="87">
        <v>0</v>
      </c>
      <c r="E5" s="87">
        <v>0</v>
      </c>
      <c r="F5" s="87">
        <v>0</v>
      </c>
      <c r="G5" s="87">
        <v>0</v>
      </c>
      <c r="H5" s="87">
        <v>0</v>
      </c>
      <c r="I5" s="87">
        <v>0</v>
      </c>
      <c r="J5" s="87">
        <v>0</v>
      </c>
      <c r="K5" s="87">
        <v>0</v>
      </c>
      <c r="L5" s="87">
        <v>0</v>
      </c>
      <c r="M5" s="87">
        <v>0</v>
      </c>
      <c r="N5" s="87">
        <v>0</v>
      </c>
      <c r="O5" s="87">
        <v>0</v>
      </c>
      <c r="P5" s="87">
        <v>0</v>
      </c>
      <c r="Q5" s="87">
        <v>0</v>
      </c>
    </row>
    <row r="6" spans="1:17" ht="12" customHeight="1" x14ac:dyDescent="0.25">
      <c r="A6" s="88" t="s">
        <v>66</v>
      </c>
      <c r="B6" s="87"/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/>
      <c r="C7" s="87">
        <v>10159.127375928316</v>
      </c>
      <c r="D7" s="87">
        <v>2035.9550762327342</v>
      </c>
      <c r="E7" s="87">
        <v>0</v>
      </c>
      <c r="F7" s="87">
        <v>8028.7928372709666</v>
      </c>
      <c r="G7" s="87">
        <v>5047.3121829918591</v>
      </c>
      <c r="H7" s="87">
        <v>838.629276935755</v>
      </c>
      <c r="I7" s="87">
        <v>0</v>
      </c>
      <c r="J7" s="87">
        <v>0</v>
      </c>
      <c r="K7" s="87">
        <v>6400.7071154063615</v>
      </c>
      <c r="L7" s="87">
        <v>0</v>
      </c>
      <c r="M7" s="87">
        <v>0</v>
      </c>
      <c r="N7" s="87">
        <v>0</v>
      </c>
      <c r="O7" s="87">
        <v>1619.0466141698441</v>
      </c>
      <c r="P7" s="87">
        <v>0</v>
      </c>
      <c r="Q7" s="87">
        <v>0</v>
      </c>
    </row>
    <row r="8" spans="1:17" ht="12" customHeight="1" x14ac:dyDescent="0.25">
      <c r="A8" s="88" t="s">
        <v>101</v>
      </c>
      <c r="B8" s="87"/>
      <c r="C8" s="87">
        <v>3.1157679380422185</v>
      </c>
      <c r="D8" s="87">
        <v>5.2542894375264231</v>
      </c>
      <c r="E8" s="87">
        <v>3.8936880938644252</v>
      </c>
      <c r="F8" s="87">
        <v>3.2467935210975449</v>
      </c>
      <c r="G8" s="87">
        <v>1.424626150493786</v>
      </c>
      <c r="H8" s="87">
        <v>8.8798073506371846</v>
      </c>
      <c r="I8" s="87">
        <v>9.1338439584928093</v>
      </c>
      <c r="J8" s="87">
        <v>6.4215608177119536</v>
      </c>
      <c r="K8" s="87">
        <v>5.3443448531165014</v>
      </c>
      <c r="L8" s="87">
        <v>6.3758550687689777</v>
      </c>
      <c r="M8" s="87">
        <v>8.1828381670878816</v>
      </c>
      <c r="N8" s="87">
        <v>5.5195770247877913</v>
      </c>
      <c r="O8" s="87">
        <v>11.660860450961019</v>
      </c>
      <c r="P8" s="87">
        <v>5.2058060316932115</v>
      </c>
      <c r="Q8" s="87">
        <v>21.885996535680697</v>
      </c>
    </row>
    <row r="9" spans="1:17" ht="12" customHeight="1" x14ac:dyDescent="0.25">
      <c r="A9" s="88" t="s">
        <v>106</v>
      </c>
      <c r="B9" s="87"/>
      <c r="C9" s="87">
        <v>3736.6701546325039</v>
      </c>
      <c r="D9" s="87">
        <v>6626.9142501975057</v>
      </c>
      <c r="E9" s="87">
        <v>0</v>
      </c>
      <c r="F9" s="87">
        <v>1438.5896493599118</v>
      </c>
      <c r="G9" s="87">
        <v>0</v>
      </c>
      <c r="H9" s="87">
        <v>6482.4768279825857</v>
      </c>
      <c r="I9" s="87">
        <v>6899.9749915921202</v>
      </c>
      <c r="J9" s="87">
        <v>4795.4745348163351</v>
      </c>
      <c r="K9" s="87">
        <v>1227.5045968491991</v>
      </c>
      <c r="L9" s="87">
        <v>4515.5989849070284</v>
      </c>
      <c r="M9" s="87">
        <v>5398.1918926275202</v>
      </c>
      <c r="N9" s="87">
        <v>1017.7870725353113</v>
      </c>
      <c r="O9" s="87">
        <v>4556.3540354193956</v>
      </c>
      <c r="P9" s="87">
        <v>0</v>
      </c>
      <c r="Q9" s="87">
        <v>0</v>
      </c>
    </row>
    <row r="10" spans="1:17" ht="12" customHeight="1" x14ac:dyDescent="0.25">
      <c r="A10" s="88" t="s">
        <v>34</v>
      </c>
      <c r="B10" s="87"/>
      <c r="C10" s="87">
        <v>0</v>
      </c>
      <c r="D10" s="87">
        <v>0</v>
      </c>
      <c r="E10" s="87">
        <v>0</v>
      </c>
      <c r="F10" s="87">
        <v>0</v>
      </c>
      <c r="G10" s="87">
        <v>0</v>
      </c>
      <c r="H10" s="87">
        <v>0</v>
      </c>
      <c r="I10" s="87">
        <v>0</v>
      </c>
      <c r="J10" s="87">
        <v>0</v>
      </c>
      <c r="K10" s="87">
        <v>0</v>
      </c>
      <c r="L10" s="87">
        <v>0</v>
      </c>
      <c r="M10" s="87">
        <v>2526.1881609186153</v>
      </c>
      <c r="N10" s="87">
        <v>261.78654384098297</v>
      </c>
      <c r="O10" s="87">
        <v>0</v>
      </c>
      <c r="P10" s="87">
        <v>0</v>
      </c>
      <c r="Q10" s="87">
        <v>0</v>
      </c>
    </row>
    <row r="11" spans="1:17" ht="12" customHeight="1" x14ac:dyDescent="0.25">
      <c r="A11" s="88" t="s">
        <v>61</v>
      </c>
      <c r="B11" s="87"/>
      <c r="C11" s="87">
        <v>0</v>
      </c>
      <c r="D11" s="87">
        <v>1.357161838644553</v>
      </c>
      <c r="E11" s="87">
        <v>0</v>
      </c>
      <c r="F11" s="87">
        <v>0</v>
      </c>
      <c r="G11" s="87">
        <v>0</v>
      </c>
      <c r="H11" s="87">
        <v>39.5429884124122</v>
      </c>
      <c r="I11" s="87">
        <v>59.170773015121355</v>
      </c>
      <c r="J11" s="87">
        <v>18.577665997311509</v>
      </c>
      <c r="K11" s="87">
        <v>29.215658636096318</v>
      </c>
      <c r="L11" s="87">
        <v>56.963244935688955</v>
      </c>
      <c r="M11" s="87">
        <v>140.43110071630554</v>
      </c>
      <c r="N11" s="87">
        <v>25.698453257437425</v>
      </c>
      <c r="O11" s="87">
        <v>0</v>
      </c>
      <c r="P11" s="87">
        <v>0</v>
      </c>
      <c r="Q11" s="87">
        <v>0</v>
      </c>
    </row>
    <row r="12" spans="1:17" ht="12" customHeight="1" x14ac:dyDescent="0.25">
      <c r="A12" s="88" t="s">
        <v>42</v>
      </c>
      <c r="B12" s="87"/>
      <c r="C12" s="87">
        <v>501.58280196741862</v>
      </c>
      <c r="D12" s="87">
        <v>288.16487466514542</v>
      </c>
      <c r="E12" s="87">
        <v>80.605943707073266</v>
      </c>
      <c r="F12" s="87">
        <v>120.98670720479616</v>
      </c>
      <c r="G12" s="87">
        <v>48.734856183787549</v>
      </c>
      <c r="H12" s="87">
        <v>82.182922895885781</v>
      </c>
      <c r="I12" s="87">
        <v>250.18869554425766</v>
      </c>
      <c r="J12" s="87">
        <v>703.18762661004871</v>
      </c>
      <c r="K12" s="87">
        <v>53.177827792728337</v>
      </c>
      <c r="L12" s="87">
        <v>1446.6416504712247</v>
      </c>
      <c r="M12" s="87">
        <v>94.856788366063185</v>
      </c>
      <c r="N12" s="87">
        <v>1864.5023773542366</v>
      </c>
      <c r="O12" s="87">
        <v>362.61312769999921</v>
      </c>
      <c r="P12" s="87">
        <v>0</v>
      </c>
      <c r="Q12" s="87">
        <v>0</v>
      </c>
    </row>
    <row r="13" spans="1:17" ht="12" customHeight="1" x14ac:dyDescent="0.25">
      <c r="A13" s="88" t="s">
        <v>105</v>
      </c>
      <c r="B13" s="87"/>
      <c r="C13" s="87">
        <v>263.89195499639339</v>
      </c>
      <c r="D13" s="87">
        <v>329.17575702613414</v>
      </c>
      <c r="E13" s="87">
        <v>1367.8168453409883</v>
      </c>
      <c r="F13" s="87">
        <v>634.03558175300316</v>
      </c>
      <c r="G13" s="87">
        <v>1913.7069355238348</v>
      </c>
      <c r="H13" s="87">
        <v>2537.9612695783089</v>
      </c>
      <c r="I13" s="87">
        <v>2426.1684816638058</v>
      </c>
      <c r="J13" s="87">
        <v>1558.0976949838284</v>
      </c>
      <c r="K13" s="87">
        <v>710.74457215888367</v>
      </c>
      <c r="L13" s="87">
        <v>1413.8453673979486</v>
      </c>
      <c r="M13" s="87">
        <v>712.23248671615579</v>
      </c>
      <c r="N13" s="87">
        <v>1617.9606047703712</v>
      </c>
      <c r="O13" s="87">
        <v>1243.6810605802332</v>
      </c>
      <c r="P13" s="87">
        <v>1318.7131081384762</v>
      </c>
      <c r="Q13" s="87">
        <v>1315.5047467744369</v>
      </c>
    </row>
    <row r="14" spans="1:17" ht="12" customHeight="1" x14ac:dyDescent="0.25">
      <c r="A14" s="51" t="s">
        <v>104</v>
      </c>
      <c r="B14" s="94"/>
      <c r="C14" s="94">
        <v>0</v>
      </c>
      <c r="D14" s="94">
        <v>775.2436108365082</v>
      </c>
      <c r="E14" s="94">
        <v>9311.2074261946509</v>
      </c>
      <c r="F14" s="94">
        <v>5018.2253282628562</v>
      </c>
      <c r="G14" s="94">
        <v>6849.7696605470619</v>
      </c>
      <c r="H14" s="94">
        <v>6401.8432243548359</v>
      </c>
      <c r="I14" s="94">
        <v>5978.8870313906455</v>
      </c>
      <c r="J14" s="94">
        <v>3029.4582625778094</v>
      </c>
      <c r="K14" s="94">
        <v>962.73780322637492</v>
      </c>
      <c r="L14" s="94">
        <v>2907.4474675534339</v>
      </c>
      <c r="M14" s="94">
        <v>0</v>
      </c>
      <c r="N14" s="94">
        <v>2630.6596193718337</v>
      </c>
      <c r="O14" s="94">
        <v>602.79003339501571</v>
      </c>
      <c r="P14" s="94">
        <v>9103.3593644633329</v>
      </c>
      <c r="Q14" s="94">
        <v>11047.209636806259</v>
      </c>
    </row>
    <row r="15" spans="1:17" ht="12" hidden="1" customHeight="1" x14ac:dyDescent="0.25">
      <c r="A15" s="97" t="s">
        <v>103</v>
      </c>
      <c r="B15" s="96"/>
      <c r="C15" s="96">
        <f t="shared" ref="C15" si="3">SUM(C5:C12)</f>
        <v>14400.496100466282</v>
      </c>
      <c r="D15" s="96">
        <f t="shared" ref="D15:Q15" si="4">SUM(D5:D12)</f>
        <v>8957.6456523715569</v>
      </c>
      <c r="E15" s="96">
        <f t="shared" si="4"/>
        <v>84.499631800937692</v>
      </c>
      <c r="F15" s="96">
        <f t="shared" si="4"/>
        <v>9591.6159873567722</v>
      </c>
      <c r="G15" s="96">
        <f t="shared" si="4"/>
        <v>5097.4716653261412</v>
      </c>
      <c r="H15" s="96">
        <f t="shared" si="4"/>
        <v>7451.7118235772759</v>
      </c>
      <c r="I15" s="96">
        <f t="shared" si="4"/>
        <v>7218.4683041099915</v>
      </c>
      <c r="J15" s="96">
        <f t="shared" si="4"/>
        <v>5523.6613882414076</v>
      </c>
      <c r="K15" s="96">
        <f t="shared" si="4"/>
        <v>7715.949543537502</v>
      </c>
      <c r="L15" s="96">
        <f t="shared" si="4"/>
        <v>6025.5797353827111</v>
      </c>
      <c r="M15" s="96">
        <f t="shared" si="4"/>
        <v>8167.8507807955921</v>
      </c>
      <c r="N15" s="96">
        <f t="shared" si="4"/>
        <v>3175.2940240127559</v>
      </c>
      <c r="O15" s="96">
        <f t="shared" si="4"/>
        <v>6549.6746377402005</v>
      </c>
      <c r="P15" s="96">
        <f t="shared" si="4"/>
        <v>5.2058060316932115</v>
      </c>
      <c r="Q15" s="96">
        <f t="shared" si="4"/>
        <v>21.885996535680697</v>
      </c>
    </row>
    <row r="16" spans="1:17" ht="12.95" customHeight="1" x14ac:dyDescent="0.25">
      <c r="A16" s="90" t="s">
        <v>102</v>
      </c>
      <c r="B16" s="89"/>
      <c r="C16" s="89">
        <f t="shared" ref="C16" si="5">SUM(C17:C18)</f>
        <v>7519.5185779869544</v>
      </c>
      <c r="D16" s="89">
        <f t="shared" ref="D16:Q16" si="6">SUM(D17:D18)</f>
        <v>6750.81118437238</v>
      </c>
      <c r="E16" s="89">
        <f t="shared" si="6"/>
        <v>1096.3086343533089</v>
      </c>
      <c r="F16" s="89">
        <f t="shared" si="6"/>
        <v>5652.0966247084189</v>
      </c>
      <c r="G16" s="89">
        <f t="shared" si="6"/>
        <v>5876.1784784463907</v>
      </c>
      <c r="H16" s="89">
        <f t="shared" si="6"/>
        <v>9357.0776445584452</v>
      </c>
      <c r="I16" s="89">
        <f t="shared" si="6"/>
        <v>11364.627424656624</v>
      </c>
      <c r="J16" s="89">
        <f t="shared" si="6"/>
        <v>8034.0812375884634</v>
      </c>
      <c r="K16" s="89">
        <f t="shared" si="6"/>
        <v>7919.4534845112921</v>
      </c>
      <c r="L16" s="89">
        <f t="shared" si="6"/>
        <v>10095.643398072145</v>
      </c>
      <c r="M16" s="89">
        <f t="shared" si="6"/>
        <v>6006.2914726551971</v>
      </c>
      <c r="N16" s="89">
        <f t="shared" si="6"/>
        <v>777.2354023576288</v>
      </c>
      <c r="O16" s="89">
        <f t="shared" si="6"/>
        <v>2949.6191718371097</v>
      </c>
      <c r="P16" s="89">
        <f t="shared" si="6"/>
        <v>5876.1880833066116</v>
      </c>
      <c r="Q16" s="89">
        <f t="shared" si="6"/>
        <v>9422.8729881790059</v>
      </c>
    </row>
    <row r="17" spans="1:17" ht="12.95" customHeight="1" x14ac:dyDescent="0.25">
      <c r="A17" s="88" t="s">
        <v>101</v>
      </c>
      <c r="B17" s="87"/>
      <c r="C17" s="87">
        <v>3.5185779869613141</v>
      </c>
      <c r="D17" s="87">
        <v>18.811184372380609</v>
      </c>
      <c r="E17" s="87">
        <v>48.30863435330712</v>
      </c>
      <c r="F17" s="87">
        <v>20.096624708413447</v>
      </c>
      <c r="G17" s="87">
        <v>11.178478446394859</v>
      </c>
      <c r="H17" s="87">
        <v>46.077644558451979</v>
      </c>
      <c r="I17" s="87">
        <v>170.62742465660773</v>
      </c>
      <c r="J17" s="87">
        <v>111.08123758846156</v>
      </c>
      <c r="K17" s="87">
        <v>4.453484511300676</v>
      </c>
      <c r="L17" s="87">
        <v>199.64339807215953</v>
      </c>
      <c r="M17" s="87">
        <v>66.291472655170438</v>
      </c>
      <c r="N17" s="87">
        <v>143.23540235764239</v>
      </c>
      <c r="O17" s="87">
        <v>257.61917183710199</v>
      </c>
      <c r="P17" s="87">
        <v>420.18808330661972</v>
      </c>
      <c r="Q17" s="87">
        <v>670.87298817899568</v>
      </c>
    </row>
    <row r="18" spans="1:17" ht="12" customHeight="1" x14ac:dyDescent="0.25">
      <c r="A18" s="88" t="s">
        <v>100</v>
      </c>
      <c r="B18" s="87"/>
      <c r="C18" s="87">
        <v>7515.9999999999927</v>
      </c>
      <c r="D18" s="87">
        <v>6731.9999999999991</v>
      </c>
      <c r="E18" s="87">
        <v>1048.0000000000018</v>
      </c>
      <c r="F18" s="87">
        <v>5632.0000000000055</v>
      </c>
      <c r="G18" s="87">
        <v>5864.9999999999955</v>
      </c>
      <c r="H18" s="87">
        <v>9310.9999999999927</v>
      </c>
      <c r="I18" s="87">
        <v>11194.000000000016</v>
      </c>
      <c r="J18" s="87">
        <v>7923.0000000000018</v>
      </c>
      <c r="K18" s="87">
        <v>7914.9999999999918</v>
      </c>
      <c r="L18" s="87">
        <v>9895.9999999999854</v>
      </c>
      <c r="M18" s="87">
        <v>5940.0000000000264</v>
      </c>
      <c r="N18" s="87">
        <v>633.99999999998636</v>
      </c>
      <c r="O18" s="87">
        <v>2692.0000000000077</v>
      </c>
      <c r="P18" s="87">
        <v>5455.9999999999918</v>
      </c>
      <c r="Q18" s="87">
        <v>8752.0000000000109</v>
      </c>
    </row>
    <row r="19" spans="1:17" ht="12.95" customHeight="1" x14ac:dyDescent="0.25">
      <c r="A19" s="90" t="s">
        <v>47</v>
      </c>
      <c r="B19" s="89"/>
      <c r="C19" s="89">
        <f t="shared" ref="C19" si="7">SUM(C20:C26)</f>
        <v>14664.388055462678</v>
      </c>
      <c r="D19" s="89">
        <f t="shared" ref="D19:Q19" si="8">SUM(D20:D26)</f>
        <v>10062.065020234199</v>
      </c>
      <c r="E19" s="89">
        <f t="shared" si="8"/>
        <v>10763.523903336578</v>
      </c>
      <c r="F19" s="89">
        <f t="shared" si="8"/>
        <v>15243.876897372626</v>
      </c>
      <c r="G19" s="89">
        <f t="shared" si="8"/>
        <v>13860.948261397027</v>
      </c>
      <c r="H19" s="89">
        <f t="shared" si="8"/>
        <v>16391.516317510417</v>
      </c>
      <c r="I19" s="89">
        <f t="shared" si="8"/>
        <v>15623.523817164445</v>
      </c>
      <c r="J19" s="89">
        <f t="shared" si="8"/>
        <v>10111.217345803048</v>
      </c>
      <c r="K19" s="89">
        <f t="shared" si="8"/>
        <v>9389.4319189227626</v>
      </c>
      <c r="L19" s="89">
        <f t="shared" si="8"/>
        <v>10346.872570334095</v>
      </c>
      <c r="M19" s="89">
        <f t="shared" si="8"/>
        <v>8880.083267511749</v>
      </c>
      <c r="N19" s="89">
        <f t="shared" si="8"/>
        <v>7423.9142481549616</v>
      </c>
      <c r="O19" s="89">
        <f t="shared" si="8"/>
        <v>8396.1457317154454</v>
      </c>
      <c r="P19" s="89">
        <f t="shared" si="8"/>
        <v>10427.278278633503</v>
      </c>
      <c r="Q19" s="89">
        <f t="shared" si="8"/>
        <v>12384.60038011637</v>
      </c>
    </row>
    <row r="20" spans="1:17" ht="12" customHeight="1" x14ac:dyDescent="0.25">
      <c r="A20" s="88" t="s">
        <v>38</v>
      </c>
      <c r="B20" s="87"/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</row>
    <row r="21" spans="1:17" s="28" customFormat="1" ht="12" customHeight="1" x14ac:dyDescent="0.25">
      <c r="A21" s="88" t="s">
        <v>66</v>
      </c>
      <c r="B21" s="87"/>
      <c r="C21" s="87">
        <v>0</v>
      </c>
      <c r="D21" s="87">
        <v>118.78378152900902</v>
      </c>
      <c r="E21" s="87">
        <v>896.02965270655807</v>
      </c>
      <c r="F21" s="87">
        <v>947.74869132011531</v>
      </c>
      <c r="G21" s="87">
        <v>892.09261202610458</v>
      </c>
      <c r="H21" s="87">
        <v>1249.6203474627716</v>
      </c>
      <c r="I21" s="87">
        <v>1007.2828828153902</v>
      </c>
      <c r="J21" s="87">
        <v>323.54954934846495</v>
      </c>
      <c r="K21" s="87">
        <v>636.58747136115653</v>
      </c>
      <c r="L21" s="87">
        <v>835.59365316715196</v>
      </c>
      <c r="M21" s="87">
        <v>504.65886276932349</v>
      </c>
      <c r="N21" s="87">
        <v>564.38965624818877</v>
      </c>
      <c r="O21" s="87">
        <v>541.65995761482418</v>
      </c>
      <c r="P21" s="87">
        <v>810.58641893602248</v>
      </c>
      <c r="Q21" s="87">
        <v>1000.8056453577383</v>
      </c>
    </row>
    <row r="22" spans="1:17" ht="12" customHeight="1" x14ac:dyDescent="0.25">
      <c r="A22" s="88" t="s">
        <v>99</v>
      </c>
      <c r="B22" s="87"/>
      <c r="C22" s="87">
        <v>2390.0434342445551</v>
      </c>
      <c r="D22" s="87">
        <v>0</v>
      </c>
      <c r="E22" s="87">
        <v>30.266687662026186</v>
      </c>
      <c r="F22" s="87">
        <v>3421.7874621817182</v>
      </c>
      <c r="G22" s="87">
        <v>1613.1926015904869</v>
      </c>
      <c r="H22" s="87">
        <v>3389.7125394222094</v>
      </c>
      <c r="I22" s="87">
        <v>431.05977760887305</v>
      </c>
      <c r="J22" s="87">
        <v>0</v>
      </c>
      <c r="K22" s="87">
        <v>1091.9366367880295</v>
      </c>
      <c r="L22" s="87">
        <v>567.04689104775059</v>
      </c>
      <c r="M22" s="87">
        <v>74.707912384147875</v>
      </c>
      <c r="N22" s="87">
        <v>0</v>
      </c>
      <c r="O22" s="87">
        <v>2299.2801690945439</v>
      </c>
      <c r="P22" s="87">
        <v>2799.408417806093</v>
      </c>
      <c r="Q22" s="87">
        <v>3355.1244059408809</v>
      </c>
    </row>
    <row r="23" spans="1:17" ht="12" customHeight="1" x14ac:dyDescent="0.25">
      <c r="A23" s="88" t="s">
        <v>98</v>
      </c>
      <c r="B23" s="87"/>
      <c r="C23" s="87">
        <v>1021.8624967678808</v>
      </c>
      <c r="D23" s="87">
        <v>748.61409516237654</v>
      </c>
      <c r="E23" s="87">
        <v>961.76379966781371</v>
      </c>
      <c r="F23" s="87">
        <v>1192.6624629999494</v>
      </c>
      <c r="G23" s="87">
        <v>1332.8936862222424</v>
      </c>
      <c r="H23" s="87">
        <v>1783.7034763219963</v>
      </c>
      <c r="I23" s="87">
        <v>1686.0236947033445</v>
      </c>
      <c r="J23" s="87">
        <v>491.02009646334352</v>
      </c>
      <c r="K23" s="87">
        <v>1996.7237879575828</v>
      </c>
      <c r="L23" s="87">
        <v>2517.103953424813</v>
      </c>
      <c r="M23" s="87">
        <v>2056.847631781935</v>
      </c>
      <c r="N23" s="87">
        <v>1773.5162889126614</v>
      </c>
      <c r="O23" s="87">
        <v>2357.6711803914191</v>
      </c>
      <c r="P23" s="87">
        <v>1041.8483638406533</v>
      </c>
      <c r="Q23" s="87">
        <v>1226.5627334663654</v>
      </c>
    </row>
    <row r="24" spans="1:17" ht="12" customHeight="1" x14ac:dyDescent="0.25">
      <c r="A24" s="88" t="s">
        <v>34</v>
      </c>
      <c r="B24" s="87"/>
      <c r="C24" s="87">
        <v>0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  <c r="J24" s="87">
        <v>0</v>
      </c>
      <c r="K24" s="87">
        <v>0</v>
      </c>
      <c r="L24" s="87">
        <v>0</v>
      </c>
      <c r="M24" s="87">
        <v>0</v>
      </c>
      <c r="N24" s="87">
        <v>0</v>
      </c>
      <c r="O24" s="87">
        <v>0</v>
      </c>
      <c r="P24" s="87">
        <v>0</v>
      </c>
      <c r="Q24" s="87">
        <v>0</v>
      </c>
    </row>
    <row r="25" spans="1:17" ht="12" customHeight="1" x14ac:dyDescent="0.25">
      <c r="A25" s="88" t="s">
        <v>42</v>
      </c>
      <c r="B25" s="87"/>
      <c r="C25" s="87">
        <v>389.90315578791666</v>
      </c>
      <c r="D25" s="87">
        <v>100.41700623081363</v>
      </c>
      <c r="E25" s="87">
        <v>147.01160326918475</v>
      </c>
      <c r="F25" s="87">
        <v>74.032635904704904</v>
      </c>
      <c r="G25" s="87">
        <v>43.555448177988723</v>
      </c>
      <c r="H25" s="87">
        <v>108.68519395185197</v>
      </c>
      <c r="I25" s="87">
        <v>265.06294364759492</v>
      </c>
      <c r="J25" s="87">
        <v>70.159084739634494</v>
      </c>
      <c r="K25" s="87">
        <v>186.47834978093707</v>
      </c>
      <c r="L25" s="87">
        <v>87.678154057362505</v>
      </c>
      <c r="M25" s="87">
        <v>130.20669089573508</v>
      </c>
      <c r="N25" s="87">
        <v>536.22088832265945</v>
      </c>
      <c r="O25" s="87">
        <v>616.65610411298167</v>
      </c>
      <c r="P25" s="87">
        <v>157.23443364732563</v>
      </c>
      <c r="Q25" s="87">
        <v>311.44198231065832</v>
      </c>
    </row>
    <row r="26" spans="1:17" ht="12" customHeight="1" x14ac:dyDescent="0.25">
      <c r="A26" s="88" t="s">
        <v>30</v>
      </c>
      <c r="B26" s="94"/>
      <c r="C26" s="94">
        <v>10862.578968662325</v>
      </c>
      <c r="D26" s="94">
        <v>9094.2501373119994</v>
      </c>
      <c r="E26" s="94">
        <v>8728.4521600309945</v>
      </c>
      <c r="F26" s="94">
        <v>9607.6456449661382</v>
      </c>
      <c r="G26" s="94">
        <v>9979.2139133802048</v>
      </c>
      <c r="H26" s="94">
        <v>9859.7947603515859</v>
      </c>
      <c r="I26" s="94">
        <v>12234.094518389242</v>
      </c>
      <c r="J26" s="94">
        <v>9226.4886152516046</v>
      </c>
      <c r="K26" s="94">
        <v>5477.705673035056</v>
      </c>
      <c r="L26" s="94">
        <v>6339.4499186370176</v>
      </c>
      <c r="M26" s="94">
        <v>6113.6621696806069</v>
      </c>
      <c r="N26" s="94">
        <v>4549.7874146714521</v>
      </c>
      <c r="O26" s="94">
        <v>2580.8783205016771</v>
      </c>
      <c r="P26" s="94">
        <v>5618.2006444034087</v>
      </c>
      <c r="Q26" s="94">
        <v>6490.6656130407264</v>
      </c>
    </row>
    <row r="27" spans="1:17" ht="12" customHeight="1" x14ac:dyDescent="0.25">
      <c r="A27" s="93" t="s">
        <v>33</v>
      </c>
      <c r="B27" s="119"/>
      <c r="C27" s="119">
        <v>1083.6728452620896</v>
      </c>
      <c r="D27" s="119">
        <v>716.15496736954458</v>
      </c>
      <c r="E27" s="119">
        <v>1260.4959313350373</v>
      </c>
      <c r="F27" s="119">
        <v>1378.3086337450302</v>
      </c>
      <c r="G27" s="119">
        <v>1951.4021167294406</v>
      </c>
      <c r="H27" s="119">
        <v>2352.4940800944164</v>
      </c>
      <c r="I27" s="119">
        <v>2856.6029836218004</v>
      </c>
      <c r="J27" s="119">
        <v>2365.8055175954805</v>
      </c>
      <c r="K27" s="119">
        <v>3727.5113746426505</v>
      </c>
      <c r="L27" s="119">
        <v>8690.8566668740532</v>
      </c>
      <c r="M27" s="119">
        <v>7032.7533027836271</v>
      </c>
      <c r="N27" s="119">
        <v>4734.3809564390131</v>
      </c>
      <c r="O27" s="119">
        <v>3866.616865303492</v>
      </c>
      <c r="P27" s="119">
        <v>3671.0422572018824</v>
      </c>
      <c r="Q27" s="119">
        <v>3524.5769041952053</v>
      </c>
    </row>
    <row r="28" spans="1:17" ht="12" hidden="1" customHeight="1" x14ac:dyDescent="0.25">
      <c r="A28" s="91" t="s">
        <v>33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</row>
    <row r="29" spans="1:17" ht="12.95" customHeight="1" x14ac:dyDescent="0.25">
      <c r="A29" s="90" t="s">
        <v>46</v>
      </c>
      <c r="B29" s="89"/>
      <c r="C29" s="89">
        <f t="shared" ref="C29" si="9">SUM(C30:C33)</f>
        <v>14664.388055462676</v>
      </c>
      <c r="D29" s="89">
        <f t="shared" ref="D29:Q29" si="10">SUM(D30:D33)</f>
        <v>10062.065020234197</v>
      </c>
      <c r="E29" s="89">
        <f t="shared" si="10"/>
        <v>10763.523903336576</v>
      </c>
      <c r="F29" s="89">
        <f t="shared" si="10"/>
        <v>15243.876897372629</v>
      </c>
      <c r="G29" s="89">
        <f t="shared" si="10"/>
        <v>13860.948261397029</v>
      </c>
      <c r="H29" s="89">
        <f t="shared" si="10"/>
        <v>16391.516317510417</v>
      </c>
      <c r="I29" s="89">
        <f t="shared" si="10"/>
        <v>15623.523817164443</v>
      </c>
      <c r="J29" s="89">
        <f t="shared" si="10"/>
        <v>10111.217345803045</v>
      </c>
      <c r="K29" s="89">
        <f t="shared" si="10"/>
        <v>9389.4319189227626</v>
      </c>
      <c r="L29" s="89">
        <f t="shared" si="10"/>
        <v>10346.872570334097</v>
      </c>
      <c r="M29" s="89">
        <f t="shared" si="10"/>
        <v>8880.0832675117454</v>
      </c>
      <c r="N29" s="89">
        <f t="shared" si="10"/>
        <v>7423.9142481549607</v>
      </c>
      <c r="O29" s="89">
        <f t="shared" si="10"/>
        <v>8396.1457317154436</v>
      </c>
      <c r="P29" s="89">
        <f t="shared" si="10"/>
        <v>10427.278278633501</v>
      </c>
      <c r="Q29" s="89">
        <f t="shared" si="10"/>
        <v>12384.600380116375</v>
      </c>
    </row>
    <row r="30" spans="1:17" s="28" customFormat="1" ht="12" customHeight="1" x14ac:dyDescent="0.25">
      <c r="A30" s="88" t="s">
        <v>66</v>
      </c>
      <c r="B30" s="87"/>
      <c r="C30" s="87">
        <v>0</v>
      </c>
      <c r="D30" s="87">
        <v>9100.1327119870966</v>
      </c>
      <c r="E30" s="87">
        <v>3515.6066311620693</v>
      </c>
      <c r="F30" s="87">
        <v>5396.9439254448025</v>
      </c>
      <c r="G30" s="87">
        <v>12602.903980769437</v>
      </c>
      <c r="H30" s="87">
        <v>0</v>
      </c>
      <c r="I30" s="87">
        <v>5850.1809658301136</v>
      </c>
      <c r="J30" s="87">
        <v>8645.852898574185</v>
      </c>
      <c r="K30" s="87">
        <v>0</v>
      </c>
      <c r="L30" s="87">
        <v>0</v>
      </c>
      <c r="M30" s="87">
        <v>1359.0645814392738</v>
      </c>
      <c r="N30" s="87">
        <v>372.60638478167698</v>
      </c>
      <c r="O30" s="87">
        <v>366.87075233864715</v>
      </c>
      <c r="P30" s="87">
        <v>8501.4012987417045</v>
      </c>
      <c r="Q30" s="87">
        <v>8927.4754356393714</v>
      </c>
    </row>
    <row r="31" spans="1:17" ht="12" customHeight="1" x14ac:dyDescent="0.25">
      <c r="A31" s="88" t="s">
        <v>98</v>
      </c>
      <c r="B31" s="87"/>
      <c r="C31" s="87">
        <v>642.25393635871808</v>
      </c>
      <c r="D31" s="87">
        <v>923.34938946870261</v>
      </c>
      <c r="E31" s="87">
        <v>842.74690182633753</v>
      </c>
      <c r="F31" s="87">
        <v>1089.5144305674667</v>
      </c>
      <c r="G31" s="87">
        <v>1258.0442806275908</v>
      </c>
      <c r="H31" s="87">
        <v>930.29899464770426</v>
      </c>
      <c r="I31" s="87">
        <v>1544.8398549986143</v>
      </c>
      <c r="J31" s="87">
        <v>1465.3644472288604</v>
      </c>
      <c r="K31" s="87">
        <v>1024.4256392342681</v>
      </c>
      <c r="L31" s="87">
        <v>331.4545013531266</v>
      </c>
      <c r="M31" s="87">
        <v>1327.8117474078808</v>
      </c>
      <c r="N31" s="87">
        <v>1079.1747024513572</v>
      </c>
      <c r="O31" s="87">
        <v>478.46140048597829</v>
      </c>
      <c r="P31" s="87">
        <v>1835.8710008801065</v>
      </c>
      <c r="Q31" s="87">
        <v>3400.1351466144474</v>
      </c>
    </row>
    <row r="32" spans="1:17" ht="12" customHeight="1" x14ac:dyDescent="0.25">
      <c r="A32" s="88" t="s">
        <v>34</v>
      </c>
      <c r="B32" s="87"/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5972.133160921926</v>
      </c>
      <c r="O32" s="87">
        <v>35.029271168477031</v>
      </c>
      <c r="P32" s="87">
        <v>90.005979011690542</v>
      </c>
      <c r="Q32" s="87">
        <v>56.98979786255547</v>
      </c>
    </row>
    <row r="33" spans="1:17" ht="12" customHeight="1" x14ac:dyDescent="0.25">
      <c r="A33" s="49" t="s">
        <v>30</v>
      </c>
      <c r="B33" s="86"/>
      <c r="C33" s="86">
        <v>14022.134119103957</v>
      </c>
      <c r="D33" s="86">
        <v>38.58291877839725</v>
      </c>
      <c r="E33" s="86">
        <v>6405.1703703481699</v>
      </c>
      <c r="F33" s="86">
        <v>8757.4185413603609</v>
      </c>
      <c r="G33" s="86">
        <v>0</v>
      </c>
      <c r="H33" s="86">
        <v>15461.217322862713</v>
      </c>
      <c r="I33" s="86">
        <v>8228.5029963357156</v>
      </c>
      <c r="J33" s="86">
        <v>0</v>
      </c>
      <c r="K33" s="86">
        <v>8365.006279688494</v>
      </c>
      <c r="L33" s="86">
        <v>10015.418068980971</v>
      </c>
      <c r="M33" s="86">
        <v>6193.2069386645908</v>
      </c>
      <c r="N33" s="86">
        <v>0</v>
      </c>
      <c r="O33" s="86">
        <v>7515.7843077223415</v>
      </c>
      <c r="P33" s="86">
        <v>0</v>
      </c>
      <c r="Q33" s="86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109</v>
      </c>
      <c r="B3" s="106"/>
      <c r="C3" s="106">
        <f t="shared" ref="C3:Q3" si="0">SUM(C4,C16,C19,C29)</f>
        <v>47.383908783089431</v>
      </c>
      <c r="D3" s="106">
        <f t="shared" si="0"/>
        <v>37.518129611140033</v>
      </c>
      <c r="E3" s="106">
        <f t="shared" si="0"/>
        <v>35.340941413385167</v>
      </c>
      <c r="F3" s="106">
        <f t="shared" si="0"/>
        <v>61.24528316111563</v>
      </c>
      <c r="G3" s="106">
        <f t="shared" si="0"/>
        <v>61.983590834965845</v>
      </c>
      <c r="H3" s="106">
        <f t="shared" si="0"/>
        <v>69.629465890274119</v>
      </c>
      <c r="I3" s="106">
        <f t="shared" si="0"/>
        <v>67.84510539738551</v>
      </c>
      <c r="J3" s="106">
        <f t="shared" si="0"/>
        <v>43.610590375043373</v>
      </c>
      <c r="K3" s="106">
        <f t="shared" si="0"/>
        <v>42.038605332362863</v>
      </c>
      <c r="L3" s="106">
        <f t="shared" si="0"/>
        <v>39.305112408897067</v>
      </c>
      <c r="M3" s="106">
        <f t="shared" si="0"/>
        <v>32.50791610663503</v>
      </c>
      <c r="N3" s="106">
        <f t="shared" si="0"/>
        <v>29.205761779596923</v>
      </c>
      <c r="O3" s="106">
        <f t="shared" si="0"/>
        <v>26.519506514515843</v>
      </c>
      <c r="P3" s="106">
        <f t="shared" si="0"/>
        <v>39.740420133793776</v>
      </c>
      <c r="Q3" s="106">
        <f t="shared" si="0"/>
        <v>50.416126522889925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21.107394119481899</v>
      </c>
      <c r="D4" s="101">
        <f t="shared" si="1"/>
        <v>14.970288761762491</v>
      </c>
      <c r="E4" s="101">
        <f t="shared" si="1"/>
        <v>19.002355618617703</v>
      </c>
      <c r="F4" s="101">
        <f t="shared" si="1"/>
        <v>31.959935729363345</v>
      </c>
      <c r="G4" s="101">
        <f t="shared" si="1"/>
        <v>31.791702279619255</v>
      </c>
      <c r="H4" s="101">
        <f t="shared" si="1"/>
        <v>37.230717412959471</v>
      </c>
      <c r="I4" s="101">
        <f t="shared" si="1"/>
        <v>33.272345406160262</v>
      </c>
      <c r="J4" s="101">
        <f t="shared" si="1"/>
        <v>19.412796054301211</v>
      </c>
      <c r="K4" s="101">
        <f t="shared" si="1"/>
        <v>22.253428639530263</v>
      </c>
      <c r="L4" s="101">
        <f t="shared" si="1"/>
        <v>17.223221021209898</v>
      </c>
      <c r="M4" s="101">
        <f t="shared" si="1"/>
        <v>15.080660961719939</v>
      </c>
      <c r="N4" s="101">
        <f t="shared" si="1"/>
        <v>10.304830863358729</v>
      </c>
      <c r="O4" s="101">
        <f t="shared" si="1"/>
        <v>12.400917338118715</v>
      </c>
      <c r="P4" s="101">
        <f t="shared" si="1"/>
        <v>17.89679017256752</v>
      </c>
      <c r="Q4" s="101">
        <f t="shared" si="1"/>
        <v>23.841044727113566</v>
      </c>
    </row>
    <row r="5" spans="1:17" ht="12" customHeight="1" x14ac:dyDescent="0.25">
      <c r="A5" s="88" t="s">
        <v>38</v>
      </c>
      <c r="B5" s="100"/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14.979166725391977</v>
      </c>
      <c r="D7" s="100">
        <v>3.2022786436134685</v>
      </c>
      <c r="E7" s="100">
        <v>0</v>
      </c>
      <c r="F7" s="100">
        <v>18.497614936236491</v>
      </c>
      <c r="G7" s="100">
        <v>13.256371378439161</v>
      </c>
      <c r="H7" s="100">
        <v>2.1531218787619619</v>
      </c>
      <c r="I7" s="100">
        <v>0</v>
      </c>
      <c r="J7" s="100">
        <v>0</v>
      </c>
      <c r="K7" s="100">
        <v>16.076876551265606</v>
      </c>
      <c r="L7" s="100">
        <v>0</v>
      </c>
      <c r="M7" s="100">
        <v>0</v>
      </c>
      <c r="N7" s="100">
        <v>0</v>
      </c>
      <c r="O7" s="100">
        <v>2.8152826076064725</v>
      </c>
      <c r="P7" s="100">
        <v>0</v>
      </c>
      <c r="Q7" s="100">
        <v>0</v>
      </c>
    </row>
    <row r="8" spans="1:17" ht="12" customHeight="1" x14ac:dyDescent="0.25">
      <c r="A8" s="88" t="s">
        <v>101</v>
      </c>
      <c r="B8" s="100"/>
      <c r="C8" s="100">
        <v>3.0242907357650142E-3</v>
      </c>
      <c r="D8" s="100">
        <v>5.484786788446409E-3</v>
      </c>
      <c r="E8" s="100">
        <v>4.8615889311135318E-3</v>
      </c>
      <c r="F8" s="100">
        <v>4.8491109351449938E-3</v>
      </c>
      <c r="G8" s="100">
        <v>2.4490614261939328E-3</v>
      </c>
      <c r="H8" s="100">
        <v>1.5195254907173146E-2</v>
      </c>
      <c r="I8" s="100">
        <v>1.4648579678744306E-2</v>
      </c>
      <c r="J8" s="100">
        <v>9.0074372806384553E-3</v>
      </c>
      <c r="K8" s="100">
        <v>8.529819783410969E-3</v>
      </c>
      <c r="L8" s="100">
        <v>8.1117045176834698E-3</v>
      </c>
      <c r="M8" s="100">
        <v>9.8299631554705572E-3</v>
      </c>
      <c r="N8" s="100">
        <v>6.4761578818158727E-3</v>
      </c>
      <c r="O8" s="100">
        <v>1.2477458532855307E-2</v>
      </c>
      <c r="P8" s="100">
        <v>6.8733117814711959E-3</v>
      </c>
      <c r="Q8" s="100">
        <v>3.1568473822011486E-2</v>
      </c>
    </row>
    <row r="9" spans="1:17" ht="12" customHeight="1" x14ac:dyDescent="0.25">
      <c r="A9" s="88" t="s">
        <v>106</v>
      </c>
      <c r="B9" s="100"/>
      <c r="C9" s="100">
        <v>5.0565142244727062</v>
      </c>
      <c r="D9" s="100">
        <v>9.8270825244652471</v>
      </c>
      <c r="E9" s="100">
        <v>0</v>
      </c>
      <c r="F9" s="100">
        <v>3.1097812676769863</v>
      </c>
      <c r="G9" s="100">
        <v>0</v>
      </c>
      <c r="H9" s="100">
        <v>16.105011238673438</v>
      </c>
      <c r="I9" s="100">
        <v>16.211008019089277</v>
      </c>
      <c r="J9" s="100">
        <v>9.9330561971770681</v>
      </c>
      <c r="K9" s="100">
        <v>2.8979095689086161</v>
      </c>
      <c r="L9" s="100">
        <v>8.5437687430230795</v>
      </c>
      <c r="M9" s="100">
        <v>9.7127407984470384</v>
      </c>
      <c r="N9" s="100">
        <v>1.8007933241242171</v>
      </c>
      <c r="O9" s="100">
        <v>7.4329343565106543</v>
      </c>
      <c r="P9" s="100">
        <v>0</v>
      </c>
      <c r="Q9" s="100">
        <v>0</v>
      </c>
    </row>
    <row r="10" spans="1:17" ht="12" customHeight="1" x14ac:dyDescent="0.25">
      <c r="A10" s="88" t="s">
        <v>34</v>
      </c>
      <c r="B10" s="100"/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4.3828161229403531</v>
      </c>
      <c r="N10" s="100">
        <v>0.44420630971399666</v>
      </c>
      <c r="O10" s="100">
        <v>0</v>
      </c>
      <c r="P10" s="100">
        <v>0</v>
      </c>
      <c r="Q10" s="100">
        <v>0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1.7184109925073216E-3</v>
      </c>
      <c r="E11" s="100">
        <v>0</v>
      </c>
      <c r="F11" s="100">
        <v>0</v>
      </c>
      <c r="G11" s="100">
        <v>0</v>
      </c>
      <c r="H11" s="100">
        <v>8.1866947746904187E-2</v>
      </c>
      <c r="I11" s="100">
        <v>0.11700343299781135</v>
      </c>
      <c r="J11" s="100">
        <v>3.7012400848155214E-2</v>
      </c>
      <c r="K11" s="100">
        <v>5.9059220382332314E-2</v>
      </c>
      <c r="L11" s="100">
        <v>9.4513972422606854E-2</v>
      </c>
      <c r="M11" s="100">
        <v>0.22699199085299432</v>
      </c>
      <c r="N11" s="100">
        <v>4.1221360273786423E-2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0.62874442005301401</v>
      </c>
      <c r="D12" s="100">
        <v>0.42844465783651209</v>
      </c>
      <c r="E12" s="100">
        <v>0.1183037161954406</v>
      </c>
      <c r="F12" s="100">
        <v>0.24027471481094176</v>
      </c>
      <c r="G12" s="100">
        <v>9.4510667515352934E-2</v>
      </c>
      <c r="H12" s="100">
        <v>0.17520570520002191</v>
      </c>
      <c r="I12" s="100">
        <v>0.50885234402276047</v>
      </c>
      <c r="J12" s="100">
        <v>1.3936780058639118</v>
      </c>
      <c r="K12" s="100">
        <v>9.8541440733701871E-2</v>
      </c>
      <c r="L12" s="100">
        <v>2.3768512190290068</v>
      </c>
      <c r="M12" s="100">
        <v>0.14714237646096223</v>
      </c>
      <c r="N12" s="100">
        <v>2.8745058157636736</v>
      </c>
      <c r="O12" s="100">
        <v>0.5461422448017299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0.20756476138500327</v>
      </c>
      <c r="D13" s="100">
        <v>0.28025909455306647</v>
      </c>
      <c r="E13" s="100">
        <v>1.4110313295849739</v>
      </c>
      <c r="F13" s="100">
        <v>0.78685612338546762</v>
      </c>
      <c r="G13" s="100">
        <v>2.7527737738576405</v>
      </c>
      <c r="H13" s="100">
        <v>3.6350047330016579</v>
      </c>
      <c r="I13" s="100">
        <v>3.2619035160617589</v>
      </c>
      <c r="J13" s="100">
        <v>1.8281201589096625</v>
      </c>
      <c r="K13" s="100">
        <v>0.9497636901023423</v>
      </c>
      <c r="L13" s="100">
        <v>1.108159967400465</v>
      </c>
      <c r="M13" s="100">
        <v>0.43408001416744085</v>
      </c>
      <c r="N13" s="100">
        <v>0.88303113884395812</v>
      </c>
      <c r="O13" s="100">
        <v>0.58488947750087328</v>
      </c>
      <c r="P13" s="100">
        <v>0.71317850749227685</v>
      </c>
      <c r="Q13" s="100">
        <v>0.77841155462262357</v>
      </c>
    </row>
    <row r="14" spans="1:17" ht="12" customHeight="1" x14ac:dyDescent="0.25">
      <c r="A14" s="51" t="s">
        <v>104</v>
      </c>
      <c r="B14" s="22"/>
      <c r="C14" s="22">
        <v>0</v>
      </c>
      <c r="D14" s="22">
        <v>1.0636613124435528</v>
      </c>
      <c r="E14" s="22">
        <v>17.467707665300335</v>
      </c>
      <c r="F14" s="22">
        <v>9.0684927584533028</v>
      </c>
      <c r="G14" s="22">
        <v>15.532690101490063</v>
      </c>
      <c r="H14" s="22">
        <v>14.826389260978246</v>
      </c>
      <c r="I14" s="22">
        <v>12.938433054505383</v>
      </c>
      <c r="J14" s="22">
        <v>6.0702995900500207</v>
      </c>
      <c r="K14" s="22">
        <v>1.9303228761830835</v>
      </c>
      <c r="L14" s="22">
        <v>4.9618849568396186</v>
      </c>
      <c r="M14" s="22">
        <v>0</v>
      </c>
      <c r="N14" s="22">
        <v>4.2150325750057851</v>
      </c>
      <c r="O14" s="22">
        <v>0.86640137285766117</v>
      </c>
      <c r="P14" s="22">
        <v>17.176704261884552</v>
      </c>
      <c r="Q14" s="22">
        <v>23.030906680972837</v>
      </c>
    </row>
    <row r="15" spans="1:17" ht="12" customHeight="1" x14ac:dyDescent="0.25">
      <c r="A15" s="105" t="s">
        <v>108</v>
      </c>
      <c r="B15" s="104"/>
      <c r="C15" s="104">
        <v>0.23237969744343609</v>
      </c>
      <c r="D15" s="104">
        <v>0.16135933106968992</v>
      </c>
      <c r="E15" s="104">
        <v>4.5131860584073736E-4</v>
      </c>
      <c r="F15" s="104">
        <v>0.25206681786501206</v>
      </c>
      <c r="G15" s="104">
        <v>0.15290729689084331</v>
      </c>
      <c r="H15" s="104">
        <v>0.23892239369007107</v>
      </c>
      <c r="I15" s="104">
        <v>0.2204964598045262</v>
      </c>
      <c r="J15" s="104">
        <v>0.14162226417175561</v>
      </c>
      <c r="K15" s="104">
        <v>0.23242547217117093</v>
      </c>
      <c r="L15" s="104">
        <v>0.12993045797744038</v>
      </c>
      <c r="M15" s="104">
        <v>0.16705969569568135</v>
      </c>
      <c r="N15" s="104">
        <v>3.9564181751495162E-2</v>
      </c>
      <c r="O15" s="104">
        <v>0.14278982030846948</v>
      </c>
      <c r="P15" s="104">
        <v>3.4091409220897724E-5</v>
      </c>
      <c r="Q15" s="104">
        <v>1.580176960960218E-4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8.0219666282373208</v>
      </c>
      <c r="D16" s="101">
        <f t="shared" si="2"/>
        <v>6.8835729574787594</v>
      </c>
      <c r="E16" s="101">
        <f t="shared" si="2"/>
        <v>1.0595022856942806</v>
      </c>
      <c r="F16" s="101">
        <f t="shared" si="2"/>
        <v>5.4224638680993271</v>
      </c>
      <c r="G16" s="101">
        <f t="shared" si="2"/>
        <v>5.4731683807996863</v>
      </c>
      <c r="H16" s="101">
        <f t="shared" si="2"/>
        <v>8.4511725207481199</v>
      </c>
      <c r="I16" s="101">
        <f t="shared" si="2"/>
        <v>9.9310562875045392</v>
      </c>
      <c r="J16" s="101">
        <f t="shared" si="2"/>
        <v>6.8744505174938624</v>
      </c>
      <c r="K16" s="101">
        <f t="shared" si="2"/>
        <v>6.540604852733777</v>
      </c>
      <c r="L16" s="101">
        <f t="shared" si="2"/>
        <v>8.0685364709819094</v>
      </c>
      <c r="M16" s="101">
        <f t="shared" si="2"/>
        <v>4.6703936866378859</v>
      </c>
      <c r="N16" s="101">
        <f t="shared" si="2"/>
        <v>0.56006449915273904</v>
      </c>
      <c r="O16" s="101">
        <f t="shared" si="2"/>
        <v>2.1130479201553189</v>
      </c>
      <c r="P16" s="101">
        <f t="shared" si="2"/>
        <v>4.0388288648001218</v>
      </c>
      <c r="Q16" s="101">
        <f t="shared" si="2"/>
        <v>5.9880479368273862</v>
      </c>
    </row>
    <row r="17" spans="1:17" ht="12.95" customHeight="1" x14ac:dyDescent="0.25">
      <c r="A17" s="88" t="s">
        <v>101</v>
      </c>
      <c r="B17" s="103"/>
      <c r="C17" s="103">
        <v>1.3925212286201487E-3</v>
      </c>
      <c r="D17" s="103">
        <v>7.7627689332265557E-3</v>
      </c>
      <c r="E17" s="103">
        <v>1.997962122657897E-2</v>
      </c>
      <c r="F17" s="103">
        <v>8.5592025332791588E-3</v>
      </c>
      <c r="G17" s="103">
        <v>4.8721053467550447E-3</v>
      </c>
      <c r="H17" s="103">
        <v>2.1059494953126933E-2</v>
      </c>
      <c r="I17" s="103">
        <v>8.3435032645858456E-2</v>
      </c>
      <c r="J17" s="103">
        <v>5.6502834207415698E-2</v>
      </c>
      <c r="K17" s="103">
        <v>2.2914939278358584E-3</v>
      </c>
      <c r="L17" s="103">
        <v>0.10774386703226936</v>
      </c>
      <c r="M17" s="103">
        <v>3.5896196309989234E-2</v>
      </c>
      <c r="N17" s="103">
        <v>7.7553485309824366E-2</v>
      </c>
      <c r="O17" s="103">
        <v>0.14236653562996221</v>
      </c>
      <c r="P17" s="103">
        <v>0.23615728596490146</v>
      </c>
      <c r="Q17" s="103">
        <v>0.37939411818677071</v>
      </c>
    </row>
    <row r="18" spans="1:17" ht="12" customHeight="1" x14ac:dyDescent="0.25">
      <c r="A18" s="88" t="s">
        <v>100</v>
      </c>
      <c r="B18" s="103"/>
      <c r="C18" s="103">
        <v>8.0205741070087004</v>
      </c>
      <c r="D18" s="103">
        <v>6.8758101885455325</v>
      </c>
      <c r="E18" s="103">
        <v>1.0395226644677016</v>
      </c>
      <c r="F18" s="103">
        <v>5.4139046655660481</v>
      </c>
      <c r="G18" s="103">
        <v>5.4682962754529312</v>
      </c>
      <c r="H18" s="103">
        <v>8.4301130257949932</v>
      </c>
      <c r="I18" s="103">
        <v>9.8476212548586801</v>
      </c>
      <c r="J18" s="103">
        <v>6.8179476832864463</v>
      </c>
      <c r="K18" s="103">
        <v>6.538313358805941</v>
      </c>
      <c r="L18" s="103">
        <v>7.9607926039496393</v>
      </c>
      <c r="M18" s="103">
        <v>4.634497490327897</v>
      </c>
      <c r="N18" s="103">
        <v>0.48251101384291462</v>
      </c>
      <c r="O18" s="103">
        <v>1.9706813845253568</v>
      </c>
      <c r="P18" s="103">
        <v>3.8026715788352208</v>
      </c>
      <c r="Q18" s="103">
        <v>5.6086538186406152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9.6613842272209922</v>
      </c>
      <c r="D19" s="101">
        <f t="shared" si="3"/>
        <v>6.5274828789894848</v>
      </c>
      <c r="E19" s="101">
        <f t="shared" si="3"/>
        <v>7.1717697655934636</v>
      </c>
      <c r="F19" s="101">
        <f t="shared" si="3"/>
        <v>10.71164036388188</v>
      </c>
      <c r="G19" s="101">
        <f t="shared" si="3"/>
        <v>9.6078152474294605</v>
      </c>
      <c r="H19" s="101">
        <f t="shared" si="3"/>
        <v>11.505989621304032</v>
      </c>
      <c r="I19" s="101">
        <f t="shared" si="3"/>
        <v>10.353732168238764</v>
      </c>
      <c r="J19" s="101">
        <f t="shared" si="3"/>
        <v>6.5520485751185991</v>
      </c>
      <c r="K19" s="101">
        <f t="shared" si="3"/>
        <v>6.4138995516759376</v>
      </c>
      <c r="L19" s="101">
        <f t="shared" si="3"/>
        <v>6.2761129980836898</v>
      </c>
      <c r="M19" s="101">
        <f t="shared" si="3"/>
        <v>5.3625878027807854</v>
      </c>
      <c r="N19" s="101">
        <f t="shared" si="3"/>
        <v>4.6459637119958916</v>
      </c>
      <c r="O19" s="101">
        <f t="shared" si="3"/>
        <v>5.9342231680842641</v>
      </c>
      <c r="P19" s="101">
        <f t="shared" si="3"/>
        <v>7.3292724665426077</v>
      </c>
      <c r="Q19" s="101">
        <f t="shared" si="3"/>
        <v>8.8390231022242016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9.1681562888206627E-2</v>
      </c>
      <c r="E21" s="100">
        <v>0.66263084289296958</v>
      </c>
      <c r="F21" s="100">
        <v>0.71549645091827829</v>
      </c>
      <c r="G21" s="100">
        <v>0.67103343477056843</v>
      </c>
      <c r="H21" s="100">
        <v>0.93645143538344799</v>
      </c>
      <c r="I21" s="100">
        <v>0.73820433945155084</v>
      </c>
      <c r="J21" s="100">
        <v>0.21289013115466898</v>
      </c>
      <c r="K21" s="100">
        <v>0.42924962133718558</v>
      </c>
      <c r="L21" s="100">
        <v>0.41895335000809619</v>
      </c>
      <c r="M21" s="100">
        <v>0.22838712990712981</v>
      </c>
      <c r="N21" s="100">
        <v>0.32821854954347829</v>
      </c>
      <c r="O21" s="100">
        <v>0.34373713468395661</v>
      </c>
      <c r="P21" s="100">
        <v>0.54856235582737423</v>
      </c>
      <c r="Q21" s="100">
        <v>0.69654225704416883</v>
      </c>
    </row>
    <row r="22" spans="1:17" ht="12" customHeight="1" x14ac:dyDescent="0.25">
      <c r="A22" s="88" t="s">
        <v>99</v>
      </c>
      <c r="B22" s="100"/>
      <c r="C22" s="100">
        <v>1.8489861798954488</v>
      </c>
      <c r="D22" s="100">
        <v>0</v>
      </c>
      <c r="E22" s="100">
        <v>1.1642661423200211E-2</v>
      </c>
      <c r="F22" s="100">
        <v>2.6465190606502333</v>
      </c>
      <c r="G22" s="100">
        <v>1.1920851754488546</v>
      </c>
      <c r="H22" s="100">
        <v>2.5327445250371232</v>
      </c>
      <c r="I22" s="100">
        <v>0.20981429460367856</v>
      </c>
      <c r="J22" s="100">
        <v>0</v>
      </c>
      <c r="K22" s="100">
        <v>0.70777784575947655</v>
      </c>
      <c r="L22" s="100">
        <v>0.17046401923290225</v>
      </c>
      <c r="M22" s="100">
        <v>2.2827456205006483E-2</v>
      </c>
      <c r="N22" s="100">
        <v>0</v>
      </c>
      <c r="O22" s="100">
        <v>1.8185499864067964</v>
      </c>
      <c r="P22" s="100">
        <v>2.246294599065199</v>
      </c>
      <c r="Q22" s="100">
        <v>2.7136505320569877</v>
      </c>
    </row>
    <row r="23" spans="1:17" ht="12" customHeight="1" x14ac:dyDescent="0.25">
      <c r="A23" s="88" t="s">
        <v>98</v>
      </c>
      <c r="B23" s="100"/>
      <c r="C23" s="100">
        <v>0.75830365702416036</v>
      </c>
      <c r="D23" s="100">
        <v>0.56997700723793043</v>
      </c>
      <c r="E23" s="100">
        <v>0.70763230929587517</v>
      </c>
      <c r="F23" s="100">
        <v>0.89808252759047258</v>
      </c>
      <c r="G23" s="100">
        <v>0.98431988679902771</v>
      </c>
      <c r="H23" s="100">
        <v>1.3014971250553913</v>
      </c>
      <c r="I23" s="100">
        <v>1.1919585570646547</v>
      </c>
      <c r="J23" s="100">
        <v>0.29689405639064442</v>
      </c>
      <c r="K23" s="100">
        <v>1.3578726144439894</v>
      </c>
      <c r="L23" s="100">
        <v>1.3675904354490171</v>
      </c>
      <c r="M23" s="100">
        <v>1.073303414869923</v>
      </c>
      <c r="N23" s="100">
        <v>0.98523226465441649</v>
      </c>
      <c r="O23" s="100">
        <v>1.4114601413176213</v>
      </c>
      <c r="P23" s="100">
        <v>0.58931737618822044</v>
      </c>
      <c r="Q23" s="100">
        <v>0.75929459016479928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0.23455105282231339</v>
      </c>
      <c r="D25" s="100">
        <v>6.2395088302626238E-2</v>
      </c>
      <c r="E25" s="100">
        <v>8.9728377524284683E-2</v>
      </c>
      <c r="F25" s="100">
        <v>4.5977908155875449E-2</v>
      </c>
      <c r="G25" s="100">
        <v>2.5158449783839982E-2</v>
      </c>
      <c r="H25" s="100">
        <v>6.3848056295338296E-2</v>
      </c>
      <c r="I25" s="100">
        <v>0.15516408355560973</v>
      </c>
      <c r="J25" s="100">
        <v>3.6721903128474044E-2</v>
      </c>
      <c r="K25" s="100">
        <v>0.10095991118373504</v>
      </c>
      <c r="L25" s="100">
        <v>1.8307785155321676E-2</v>
      </c>
      <c r="M25" s="100">
        <v>4.5179060371867877E-2</v>
      </c>
      <c r="N25" s="100">
        <v>0.27036554241777283</v>
      </c>
      <c r="O25" s="100">
        <v>0.30983145086251351</v>
      </c>
      <c r="P25" s="100">
        <v>6.5959622276521662E-2</v>
      </c>
      <c r="Q25" s="100">
        <v>0.15019819619064856</v>
      </c>
    </row>
    <row r="26" spans="1:17" ht="12" customHeight="1" x14ac:dyDescent="0.25">
      <c r="A26" s="88" t="s">
        <v>30</v>
      </c>
      <c r="B26" s="22"/>
      <c r="C26" s="22">
        <v>6.4343260526547157</v>
      </c>
      <c r="D26" s="22">
        <v>5.5450463950645554</v>
      </c>
      <c r="E26" s="22">
        <v>5.2408852780905448</v>
      </c>
      <c r="F26" s="22">
        <v>5.8930271411112685</v>
      </c>
      <c r="G26" s="22">
        <v>6.0180357011096097</v>
      </c>
      <c r="H26" s="22">
        <v>5.8231890843434284</v>
      </c>
      <c r="I26" s="22">
        <v>7.0574336565224849</v>
      </c>
      <c r="J26" s="22">
        <v>5.1889896436376954</v>
      </c>
      <c r="K26" s="22">
        <v>2.515568332581247</v>
      </c>
      <c r="L26" s="22">
        <v>1.3666210484577177</v>
      </c>
      <c r="M26" s="22">
        <v>1.6218962345248773</v>
      </c>
      <c r="N26" s="22">
        <v>1.4662023872191781</v>
      </c>
      <c r="O26" s="22">
        <v>0.74198522300458092</v>
      </c>
      <c r="P26" s="22">
        <v>2.6334554375947339</v>
      </c>
      <c r="Q26" s="22">
        <v>3.3162899903357084</v>
      </c>
    </row>
    <row r="27" spans="1:17" ht="12" customHeight="1" x14ac:dyDescent="0.25">
      <c r="A27" s="93" t="s">
        <v>33</v>
      </c>
      <c r="B27" s="121"/>
      <c r="C27" s="121">
        <v>0.38521728482435347</v>
      </c>
      <c r="D27" s="121">
        <v>0.25838282549616587</v>
      </c>
      <c r="E27" s="121">
        <v>0.45925029636658893</v>
      </c>
      <c r="F27" s="121">
        <v>0.51253727545575323</v>
      </c>
      <c r="G27" s="121">
        <v>0.7171825995175608</v>
      </c>
      <c r="H27" s="121">
        <v>0.84825939518930216</v>
      </c>
      <c r="I27" s="121">
        <v>1.0011572370407862</v>
      </c>
      <c r="J27" s="121">
        <v>0.81655284080711588</v>
      </c>
      <c r="K27" s="121">
        <v>1.3024712263703042</v>
      </c>
      <c r="L27" s="121">
        <v>2.9341763597806345</v>
      </c>
      <c r="M27" s="121">
        <v>2.3709945069019813</v>
      </c>
      <c r="N27" s="121">
        <v>1.5959449681610454</v>
      </c>
      <c r="O27" s="121">
        <v>1.308659231808796</v>
      </c>
      <c r="P27" s="121">
        <v>1.2456830755905584</v>
      </c>
      <c r="Q27" s="121">
        <v>1.2030475364318891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8.5931638081492192</v>
      </c>
      <c r="D29" s="101">
        <f t="shared" si="4"/>
        <v>9.1367850129092965</v>
      </c>
      <c r="E29" s="101">
        <f t="shared" si="4"/>
        <v>8.1073137434797253</v>
      </c>
      <c r="F29" s="101">
        <f t="shared" si="4"/>
        <v>13.151243199771081</v>
      </c>
      <c r="G29" s="101">
        <f t="shared" si="4"/>
        <v>15.110904927117438</v>
      </c>
      <c r="H29" s="101">
        <f t="shared" si="4"/>
        <v>12.441586335262494</v>
      </c>
      <c r="I29" s="101">
        <f t="shared" si="4"/>
        <v>14.287971535481944</v>
      </c>
      <c r="J29" s="101">
        <f t="shared" si="4"/>
        <v>10.771295228129704</v>
      </c>
      <c r="K29" s="101">
        <f t="shared" si="4"/>
        <v>6.8306722884228828</v>
      </c>
      <c r="L29" s="101">
        <f t="shared" si="4"/>
        <v>7.7372419186215708</v>
      </c>
      <c r="M29" s="101">
        <f t="shared" si="4"/>
        <v>7.3942736554964226</v>
      </c>
      <c r="N29" s="101">
        <f t="shared" si="4"/>
        <v>13.694902705089563</v>
      </c>
      <c r="O29" s="101">
        <f t="shared" si="4"/>
        <v>6.0713180881575424</v>
      </c>
      <c r="P29" s="101">
        <f t="shared" si="4"/>
        <v>10.475528629883522</v>
      </c>
      <c r="Q29" s="101">
        <f t="shared" si="4"/>
        <v>11.748010756724771</v>
      </c>
    </row>
    <row r="30" spans="1:17" s="28" customFormat="1" ht="12" customHeight="1" x14ac:dyDescent="0.25">
      <c r="A30" s="88" t="s">
        <v>66</v>
      </c>
      <c r="B30" s="100"/>
      <c r="C30" s="100">
        <v>0</v>
      </c>
      <c r="D30" s="100">
        <v>8.3496440912627374</v>
      </c>
      <c r="E30" s="100">
        <v>3.34283101448495</v>
      </c>
      <c r="F30" s="100">
        <v>5.8392162753379262</v>
      </c>
      <c r="G30" s="100">
        <v>13.882075765874461</v>
      </c>
      <c r="H30" s="100">
        <v>0</v>
      </c>
      <c r="I30" s="100">
        <v>6.6583162607150452</v>
      </c>
      <c r="J30" s="100">
        <v>9.3565485560733759</v>
      </c>
      <c r="K30" s="100">
        <v>0</v>
      </c>
      <c r="L30" s="100">
        <v>0</v>
      </c>
      <c r="M30" s="100">
        <v>1.490173614448733</v>
      </c>
      <c r="N30" s="100">
        <v>0.38550192621262114</v>
      </c>
      <c r="O30" s="100">
        <v>0.37043328469940701</v>
      </c>
      <c r="P30" s="100">
        <v>8.7057300049492294</v>
      </c>
      <c r="Q30" s="100">
        <v>8.6452519539110266</v>
      </c>
    </row>
    <row r="31" spans="1:17" ht="12" customHeight="1" x14ac:dyDescent="0.25">
      <c r="A31" s="88" t="s">
        <v>98</v>
      </c>
      <c r="B31" s="100"/>
      <c r="C31" s="100">
        <v>0.49363754870077486</v>
      </c>
      <c r="D31" s="100">
        <v>0.76348536105491238</v>
      </c>
      <c r="E31" s="100">
        <v>0.71999769130241542</v>
      </c>
      <c r="F31" s="100">
        <v>1.0557049796147562</v>
      </c>
      <c r="G31" s="100">
        <v>1.2288291612429778</v>
      </c>
      <c r="H31" s="100">
        <v>0.94129146248212414</v>
      </c>
      <c r="I31" s="100">
        <v>1.5549675960181726</v>
      </c>
      <c r="J31" s="100">
        <v>1.4147466720563286</v>
      </c>
      <c r="K31" s="100">
        <v>0.9803484457194962</v>
      </c>
      <c r="L31" s="100">
        <v>0.3309656235229359</v>
      </c>
      <c r="M31" s="100">
        <v>1.3244295666573009</v>
      </c>
      <c r="N31" s="100">
        <v>1.0249116243619663</v>
      </c>
      <c r="O31" s="100">
        <v>0.44478742603460603</v>
      </c>
      <c r="P31" s="100">
        <v>1.6656701034591088</v>
      </c>
      <c r="Q31" s="100">
        <v>3.0371664499520086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12.284489154514976</v>
      </c>
      <c r="O32" s="100">
        <v>4.1340877468191407E-2</v>
      </c>
      <c r="P32" s="100">
        <v>0.10412852147518452</v>
      </c>
      <c r="Q32" s="100">
        <v>6.5592352861735342E-2</v>
      </c>
    </row>
    <row r="33" spans="1:17" ht="12" customHeight="1" x14ac:dyDescent="0.25">
      <c r="A33" s="49" t="s">
        <v>30</v>
      </c>
      <c r="B33" s="18"/>
      <c r="C33" s="18">
        <v>8.0995262594484441</v>
      </c>
      <c r="D33" s="18">
        <v>2.3655560591645568E-2</v>
      </c>
      <c r="E33" s="18">
        <v>4.0444850376923593</v>
      </c>
      <c r="F33" s="18">
        <v>6.2563219448183975</v>
      </c>
      <c r="G33" s="18">
        <v>0</v>
      </c>
      <c r="H33" s="18">
        <v>11.500294872780371</v>
      </c>
      <c r="I33" s="18">
        <v>6.0746876787487247</v>
      </c>
      <c r="J33" s="18">
        <v>0</v>
      </c>
      <c r="K33" s="18">
        <v>5.8503238427033866</v>
      </c>
      <c r="L33" s="18">
        <v>7.4062762950986354</v>
      </c>
      <c r="M33" s="18">
        <v>4.5796704743903884</v>
      </c>
      <c r="N33" s="18">
        <v>0</v>
      </c>
      <c r="O33" s="18">
        <v>5.214756499955338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/>
      <c r="C3" s="106">
        <f t="shared" ref="C3:Q3" si="0">SUM(C4,C16,C19,C29)</f>
        <v>37.060127101161562</v>
      </c>
      <c r="D3" s="106">
        <f t="shared" si="0"/>
        <v>29.435950588014386</v>
      </c>
      <c r="E3" s="106">
        <f t="shared" si="0"/>
        <v>25.22056959630337</v>
      </c>
      <c r="F3" s="106">
        <f t="shared" si="0"/>
        <v>44.719066538474657</v>
      </c>
      <c r="G3" s="106">
        <f t="shared" si="0"/>
        <v>45.756143640016191</v>
      </c>
      <c r="H3" s="106">
        <f t="shared" si="0"/>
        <v>58.922494217571078</v>
      </c>
      <c r="I3" s="106">
        <f t="shared" si="0"/>
        <v>59.093856026408972</v>
      </c>
      <c r="J3" s="106">
        <f t="shared" si="0"/>
        <v>37.986004118561333</v>
      </c>
      <c r="K3" s="106">
        <f t="shared" si="0"/>
        <v>37.342125969104217</v>
      </c>
      <c r="L3" s="106">
        <f t="shared" si="0"/>
        <v>40.492342875785255</v>
      </c>
      <c r="M3" s="106">
        <f t="shared" si="0"/>
        <v>29.889086197882449</v>
      </c>
      <c r="N3" s="106">
        <f t="shared" si="0"/>
        <v>19.400118315244363</v>
      </c>
      <c r="O3" s="106">
        <f t="shared" si="0"/>
        <v>23.199543646644678</v>
      </c>
      <c r="P3" s="106">
        <f t="shared" si="0"/>
        <v>35.514343685068035</v>
      </c>
      <c r="Q3" s="106">
        <f t="shared" si="0"/>
        <v>48.654521754514136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13.559803868069862</v>
      </c>
      <c r="D4" s="101">
        <f t="shared" si="1"/>
        <v>10.276412327400791</v>
      </c>
      <c r="E4" s="101">
        <f t="shared" si="1"/>
        <v>14.168982620476351</v>
      </c>
      <c r="F4" s="101">
        <f t="shared" si="1"/>
        <v>21.579746192383805</v>
      </c>
      <c r="G4" s="101">
        <f t="shared" si="1"/>
        <v>23.00335121885011</v>
      </c>
      <c r="H4" s="101">
        <f t="shared" si="1"/>
        <v>28.184364535395037</v>
      </c>
      <c r="I4" s="101">
        <f t="shared" si="1"/>
        <v>25.518408158814303</v>
      </c>
      <c r="J4" s="101">
        <f t="shared" si="1"/>
        <v>14.948350395416083</v>
      </c>
      <c r="K4" s="101">
        <f t="shared" si="1"/>
        <v>15.391163264353525</v>
      </c>
      <c r="L4" s="101">
        <f t="shared" si="1"/>
        <v>13.790322378120548</v>
      </c>
      <c r="M4" s="101">
        <f t="shared" si="1"/>
        <v>11.18151133910629</v>
      </c>
      <c r="N4" s="101">
        <f t="shared" si="1"/>
        <v>9.3304735742436282</v>
      </c>
      <c r="O4" s="101">
        <f t="shared" si="1"/>
        <v>10.163465940877639</v>
      </c>
      <c r="P4" s="101">
        <f t="shared" si="1"/>
        <v>15.151784126829988</v>
      </c>
      <c r="Q4" s="101">
        <f t="shared" si="1"/>
        <v>19.958833458890723</v>
      </c>
    </row>
    <row r="5" spans="1:17" ht="12" customHeight="1" x14ac:dyDescent="0.25">
      <c r="A5" s="88" t="s">
        <v>38</v>
      </c>
      <c r="B5" s="100"/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9.1707608071541209</v>
      </c>
      <c r="D7" s="100">
        <v>1.9732410496274464</v>
      </c>
      <c r="E7" s="100">
        <v>0</v>
      </c>
      <c r="F7" s="100">
        <v>11.547301854031717</v>
      </c>
      <c r="G7" s="100">
        <v>8.3345194273503065</v>
      </c>
      <c r="H7" s="100">
        <v>1.3638048768403299</v>
      </c>
      <c r="I7" s="100">
        <v>0</v>
      </c>
      <c r="J7" s="100">
        <v>0</v>
      </c>
      <c r="K7" s="100">
        <v>10.391229669609608</v>
      </c>
      <c r="L7" s="100">
        <v>0</v>
      </c>
      <c r="M7" s="100">
        <v>0</v>
      </c>
      <c r="N7" s="100">
        <v>0</v>
      </c>
      <c r="O7" s="100">
        <v>1.8574792978604977</v>
      </c>
      <c r="P7" s="100">
        <v>0</v>
      </c>
      <c r="Q7" s="100">
        <v>0</v>
      </c>
    </row>
    <row r="8" spans="1:17" ht="12" customHeight="1" x14ac:dyDescent="0.25">
      <c r="A8" s="88" t="s">
        <v>101</v>
      </c>
      <c r="B8" s="100"/>
      <c r="C8" s="100">
        <v>2.8509284304718092E-3</v>
      </c>
      <c r="D8" s="100">
        <v>5.2031752903958211E-3</v>
      </c>
      <c r="E8" s="100">
        <v>4.6328526554850983E-3</v>
      </c>
      <c r="F8" s="100">
        <v>4.6549467452892488E-3</v>
      </c>
      <c r="G8" s="100">
        <v>2.3654502298096338E-3</v>
      </c>
      <c r="H8" s="100">
        <v>1.4782573347932555E-2</v>
      </c>
      <c r="I8" s="100">
        <v>1.4366089146583959E-2</v>
      </c>
      <c r="J8" s="100">
        <v>8.8802186250816519E-3</v>
      </c>
      <c r="K8" s="100">
        <v>8.4469261808636266E-3</v>
      </c>
      <c r="L8" s="100">
        <v>8.0767403631878086E-3</v>
      </c>
      <c r="M8" s="100">
        <v>9.8571781065929318E-3</v>
      </c>
      <c r="N8" s="100">
        <v>6.5541036215390107E-3</v>
      </c>
      <c r="O8" s="100">
        <v>1.278038702254539E-2</v>
      </c>
      <c r="P8" s="100">
        <v>7.1514614897274006E-3</v>
      </c>
      <c r="Q8" s="100">
        <v>3.3525988936231377E-2</v>
      </c>
    </row>
    <row r="9" spans="1:17" ht="12" customHeight="1" x14ac:dyDescent="0.25">
      <c r="A9" s="88" t="s">
        <v>106</v>
      </c>
      <c r="B9" s="100"/>
      <c r="C9" s="100">
        <v>3.4261879659702554</v>
      </c>
      <c r="D9" s="100">
        <v>6.7227430377697877</v>
      </c>
      <c r="E9" s="100">
        <v>0</v>
      </c>
      <c r="F9" s="100">
        <v>2.1541588327524788</v>
      </c>
      <c r="G9" s="100">
        <v>0</v>
      </c>
      <c r="H9" s="100">
        <v>11.32063405918313</v>
      </c>
      <c r="I9" s="100">
        <v>11.489305872708167</v>
      </c>
      <c r="J9" s="100">
        <v>7.0759086645413776</v>
      </c>
      <c r="K9" s="100">
        <v>2.0730803030336262</v>
      </c>
      <c r="L9" s="100">
        <v>6.1434096500385209</v>
      </c>
      <c r="M9" s="100">
        <v>7.020349247739623</v>
      </c>
      <c r="N9" s="100">
        <v>1.3085202077756573</v>
      </c>
      <c r="O9" s="100">
        <v>5.4316389895033357</v>
      </c>
      <c r="P9" s="100">
        <v>0</v>
      </c>
      <c r="Q9" s="100">
        <v>0</v>
      </c>
    </row>
    <row r="10" spans="1:17" ht="12" customHeight="1" x14ac:dyDescent="0.25">
      <c r="A10" s="88" t="s">
        <v>34</v>
      </c>
      <c r="B10" s="100"/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2.7453284495793389</v>
      </c>
      <c r="N10" s="100">
        <v>0.28195623744528486</v>
      </c>
      <c r="O10" s="100">
        <v>0</v>
      </c>
      <c r="P10" s="100">
        <v>0</v>
      </c>
      <c r="Q10" s="100">
        <v>0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1.3198142864501898E-3</v>
      </c>
      <c r="E11" s="100">
        <v>0</v>
      </c>
      <c r="F11" s="100">
        <v>0</v>
      </c>
      <c r="G11" s="100">
        <v>0</v>
      </c>
      <c r="H11" s="100">
        <v>6.4643906703102272E-2</v>
      </c>
      <c r="I11" s="100">
        <v>9.3397968979952922E-2</v>
      </c>
      <c r="J11" s="100">
        <v>2.9736123144739075E-2</v>
      </c>
      <c r="K11" s="100">
        <v>4.7686379990626804E-2</v>
      </c>
      <c r="L11" s="100">
        <v>7.6687907084701468E-2</v>
      </c>
      <c r="M11" s="100">
        <v>0.18444382538154858</v>
      </c>
      <c r="N11" s="100">
        <v>3.3538739224714155E-2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0.46289368652237622</v>
      </c>
      <c r="D12" s="100">
        <v>0.31741564719321336</v>
      </c>
      <c r="E12" s="100">
        <v>8.8040481092998321E-2</v>
      </c>
      <c r="F12" s="100">
        <v>0.18012983505484956</v>
      </c>
      <c r="G12" s="100">
        <v>7.1290010903036535E-2</v>
      </c>
      <c r="H12" s="100">
        <v>0.13310591179575124</v>
      </c>
      <c r="I12" s="100">
        <v>0.38975249498984815</v>
      </c>
      <c r="J12" s="100">
        <v>1.0734108942282425</v>
      </c>
      <c r="K12" s="100">
        <v>7.6235570291485255E-2</v>
      </c>
      <c r="L12" s="100">
        <v>1.8488405687471445</v>
      </c>
      <c r="M12" s="100">
        <v>0.11495067452654997</v>
      </c>
      <c r="N12" s="100">
        <v>2.2532996931253351</v>
      </c>
      <c r="O12" s="100">
        <v>0.42929689029014489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0.24427176605817519</v>
      </c>
      <c r="D13" s="100">
        <v>0.32985631197084303</v>
      </c>
      <c r="E13" s="100">
        <v>1.6603596425768066</v>
      </c>
      <c r="F13" s="100">
        <v>0.92583883356677943</v>
      </c>
      <c r="G13" s="100">
        <v>3.238614192175477</v>
      </c>
      <c r="H13" s="100">
        <v>4.2763023052016162</v>
      </c>
      <c r="I13" s="100">
        <v>3.8372424710043815</v>
      </c>
      <c r="J13" s="100">
        <v>2.1505049295082688</v>
      </c>
      <c r="K13" s="100">
        <v>1.1172394568605801</v>
      </c>
      <c r="L13" s="100">
        <v>1.8952646492192988</v>
      </c>
      <c r="M13" s="100">
        <v>0.93558557118592711</v>
      </c>
      <c r="N13" s="100">
        <v>2.2451529820223457</v>
      </c>
      <c r="O13" s="100">
        <v>1.6319379230279933</v>
      </c>
      <c r="P13" s="100">
        <v>2.1459912788827373</v>
      </c>
      <c r="Q13" s="100">
        <v>2.422523695426523</v>
      </c>
    </row>
    <row r="14" spans="1:17" ht="12" customHeight="1" x14ac:dyDescent="0.25">
      <c r="A14" s="51" t="s">
        <v>104</v>
      </c>
      <c r="B14" s="22"/>
      <c r="C14" s="22">
        <v>0</v>
      </c>
      <c r="D14" s="22">
        <v>0.75229319251606852</v>
      </c>
      <c r="E14" s="22">
        <v>12.415489123178123</v>
      </c>
      <c r="F14" s="22">
        <v>6.4929685921940559</v>
      </c>
      <c r="G14" s="22">
        <v>11.189734316334052</v>
      </c>
      <c r="H14" s="22">
        <v>10.756790224855427</v>
      </c>
      <c r="I14" s="22">
        <v>9.4623567493154628</v>
      </c>
      <c r="J14" s="22">
        <v>4.4626110886815367</v>
      </c>
      <c r="K14" s="22">
        <v>1.4253820626149245</v>
      </c>
      <c r="L14" s="22">
        <v>3.6839518231241182</v>
      </c>
      <c r="M14" s="22">
        <v>0</v>
      </c>
      <c r="N14" s="22">
        <v>3.1609291205567365</v>
      </c>
      <c r="O14" s="22">
        <v>0.65256724497541696</v>
      </c>
      <c r="P14" s="22">
        <v>12.998605660914341</v>
      </c>
      <c r="Q14" s="22">
        <v>17.502616115216874</v>
      </c>
    </row>
    <row r="15" spans="1:17" ht="12" customHeight="1" x14ac:dyDescent="0.25">
      <c r="A15" s="105" t="s">
        <v>108</v>
      </c>
      <c r="B15" s="104"/>
      <c r="C15" s="104">
        <v>0.25283871393446311</v>
      </c>
      <c r="D15" s="104">
        <v>0.17434009874658615</v>
      </c>
      <c r="E15" s="104">
        <v>4.6052097293731374E-4</v>
      </c>
      <c r="F15" s="104">
        <v>0.27469329803863346</v>
      </c>
      <c r="G15" s="104">
        <v>0.16682782185742653</v>
      </c>
      <c r="H15" s="104">
        <v>0.25430067746774881</v>
      </c>
      <c r="I15" s="104">
        <v>0.23198651266990733</v>
      </c>
      <c r="J15" s="104">
        <v>0.14729847668683671</v>
      </c>
      <c r="K15" s="104">
        <v>0.25186289577181159</v>
      </c>
      <c r="L15" s="104">
        <v>0.13409103954357526</v>
      </c>
      <c r="M15" s="104">
        <v>0.17099639258670971</v>
      </c>
      <c r="N15" s="104">
        <v>4.0522490472016677E-2</v>
      </c>
      <c r="O15" s="104">
        <v>0.14776520819770506</v>
      </c>
      <c r="P15" s="104">
        <v>3.572554318147586E-5</v>
      </c>
      <c r="Q15" s="104">
        <v>1.6765931109694306E-4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11.708528594951805</v>
      </c>
      <c r="D16" s="101">
        <f t="shared" si="2"/>
        <v>10.532772574354643</v>
      </c>
      <c r="E16" s="101">
        <f t="shared" si="2"/>
        <v>1.6810043527702905</v>
      </c>
      <c r="F16" s="101">
        <f t="shared" si="2"/>
        <v>8.9197249156619058</v>
      </c>
      <c r="G16" s="101">
        <f t="shared" si="2"/>
        <v>9.3500973687214923</v>
      </c>
      <c r="H16" s="101">
        <f t="shared" si="2"/>
        <v>15.023080813138096</v>
      </c>
      <c r="I16" s="101">
        <f t="shared" si="2"/>
        <v>18.354627827598755</v>
      </c>
      <c r="J16" s="101">
        <f t="shared" si="2"/>
        <v>13.151074166592517</v>
      </c>
      <c r="K16" s="101">
        <f t="shared" si="2"/>
        <v>12.946724399567257</v>
      </c>
      <c r="L16" s="101">
        <f t="shared" si="2"/>
        <v>16.579249111206284</v>
      </c>
      <c r="M16" s="101">
        <f t="shared" si="2"/>
        <v>9.948057441230409</v>
      </c>
      <c r="N16" s="101">
        <f t="shared" si="2"/>
        <v>1.2573684101158644</v>
      </c>
      <c r="O16" s="101">
        <f t="shared" si="2"/>
        <v>4.9434428458458113</v>
      </c>
      <c r="P16" s="101">
        <f t="shared" si="2"/>
        <v>10.207907998366165</v>
      </c>
      <c r="Q16" s="101">
        <f t="shared" si="2"/>
        <v>16.89591627233802</v>
      </c>
    </row>
    <row r="17" spans="1:17" ht="12.95" customHeight="1" x14ac:dyDescent="0.25">
      <c r="A17" s="88" t="s">
        <v>101</v>
      </c>
      <c r="B17" s="103"/>
      <c r="C17" s="103">
        <v>2.6120523147008679E-3</v>
      </c>
      <c r="D17" s="103">
        <v>1.4705530309387191E-2</v>
      </c>
      <c r="E17" s="103">
        <v>3.8270726652302668E-2</v>
      </c>
      <c r="F17" s="103">
        <v>1.6590746610332385E-2</v>
      </c>
      <c r="G17" s="103">
        <v>9.5724996509572724E-3</v>
      </c>
      <c r="H17" s="103">
        <v>4.2030811526095745E-2</v>
      </c>
      <c r="I17" s="103">
        <v>0.16953460140741727</v>
      </c>
      <c r="J17" s="103">
        <v>0.11721541785224766</v>
      </c>
      <c r="K17" s="103">
        <v>4.8705186066947742E-3</v>
      </c>
      <c r="L17" s="103">
        <v>0.23581180669393612</v>
      </c>
      <c r="M17" s="103">
        <v>8.1755484307985613E-2</v>
      </c>
      <c r="N17" s="103">
        <v>0.18623320717455891</v>
      </c>
      <c r="O17" s="103">
        <v>0.3665872395154508</v>
      </c>
      <c r="P17" s="103">
        <v>0.66625924139631998</v>
      </c>
      <c r="Q17" s="103">
        <v>1.2077859044806003</v>
      </c>
    </row>
    <row r="18" spans="1:17" ht="12" customHeight="1" x14ac:dyDescent="0.25">
      <c r="A18" s="88" t="s">
        <v>100</v>
      </c>
      <c r="B18" s="103"/>
      <c r="C18" s="103">
        <v>11.705916542637103</v>
      </c>
      <c r="D18" s="103">
        <v>10.518067044045257</v>
      </c>
      <c r="E18" s="103">
        <v>1.6427336261179879</v>
      </c>
      <c r="F18" s="103">
        <v>8.9031341690515742</v>
      </c>
      <c r="G18" s="103">
        <v>9.3405248690705349</v>
      </c>
      <c r="H18" s="103">
        <v>14.981050001611999</v>
      </c>
      <c r="I18" s="103">
        <v>18.185093226191338</v>
      </c>
      <c r="J18" s="103">
        <v>13.03385874874027</v>
      </c>
      <c r="K18" s="103">
        <v>12.941853880960563</v>
      </c>
      <c r="L18" s="103">
        <v>16.343437304512349</v>
      </c>
      <c r="M18" s="103">
        <v>9.866301956922424</v>
      </c>
      <c r="N18" s="103">
        <v>1.0711352029413055</v>
      </c>
      <c r="O18" s="103">
        <v>4.5768556063303603</v>
      </c>
      <c r="P18" s="103">
        <v>9.5416487569698454</v>
      </c>
      <c r="Q18" s="103">
        <v>15.68813036785742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6.5234347568319038</v>
      </c>
      <c r="D19" s="101">
        <f t="shared" si="3"/>
        <v>4.6313961893237616</v>
      </c>
      <c r="E19" s="101">
        <f t="shared" si="3"/>
        <v>5.0300169821438363</v>
      </c>
      <c r="F19" s="101">
        <f t="shared" si="3"/>
        <v>7.1877126236622448</v>
      </c>
      <c r="G19" s="101">
        <f t="shared" si="3"/>
        <v>6.6903348303605537</v>
      </c>
      <c r="H19" s="101">
        <f t="shared" si="3"/>
        <v>7.8656216647817985</v>
      </c>
      <c r="I19" s="101">
        <f t="shared" si="3"/>
        <v>7.5559586217936419</v>
      </c>
      <c r="J19" s="101">
        <f t="shared" si="3"/>
        <v>4.9990153193528313</v>
      </c>
      <c r="K19" s="101">
        <f t="shared" si="3"/>
        <v>4.6998243744608263</v>
      </c>
      <c r="L19" s="101">
        <f t="shared" si="3"/>
        <v>5.0963091314171418</v>
      </c>
      <c r="M19" s="101">
        <f t="shared" si="3"/>
        <v>4.4207243051495757</v>
      </c>
      <c r="N19" s="101">
        <f t="shared" si="3"/>
        <v>3.7101520704624003</v>
      </c>
      <c r="O19" s="101">
        <f t="shared" si="3"/>
        <v>4.2561264681686746</v>
      </c>
      <c r="P19" s="101">
        <f t="shared" si="3"/>
        <v>5.3323458302862772</v>
      </c>
      <c r="Q19" s="101">
        <f t="shared" si="3"/>
        <v>6.3450826283382185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5.3429182391376437E-2</v>
      </c>
      <c r="E21" s="100">
        <v>0.38269903714188647</v>
      </c>
      <c r="F21" s="100">
        <v>0.41863459759482119</v>
      </c>
      <c r="G21" s="100">
        <v>0.39482882027493094</v>
      </c>
      <c r="H21" s="100">
        <v>0.55703561844047067</v>
      </c>
      <c r="I21" s="100">
        <v>0.44282749533033028</v>
      </c>
      <c r="J21" s="100">
        <v>0.12771017238729146</v>
      </c>
      <c r="K21" s="100">
        <v>0.25987666020140143</v>
      </c>
      <c r="L21" s="100">
        <v>0.25437822464262994</v>
      </c>
      <c r="M21" s="100">
        <v>0.13937871435757604</v>
      </c>
      <c r="N21" s="100">
        <v>0.20159426548172255</v>
      </c>
      <c r="O21" s="100">
        <v>0.2111152826055018</v>
      </c>
      <c r="P21" s="100">
        <v>0.33702170750008464</v>
      </c>
      <c r="Q21" s="100">
        <v>0.4279919202582011</v>
      </c>
    </row>
    <row r="22" spans="1:17" ht="12" customHeight="1" x14ac:dyDescent="0.25">
      <c r="A22" s="88" t="s">
        <v>99</v>
      </c>
      <c r="B22" s="100"/>
      <c r="C22" s="100">
        <v>1.0246952474472077</v>
      </c>
      <c r="D22" s="100">
        <v>0</v>
      </c>
      <c r="E22" s="100">
        <v>4.3904801735418627E-3</v>
      </c>
      <c r="F22" s="100">
        <v>1.4859392246553533</v>
      </c>
      <c r="G22" s="100">
        <v>0.66520333138333176</v>
      </c>
      <c r="H22" s="100">
        <v>1.4379687471964082</v>
      </c>
      <c r="I22" s="100">
        <v>0.10917209900867596</v>
      </c>
      <c r="J22" s="100">
        <v>0</v>
      </c>
      <c r="K22" s="100">
        <v>0.40495535270539668</v>
      </c>
      <c r="L22" s="100">
        <v>9.027128399027548E-2</v>
      </c>
      <c r="M22" s="100">
        <v>1.2499945576550103E-2</v>
      </c>
      <c r="N22" s="100">
        <v>0</v>
      </c>
      <c r="O22" s="100">
        <v>1.0766363129543222</v>
      </c>
      <c r="P22" s="100">
        <v>1.3301551131527756</v>
      </c>
      <c r="Q22" s="100">
        <v>1.6070755105945649</v>
      </c>
    </row>
    <row r="23" spans="1:17" ht="12" customHeight="1" x14ac:dyDescent="0.25">
      <c r="A23" s="88" t="s">
        <v>98</v>
      </c>
      <c r="B23" s="100"/>
      <c r="C23" s="100">
        <v>0.43313200925203993</v>
      </c>
      <c r="D23" s="100">
        <v>0.32848958758037</v>
      </c>
      <c r="E23" s="100">
        <v>0.40623925967771929</v>
      </c>
      <c r="F23" s="100">
        <v>0.522365084448011</v>
      </c>
      <c r="G23" s="100">
        <v>0.5741249952330949</v>
      </c>
      <c r="H23" s="100">
        <v>0.76676129766283652</v>
      </c>
      <c r="I23" s="100">
        <v>0.70776526329456868</v>
      </c>
      <c r="J23" s="100">
        <v>0.17515234158869672</v>
      </c>
      <c r="K23" s="100">
        <v>0.81584336626764942</v>
      </c>
      <c r="L23" s="100">
        <v>0.82400656936718319</v>
      </c>
      <c r="M23" s="100">
        <v>0.65042012457299514</v>
      </c>
      <c r="N23" s="100">
        <v>0.60007671554815434</v>
      </c>
      <c r="O23" s="100">
        <v>0.8620709346127855</v>
      </c>
      <c r="P23" s="100">
        <v>0.36007984406051674</v>
      </c>
      <c r="Q23" s="100">
        <v>0.46438218349354132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0.16287494698338303</v>
      </c>
      <c r="D25" s="100">
        <v>4.367321453160878E-2</v>
      </c>
      <c r="E25" s="100">
        <v>6.3040143063145537E-2</v>
      </c>
      <c r="F25" s="100">
        <v>3.2577243818100843E-2</v>
      </c>
      <c r="G25" s="100">
        <v>1.7879747738660919E-2</v>
      </c>
      <c r="H25" s="100">
        <v>4.5799077603389471E-2</v>
      </c>
      <c r="I25" s="100">
        <v>0.11232327126796036</v>
      </c>
      <c r="J25" s="100">
        <v>2.6677504972110414E-2</v>
      </c>
      <c r="K25" s="100">
        <v>7.3795694345198601E-2</v>
      </c>
      <c r="L25" s="100">
        <v>1.3294315002747123E-2</v>
      </c>
      <c r="M25" s="100">
        <v>3.3246675593812614E-2</v>
      </c>
      <c r="N25" s="100">
        <v>0.19988212241751263</v>
      </c>
      <c r="O25" s="100">
        <v>0.2292657179778721</v>
      </c>
      <c r="P25" s="100">
        <v>4.8816470460978721E-2</v>
      </c>
      <c r="Q25" s="100">
        <v>0.11121241378156015</v>
      </c>
    </row>
    <row r="26" spans="1:17" ht="12" customHeight="1" x14ac:dyDescent="0.25">
      <c r="A26" s="88" t="s">
        <v>30</v>
      </c>
      <c r="B26" s="22"/>
      <c r="C26" s="22">
        <v>4.5796290212695574</v>
      </c>
      <c r="D26" s="22">
        <v>3.9806937519644574</v>
      </c>
      <c r="E26" s="22">
        <v>3.7723095550118284</v>
      </c>
      <c r="F26" s="22">
        <v>4.2845231891970394</v>
      </c>
      <c r="G26" s="22">
        <v>4.3958339603495453</v>
      </c>
      <c r="H26" s="22">
        <v>4.2868194557940411</v>
      </c>
      <c r="I26" s="22">
        <v>5.2394478275922483</v>
      </c>
      <c r="J26" s="22">
        <v>3.8737765835349163</v>
      </c>
      <c r="K26" s="22">
        <v>1.8748098250062568</v>
      </c>
      <c r="L26" s="22">
        <v>1.0024847205597851</v>
      </c>
      <c r="M26" s="22">
        <v>1.2128706065513901</v>
      </c>
      <c r="N26" s="22">
        <v>1.1064850279818415</v>
      </c>
      <c r="O26" s="22">
        <v>0.56063032824066228</v>
      </c>
      <c r="P26" s="22">
        <v>2.000999825572539</v>
      </c>
      <c r="Q26" s="22">
        <v>2.5213731436761866</v>
      </c>
    </row>
    <row r="27" spans="1:17" ht="12" customHeight="1" x14ac:dyDescent="0.25">
      <c r="A27" s="93" t="s">
        <v>33</v>
      </c>
      <c r="B27" s="121"/>
      <c r="C27" s="121">
        <v>0.32310353187971552</v>
      </c>
      <c r="D27" s="121">
        <v>0.22511045285594897</v>
      </c>
      <c r="E27" s="121">
        <v>0.40133850707571483</v>
      </c>
      <c r="F27" s="121">
        <v>0.44367328394891914</v>
      </c>
      <c r="G27" s="121">
        <v>0.64246397538098976</v>
      </c>
      <c r="H27" s="121">
        <v>0.77123746808465321</v>
      </c>
      <c r="I27" s="121">
        <v>0.94442266529985786</v>
      </c>
      <c r="J27" s="121">
        <v>0.7956987168698163</v>
      </c>
      <c r="K27" s="121">
        <v>1.270543475934923</v>
      </c>
      <c r="L27" s="121">
        <v>2.9118740178545215</v>
      </c>
      <c r="M27" s="121">
        <v>2.3723082384972516</v>
      </c>
      <c r="N27" s="121">
        <v>1.6021139390331698</v>
      </c>
      <c r="O27" s="121">
        <v>1.316407891777531</v>
      </c>
      <c r="P27" s="121">
        <v>1.255272869539382</v>
      </c>
      <c r="Q27" s="121">
        <v>1.2130474565341651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5.2683598813079966</v>
      </c>
      <c r="D29" s="101">
        <f t="shared" si="4"/>
        <v>3.9953694969351869</v>
      </c>
      <c r="E29" s="101">
        <f t="shared" si="4"/>
        <v>4.3405656409128941</v>
      </c>
      <c r="F29" s="101">
        <f t="shared" si="4"/>
        <v>7.0318828067667027</v>
      </c>
      <c r="G29" s="101">
        <f t="shared" si="4"/>
        <v>6.7123602220840279</v>
      </c>
      <c r="H29" s="101">
        <f t="shared" si="4"/>
        <v>7.8494272042561439</v>
      </c>
      <c r="I29" s="101">
        <f t="shared" si="4"/>
        <v>7.6648614182022738</v>
      </c>
      <c r="J29" s="101">
        <f t="shared" si="4"/>
        <v>4.8875642371999017</v>
      </c>
      <c r="K29" s="101">
        <f t="shared" si="4"/>
        <v>4.3044139307226077</v>
      </c>
      <c r="L29" s="101">
        <f t="shared" si="4"/>
        <v>5.0264622550412827</v>
      </c>
      <c r="M29" s="101">
        <f t="shared" si="4"/>
        <v>4.3387931123961749</v>
      </c>
      <c r="N29" s="101">
        <f t="shared" si="4"/>
        <v>5.1021242604224692</v>
      </c>
      <c r="O29" s="101">
        <f t="shared" si="4"/>
        <v>3.8365083917525507</v>
      </c>
      <c r="P29" s="101">
        <f t="shared" si="4"/>
        <v>4.8223057295855991</v>
      </c>
      <c r="Q29" s="101">
        <f t="shared" si="4"/>
        <v>5.4546893949471702</v>
      </c>
    </row>
    <row r="30" spans="1:17" s="28" customFormat="1" ht="12" customHeight="1" x14ac:dyDescent="0.25">
      <c r="A30" s="88" t="s">
        <v>66</v>
      </c>
      <c r="B30" s="100"/>
      <c r="C30" s="100">
        <v>0</v>
      </c>
      <c r="D30" s="100">
        <v>3.6242346805853649</v>
      </c>
      <c r="E30" s="100">
        <v>1.4576332137443802</v>
      </c>
      <c r="F30" s="100">
        <v>2.5643536163295058</v>
      </c>
      <c r="G30" s="100">
        <v>6.1272380880311683</v>
      </c>
      <c r="H30" s="100">
        <v>0</v>
      </c>
      <c r="I30" s="100">
        <v>2.9743802491791427</v>
      </c>
      <c r="J30" s="100">
        <v>4.2005737475770593</v>
      </c>
      <c r="K30" s="100">
        <v>0</v>
      </c>
      <c r="L30" s="100">
        <v>0</v>
      </c>
      <c r="M30" s="100">
        <v>0.67739839648130706</v>
      </c>
      <c r="N30" s="100">
        <v>0.17547330685722889</v>
      </c>
      <c r="O30" s="100">
        <v>0.1687303537952452</v>
      </c>
      <c r="P30" s="100">
        <v>3.9668750150046401</v>
      </c>
      <c r="Q30" s="100">
        <v>3.9399816213592769</v>
      </c>
    </row>
    <row r="31" spans="1:17" ht="12" customHeight="1" x14ac:dyDescent="0.25">
      <c r="A31" s="88" t="s">
        <v>98</v>
      </c>
      <c r="B31" s="100"/>
      <c r="C31" s="100">
        <v>0.2286508479669874</v>
      </c>
      <c r="D31" s="100">
        <v>0.35632465856628637</v>
      </c>
      <c r="E31" s="100">
        <v>0.33782960563501441</v>
      </c>
      <c r="F31" s="100">
        <v>0.49931946865761084</v>
      </c>
      <c r="G31" s="100">
        <v>0.58512213405285951</v>
      </c>
      <c r="H31" s="100">
        <v>0.45141561392535384</v>
      </c>
      <c r="I31" s="100">
        <v>0.75155960984275816</v>
      </c>
      <c r="J31" s="100">
        <v>0.68699048962284204</v>
      </c>
      <c r="K31" s="100">
        <v>0.47781234773666098</v>
      </c>
      <c r="L31" s="100">
        <v>0.16203220881058825</v>
      </c>
      <c r="M31" s="100">
        <v>0.64941212301637363</v>
      </c>
      <c r="N31" s="100">
        <v>0.50258415140529389</v>
      </c>
      <c r="O31" s="100">
        <v>0.21824421275770597</v>
      </c>
      <c r="P31" s="100">
        <v>0.8174912305953479</v>
      </c>
      <c r="Q31" s="100">
        <v>1.4907626086612569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4.4240668021599463</v>
      </c>
      <c r="O32" s="100">
        <v>1.5004280099358282E-2</v>
      </c>
      <c r="P32" s="100">
        <v>3.7939483985611366E-2</v>
      </c>
      <c r="Q32" s="100">
        <v>2.3945164926636103E-2</v>
      </c>
    </row>
    <row r="33" spans="1:17" ht="12" customHeight="1" x14ac:dyDescent="0.25">
      <c r="A33" s="49" t="s">
        <v>30</v>
      </c>
      <c r="B33" s="18"/>
      <c r="C33" s="18">
        <v>5.0397090333410093</v>
      </c>
      <c r="D33" s="18">
        <v>1.4810157783535624E-2</v>
      </c>
      <c r="E33" s="18">
        <v>2.5451028215334999</v>
      </c>
      <c r="F33" s="18">
        <v>3.9682097217795858</v>
      </c>
      <c r="G33" s="18">
        <v>0</v>
      </c>
      <c r="H33" s="18">
        <v>7.3980115903307899</v>
      </c>
      <c r="I33" s="18">
        <v>3.9389215591803728</v>
      </c>
      <c r="J33" s="18">
        <v>0</v>
      </c>
      <c r="K33" s="18">
        <v>3.8266015829859463</v>
      </c>
      <c r="L33" s="18">
        <v>4.8644300462306944</v>
      </c>
      <c r="M33" s="18">
        <v>3.011982592898494</v>
      </c>
      <c r="N33" s="18">
        <v>0</v>
      </c>
      <c r="O33" s="18">
        <v>3.4345295451002413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/>
      <c r="C3" s="115">
        <f>IF(SER_hh_tes_in!C3=0,"",SER_hh_tes_in!C3/SER_hh_fec_in!C3)</f>
        <v>0.7821247350194912</v>
      </c>
      <c r="D3" s="115">
        <f>IF(SER_hh_tes_in!D3=0,"",SER_hh_tes_in!D3/SER_hh_fec_in!D3)</f>
        <v>0.78457937250886156</v>
      </c>
      <c r="E3" s="115">
        <f>IF(SER_hh_tes_in!E3=0,"",SER_hh_tes_in!E3/SER_hh_fec_in!E3)</f>
        <v>0.7136360432874953</v>
      </c>
      <c r="F3" s="115">
        <f>IF(SER_hh_tes_in!F3=0,"",SER_hh_tes_in!F3/SER_hh_fec_in!F3)</f>
        <v>0.73016343839629105</v>
      </c>
      <c r="G3" s="115">
        <f>IF(SER_hh_tes_in!G3=0,"",SER_hh_tes_in!G3/SER_hh_fec_in!G3)</f>
        <v>0.73819769109285749</v>
      </c>
      <c r="H3" s="115">
        <f>IF(SER_hh_tes_in!H3=0,"",SER_hh_tes_in!H3/SER_hh_fec_in!H3)</f>
        <v>0.84622930054388656</v>
      </c>
      <c r="I3" s="115">
        <f>IF(SER_hh_tes_in!I3=0,"",SER_hh_tes_in!I3/SER_hh_fec_in!I3)</f>
        <v>0.87101133796287422</v>
      </c>
      <c r="J3" s="115">
        <f>IF(SER_hh_tes_in!J3=0,"",SER_hh_tes_in!J3/SER_hh_fec_in!J3)</f>
        <v>0.87102705539843439</v>
      </c>
      <c r="K3" s="115">
        <f>IF(SER_hh_tes_in!K3=0,"",SER_hh_tes_in!K3/SER_hh_fec_in!K3)</f>
        <v>0.88828175135384135</v>
      </c>
      <c r="L3" s="115">
        <f>IF(SER_hh_tes_in!L3=0,"",SER_hh_tes_in!L3/SER_hh_fec_in!L3)</f>
        <v>1.0302054973036905</v>
      </c>
      <c r="M3" s="115">
        <f>IF(SER_hh_tes_in!M3=0,"",SER_hh_tes_in!M3/SER_hh_fec_in!M3)</f>
        <v>0.91944024033524363</v>
      </c>
      <c r="N3" s="115">
        <f>IF(SER_hh_tes_in!N3=0,"",SER_hh_tes_in!N3/SER_hh_fec_in!N3)</f>
        <v>0.66425654162519532</v>
      </c>
      <c r="O3" s="115">
        <f>IF(SER_hh_tes_in!O3=0,"",SER_hh_tes_in!O3/SER_hh_fec_in!O3)</f>
        <v>0.87481053367060446</v>
      </c>
      <c r="P3" s="115">
        <f>IF(SER_hh_tes_in!P3=0,"",SER_hh_tes_in!P3/SER_hh_fec_in!P3)</f>
        <v>0.89365798261573881</v>
      </c>
      <c r="Q3" s="115">
        <f>IF(SER_hh_tes_in!Q3=0,"",SER_hh_tes_in!Q3/SER_hh_fec_in!Q3)</f>
        <v>0.96505870462745713</v>
      </c>
    </row>
    <row r="4" spans="1:17" ht="12.95" customHeight="1" x14ac:dyDescent="0.25">
      <c r="A4" s="90" t="s">
        <v>44</v>
      </c>
      <c r="B4" s="110"/>
      <c r="C4" s="110">
        <f>IF(SER_hh_tes_in!C4=0,"",SER_hh_tes_in!C4/SER_hh_fec_in!C4)</f>
        <v>0.64241960856524249</v>
      </c>
      <c r="D4" s="110">
        <f>IF(SER_hh_tes_in!D4=0,"",SER_hh_tes_in!D4/SER_hh_fec_in!D4)</f>
        <v>0.68645384808134602</v>
      </c>
      <c r="E4" s="110">
        <f>IF(SER_hh_tes_in!E4=0,"",SER_hh_tes_in!E4/SER_hh_fec_in!E4)</f>
        <v>0.74564348256877067</v>
      </c>
      <c r="F4" s="110">
        <f>IF(SER_hh_tes_in!F4=0,"",SER_hh_tes_in!F4/SER_hh_fec_in!F4)</f>
        <v>0.67521244019766002</v>
      </c>
      <c r="G4" s="110">
        <f>IF(SER_hh_tes_in!G4=0,"",SER_hh_tes_in!G4/SER_hh_fec_in!G4)</f>
        <v>0.72356462754109574</v>
      </c>
      <c r="H4" s="110">
        <f>IF(SER_hh_tes_in!H4=0,"",SER_hh_tes_in!H4/SER_hh_fec_in!H4)</f>
        <v>0.75701910932246685</v>
      </c>
      <c r="I4" s="110">
        <f>IF(SER_hh_tes_in!I4=0,"",SER_hh_tes_in!I4/SER_hh_fec_in!I4)</f>
        <v>0.76695549554164144</v>
      </c>
      <c r="J4" s="110">
        <f>IF(SER_hh_tes_in!J4=0,"",SER_hh_tes_in!J4/SER_hh_fec_in!J4)</f>
        <v>0.77002562400608132</v>
      </c>
      <c r="K4" s="110">
        <f>IF(SER_hh_tes_in!K4=0,"",SER_hh_tes_in!K4/SER_hh_fec_in!K4)</f>
        <v>0.69163109710712911</v>
      </c>
      <c r="L4" s="110">
        <f>IF(SER_hh_tes_in!L4=0,"",SER_hh_tes_in!L4/SER_hh_fec_in!L4)</f>
        <v>0.80068196077482634</v>
      </c>
      <c r="M4" s="110">
        <f>IF(SER_hh_tes_in!M4=0,"",SER_hh_tes_in!M4/SER_hh_fec_in!M4)</f>
        <v>0.74144703388591038</v>
      </c>
      <c r="N4" s="110">
        <f>IF(SER_hh_tes_in!N4=0,"",SER_hh_tes_in!N4/SER_hh_fec_in!N4)</f>
        <v>0.90544655200701452</v>
      </c>
      <c r="O4" s="110">
        <f>IF(SER_hh_tes_in!O4=0,"",SER_hh_tes_in!O4/SER_hh_fec_in!O4)</f>
        <v>0.81957371892453001</v>
      </c>
      <c r="P4" s="110">
        <f>IF(SER_hh_tes_in!P4=0,"",SER_hh_tes_in!P4/SER_hh_fec_in!P4)</f>
        <v>0.84662020288168094</v>
      </c>
      <c r="Q4" s="110">
        <f>IF(SER_hh_tes_in!Q4=0,"",SER_hh_tes_in!Q4/SER_hh_fec_in!Q4)</f>
        <v>0.83716270353673961</v>
      </c>
    </row>
    <row r="5" spans="1:17" ht="12" customHeight="1" x14ac:dyDescent="0.25">
      <c r="A5" s="88" t="s">
        <v>38</v>
      </c>
      <c r="B5" s="109"/>
      <c r="C5" s="109" t="str">
        <f>IF(SER_hh_tes_in!C5=0,"",SER_hh_tes_in!C5/SER_hh_fec_in!C5)</f>
        <v/>
      </c>
      <c r="D5" s="109" t="str">
        <f>IF(SER_hh_tes_in!D5=0,"",SER_hh_tes_in!D5/SER_hh_fec_in!D5)</f>
        <v/>
      </c>
      <c r="E5" s="109" t="str">
        <f>IF(SER_hh_tes_in!E5=0,"",SER_hh_tes_in!E5/SER_hh_fec_in!E5)</f>
        <v/>
      </c>
      <c r="F5" s="109" t="str">
        <f>IF(SER_hh_tes_in!F5=0,"",SER_hh_tes_in!F5/SER_hh_fec_in!F5)</f>
        <v/>
      </c>
      <c r="G5" s="109" t="str">
        <f>IF(SER_hh_tes_in!G5=0,"",SER_hh_tes_in!G5/SER_hh_fec_in!G5)</f>
        <v/>
      </c>
      <c r="H5" s="109" t="str">
        <f>IF(SER_hh_tes_in!H5=0,"",SER_hh_tes_in!H5/SER_hh_fec_in!H5)</f>
        <v/>
      </c>
      <c r="I5" s="109" t="str">
        <f>IF(SER_hh_tes_in!I5=0,"",SER_hh_tes_in!I5/SER_hh_fec_in!I5)</f>
        <v/>
      </c>
      <c r="J5" s="109" t="str">
        <f>IF(SER_hh_tes_in!J5=0,"",SER_hh_tes_in!J5/SER_hh_fec_in!J5)</f>
        <v/>
      </c>
      <c r="K5" s="109" t="str">
        <f>IF(SER_hh_tes_in!K5=0,"",SER_hh_tes_in!K5/SER_hh_fec_in!K5)</f>
        <v/>
      </c>
      <c r="L5" s="109" t="str">
        <f>IF(SER_hh_tes_in!L5=0,"",SER_hh_tes_in!L5/SER_hh_fec_in!L5)</f>
        <v/>
      </c>
      <c r="M5" s="109" t="str">
        <f>IF(SER_hh_tes_in!M5=0,"",SER_hh_tes_in!M5/SER_hh_fec_in!M5)</f>
        <v/>
      </c>
      <c r="N5" s="109" t="str">
        <f>IF(SER_hh_tes_in!N5=0,"",SER_hh_tes_in!N5/SER_hh_fec_in!N5)</f>
        <v/>
      </c>
      <c r="O5" s="109" t="str">
        <f>IF(SER_hh_tes_in!O5=0,"",SER_hh_tes_in!O5/SER_hh_fec_in!O5)</f>
        <v/>
      </c>
      <c r="P5" s="109" t="str">
        <f>IF(SER_hh_tes_in!P5=0,"",SER_hh_tes_in!P5/SER_hh_fec_in!P5)</f>
        <v/>
      </c>
      <c r="Q5" s="109" t="str">
        <f>IF(SER_hh_tes_in!Q5=0,"",SER_hh_tes_in!Q5/SER_hh_fec_in!Q5)</f>
        <v/>
      </c>
    </row>
    <row r="6" spans="1:17" ht="12" customHeight="1" x14ac:dyDescent="0.25">
      <c r="A6" s="88" t="s">
        <v>66</v>
      </c>
      <c r="B6" s="109"/>
      <c r="C6" s="109" t="str">
        <f>IF(SER_hh_tes_in!C6=0,"",SER_hh_tes_in!C6/SER_hh_fec_in!C6)</f>
        <v/>
      </c>
      <c r="D6" s="109" t="str">
        <f>IF(SER_hh_tes_in!D6=0,"",SER_hh_tes_in!D6/SER_hh_fec_in!D6)</f>
        <v/>
      </c>
      <c r="E6" s="109" t="str">
        <f>IF(SER_hh_tes_in!E6=0,"",SER_hh_tes_in!E6/SER_hh_fec_in!E6)</f>
        <v/>
      </c>
      <c r="F6" s="109" t="str">
        <f>IF(SER_hh_tes_in!F6=0,"",SER_hh_tes_in!F6/SER_hh_fec_in!F6)</f>
        <v/>
      </c>
      <c r="G6" s="109" t="str">
        <f>IF(SER_hh_tes_in!G6=0,"",SER_hh_tes_in!G6/SER_hh_fec_in!G6)</f>
        <v/>
      </c>
      <c r="H6" s="109" t="str">
        <f>IF(SER_hh_tes_in!H6=0,"",SER_hh_tes_in!H6/SER_hh_fec_in!H6)</f>
        <v/>
      </c>
      <c r="I6" s="109" t="str">
        <f>IF(SER_hh_tes_in!I6=0,"",SER_hh_tes_in!I6/SER_hh_fec_in!I6)</f>
        <v/>
      </c>
      <c r="J6" s="109" t="str">
        <f>IF(SER_hh_tes_in!J6=0,"",SER_hh_tes_in!J6/SER_hh_fec_in!J6)</f>
        <v/>
      </c>
      <c r="K6" s="109" t="str">
        <f>IF(SER_hh_tes_in!K6=0,"",SER_hh_tes_in!K6/SER_hh_fec_in!K6)</f>
        <v/>
      </c>
      <c r="L6" s="109" t="str">
        <f>IF(SER_hh_tes_in!L6=0,"",SER_hh_tes_in!L6/SER_hh_fec_in!L6)</f>
        <v/>
      </c>
      <c r="M6" s="109" t="str">
        <f>IF(SER_hh_tes_in!M6=0,"",SER_hh_tes_in!M6/SER_hh_fec_in!M6)</f>
        <v/>
      </c>
      <c r="N6" s="109" t="str">
        <f>IF(SER_hh_tes_in!N6=0,"",SER_hh_tes_in!N6/SER_hh_fec_in!N6)</f>
        <v/>
      </c>
      <c r="O6" s="109" t="str">
        <f>IF(SER_hh_tes_in!O6=0,"",SER_hh_tes_in!O6/SER_hh_fec_in!O6)</f>
        <v/>
      </c>
      <c r="P6" s="109" t="str">
        <f>IF(SER_hh_tes_in!P6=0,"",SER_hh_tes_in!P6/SER_hh_fec_in!P6)</f>
        <v/>
      </c>
      <c r="Q6" s="109" t="str">
        <f>IF(SER_hh_tes_in!Q6=0,"",SER_hh_tes_in!Q6/SER_hh_fec_in!Q6)</f>
        <v/>
      </c>
    </row>
    <row r="7" spans="1:17" ht="12" customHeight="1" x14ac:dyDescent="0.25">
      <c r="A7" s="88" t="s">
        <v>99</v>
      </c>
      <c r="B7" s="109"/>
      <c r="C7" s="109">
        <f>IF(SER_hh_tes_in!C7=0,"",SER_hh_tes_in!C7/SER_hh_fec_in!C7)</f>
        <v>0.61223437693688798</v>
      </c>
      <c r="D7" s="109">
        <f>IF(SER_hh_tes_in!D7=0,"",SER_hh_tes_in!D7/SER_hh_fec_in!D7)</f>
        <v>0.61619904737609921</v>
      </c>
      <c r="E7" s="109" t="str">
        <f>IF(SER_hh_tes_in!E7=0,"",SER_hh_tes_in!E7/SER_hh_fec_in!E7)</f>
        <v/>
      </c>
      <c r="F7" s="109">
        <f>IF(SER_hh_tes_in!F7=0,"",SER_hh_tes_in!F7/SER_hh_fec_in!F7)</f>
        <v>0.62425895953811661</v>
      </c>
      <c r="G7" s="109">
        <f>IF(SER_hh_tes_in!G7=0,"",SER_hh_tes_in!G7/SER_hh_fec_in!G7)</f>
        <v>0.6287180095833762</v>
      </c>
      <c r="H7" s="109">
        <f>IF(SER_hh_tes_in!H7=0,"",SER_hh_tes_in!H7/SER_hh_fec_in!H7)</f>
        <v>0.63340811790204521</v>
      </c>
      <c r="I7" s="109" t="str">
        <f>IF(SER_hh_tes_in!I7=0,"",SER_hh_tes_in!I7/SER_hh_fec_in!I7)</f>
        <v/>
      </c>
      <c r="J7" s="109" t="str">
        <f>IF(SER_hh_tes_in!J7=0,"",SER_hh_tes_in!J7/SER_hh_fec_in!J7)</f>
        <v/>
      </c>
      <c r="K7" s="109">
        <f>IF(SER_hh_tes_in!K7=0,"",SER_hh_tes_in!K7/SER_hh_fec_in!K7)</f>
        <v>0.64634629969784696</v>
      </c>
      <c r="L7" s="109" t="str">
        <f>IF(SER_hh_tes_in!L7=0,"",SER_hh_tes_in!L7/SER_hh_fec_in!L7)</f>
        <v/>
      </c>
      <c r="M7" s="109" t="str">
        <f>IF(SER_hh_tes_in!M7=0,"",SER_hh_tes_in!M7/SER_hh_fec_in!M7)</f>
        <v/>
      </c>
      <c r="N7" s="109" t="str">
        <f>IF(SER_hh_tes_in!N7=0,"",SER_hh_tes_in!N7/SER_hh_fec_in!N7)</f>
        <v/>
      </c>
      <c r="O7" s="109">
        <f>IF(SER_hh_tes_in!O7=0,"",SER_hh_tes_in!O7/SER_hh_fec_in!O7)</f>
        <v>0.65978431182783093</v>
      </c>
      <c r="P7" s="109" t="str">
        <f>IF(SER_hh_tes_in!P7=0,"",SER_hh_tes_in!P7/SER_hh_fec_in!P7)</f>
        <v/>
      </c>
      <c r="Q7" s="109" t="str">
        <f>IF(SER_hh_tes_in!Q7=0,"",SER_hh_tes_in!Q7/SER_hh_fec_in!Q7)</f>
        <v/>
      </c>
    </row>
    <row r="8" spans="1:17" ht="12" customHeight="1" x14ac:dyDescent="0.25">
      <c r="A8" s="88" t="s">
        <v>101</v>
      </c>
      <c r="B8" s="109"/>
      <c r="C8" s="109">
        <f>IF(SER_hh_tes_in!C8=0,"",SER_hh_tes_in!C8/SER_hh_fec_in!C8)</f>
        <v>0.94267670656030633</v>
      </c>
      <c r="D8" s="109">
        <f>IF(SER_hh_tes_in!D8=0,"",SER_hh_tes_in!D8/SER_hh_fec_in!D8)</f>
        <v>0.94865588966123593</v>
      </c>
      <c r="E8" s="109">
        <f>IF(SER_hh_tes_in!E8=0,"",SER_hh_tes_in!E8/SER_hh_fec_in!E8)</f>
        <v>0.95295030516369839</v>
      </c>
      <c r="F8" s="109">
        <f>IF(SER_hh_tes_in!F8=0,"",SER_hh_tes_in!F8/SER_hh_fec_in!F8)</f>
        <v>0.95995880637654674</v>
      </c>
      <c r="G8" s="109">
        <f>IF(SER_hh_tes_in!G8=0,"",SER_hh_tes_in!G8/SER_hh_fec_in!G8)</f>
        <v>0.96585990229153273</v>
      </c>
      <c r="H8" s="109">
        <f>IF(SER_hh_tes_in!H8=0,"",SER_hh_tes_in!H8/SER_hh_fec_in!H8)</f>
        <v>0.97284141912974564</v>
      </c>
      <c r="I8" s="109">
        <f>IF(SER_hh_tes_in!I8=0,"",SER_hh_tes_in!I8/SER_hh_fec_in!I8)</f>
        <v>0.98071550018120512</v>
      </c>
      <c r="J8" s="109">
        <f>IF(SER_hh_tes_in!J8=0,"",SER_hh_tes_in!J8/SER_hh_fec_in!J8)</f>
        <v>0.98587626518030158</v>
      </c>
      <c r="K8" s="109">
        <f>IF(SER_hh_tes_in!K8=0,"",SER_hh_tes_in!K8/SER_hh_fec_in!K8)</f>
        <v>0.99028190458272558</v>
      </c>
      <c r="L8" s="109">
        <f>IF(SER_hh_tes_in!L8=0,"",SER_hh_tes_in!L8/SER_hh_fec_in!L8)</f>
        <v>0.99568966615839627</v>
      </c>
      <c r="M8" s="109">
        <f>IF(SER_hh_tes_in!M8=0,"",SER_hh_tes_in!M8/SER_hh_fec_in!M8)</f>
        <v>1.0027685710202514</v>
      </c>
      <c r="N8" s="109">
        <f>IF(SER_hh_tes_in!N8=0,"",SER_hh_tes_in!N8/SER_hh_fec_in!N8)</f>
        <v>1.0120357997975928</v>
      </c>
      <c r="O8" s="109">
        <f>IF(SER_hh_tes_in!O8=0,"",SER_hh_tes_in!O8/SER_hh_fec_in!O8)</f>
        <v>1.0242780602229549</v>
      </c>
      <c r="P8" s="109">
        <f>IF(SER_hh_tes_in!P8=0,"",SER_hh_tes_in!P8/SER_hh_fec_in!P8)</f>
        <v>1.0404680766855403</v>
      </c>
      <c r="Q8" s="109">
        <f>IF(SER_hh_tes_in!Q8=0,"",SER_hh_tes_in!Q8/SER_hh_fec_in!Q8)</f>
        <v>1.0620085445136405</v>
      </c>
    </row>
    <row r="9" spans="1:17" ht="12" customHeight="1" x14ac:dyDescent="0.25">
      <c r="A9" s="88" t="s">
        <v>106</v>
      </c>
      <c r="B9" s="109"/>
      <c r="C9" s="109">
        <f>IF(SER_hh_tes_in!C9=0,"",SER_hh_tes_in!C9/SER_hh_fec_in!C9)</f>
        <v>0.67757902259783298</v>
      </c>
      <c r="D9" s="109">
        <f>IF(SER_hh_tes_in!D9=0,"",SER_hh_tes_in!D9/SER_hh_fec_in!D9)</f>
        <v>0.68410365141770435</v>
      </c>
      <c r="E9" s="109" t="str">
        <f>IF(SER_hh_tes_in!E9=0,"",SER_hh_tes_in!E9/SER_hh_fec_in!E9)</f>
        <v/>
      </c>
      <c r="F9" s="109">
        <f>IF(SER_hh_tes_in!F9=0,"",SER_hh_tes_in!F9/SER_hh_fec_in!F9)</f>
        <v>0.69270429246673038</v>
      </c>
      <c r="G9" s="109" t="str">
        <f>IF(SER_hh_tes_in!G9=0,"",SER_hh_tes_in!G9/SER_hh_fec_in!G9)</f>
        <v/>
      </c>
      <c r="H9" s="109">
        <f>IF(SER_hh_tes_in!H9=0,"",SER_hh_tes_in!H9/SER_hh_fec_in!H9)</f>
        <v>0.70292618188297551</v>
      </c>
      <c r="I9" s="109">
        <f>IF(SER_hh_tes_in!I9=0,"",SER_hh_tes_in!I9/SER_hh_fec_in!I9)</f>
        <v>0.70873482137439769</v>
      </c>
      <c r="J9" s="109">
        <f>IF(SER_hh_tes_in!J9=0,"",SER_hh_tes_in!J9/SER_hh_fec_in!J9)</f>
        <v>0.71235967300298975</v>
      </c>
      <c r="K9" s="109">
        <f>IF(SER_hh_tes_in!K9=0,"",SER_hh_tes_in!K9/SER_hh_fec_in!K9)</f>
        <v>0.71537094368833964</v>
      </c>
      <c r="L9" s="109">
        <f>IF(SER_hh_tes_in!L9=0,"",SER_hh_tes_in!L9/SER_hh_fec_in!L9)</f>
        <v>0.7190514906030534</v>
      </c>
      <c r="M9" s="109">
        <f>IF(SER_hh_tes_in!M9=0,"",SER_hh_tes_in!M9/SER_hh_fec_in!M9)</f>
        <v>0.72279796129863783</v>
      </c>
      <c r="N9" s="109">
        <f>IF(SER_hh_tes_in!N9=0,"",SER_hh_tes_in!N9/SER_hh_fec_in!N9)</f>
        <v>0.72663541687219002</v>
      </c>
      <c r="O9" s="109">
        <f>IF(SER_hh_tes_in!O9=0,"",SER_hh_tes_in!O9/SER_hh_fec_in!O9)</f>
        <v>0.73075298784868936</v>
      </c>
      <c r="P9" s="109" t="str">
        <f>IF(SER_hh_tes_in!P9=0,"",SER_hh_tes_in!P9/SER_hh_fec_in!P9)</f>
        <v/>
      </c>
      <c r="Q9" s="109" t="str">
        <f>IF(SER_hh_tes_in!Q9=0,"",SER_hh_tes_in!Q9/SER_hh_fec_in!Q9)</f>
        <v/>
      </c>
    </row>
    <row r="10" spans="1:17" ht="12" customHeight="1" x14ac:dyDescent="0.25">
      <c r="A10" s="88" t="s">
        <v>34</v>
      </c>
      <c r="B10" s="109"/>
      <c r="C10" s="109" t="str">
        <f>IF(SER_hh_tes_in!C10=0,"",SER_hh_tes_in!C10/SER_hh_fec_in!C10)</f>
        <v/>
      </c>
      <c r="D10" s="109" t="str">
        <f>IF(SER_hh_tes_in!D10=0,"",SER_hh_tes_in!D10/SER_hh_fec_in!D10)</f>
        <v/>
      </c>
      <c r="E10" s="109" t="str">
        <f>IF(SER_hh_tes_in!E10=0,"",SER_hh_tes_in!E10/SER_hh_fec_in!E10)</f>
        <v/>
      </c>
      <c r="F10" s="109" t="str">
        <f>IF(SER_hh_tes_in!F10=0,"",SER_hh_tes_in!F10/SER_hh_fec_in!F10)</f>
        <v/>
      </c>
      <c r="G10" s="109" t="str">
        <f>IF(SER_hh_tes_in!G10=0,"",SER_hh_tes_in!G10/SER_hh_fec_in!G10)</f>
        <v/>
      </c>
      <c r="H10" s="109" t="str">
        <f>IF(SER_hh_tes_in!H10=0,"",SER_hh_tes_in!H10/SER_hh_fec_in!H10)</f>
        <v/>
      </c>
      <c r="I10" s="109" t="str">
        <f>IF(SER_hh_tes_in!I10=0,"",SER_hh_tes_in!I10/SER_hh_fec_in!I10)</f>
        <v/>
      </c>
      <c r="J10" s="109" t="str">
        <f>IF(SER_hh_tes_in!J10=0,"",SER_hh_tes_in!J10/SER_hh_fec_in!J10)</f>
        <v/>
      </c>
      <c r="K10" s="109" t="str">
        <f>IF(SER_hh_tes_in!K10=0,"",SER_hh_tes_in!K10/SER_hh_fec_in!K10)</f>
        <v/>
      </c>
      <c r="L10" s="109" t="str">
        <f>IF(SER_hh_tes_in!L10=0,"",SER_hh_tes_in!L10/SER_hh_fec_in!L10)</f>
        <v/>
      </c>
      <c r="M10" s="109">
        <f>IF(SER_hh_tes_in!M10=0,"",SER_hh_tes_in!M10/SER_hh_fec_in!M10)</f>
        <v>0.62638458301041999</v>
      </c>
      <c r="N10" s="109">
        <f>IF(SER_hh_tes_in!N10=0,"",SER_hh_tes_in!N10/SER_hh_fec_in!N10)</f>
        <v>0.63474163081299562</v>
      </c>
      <c r="O10" s="109" t="str">
        <f>IF(SER_hh_tes_in!O10=0,"",SER_hh_tes_in!O10/SER_hh_fec_in!O10)</f>
        <v/>
      </c>
      <c r="P10" s="109" t="str">
        <f>IF(SER_hh_tes_in!P10=0,"",SER_hh_tes_in!P10/SER_hh_fec_in!P10)</f>
        <v/>
      </c>
      <c r="Q10" s="109" t="str">
        <f>IF(SER_hh_tes_in!Q10=0,"",SER_hh_tes_in!Q10/SER_hh_fec_in!Q10)</f>
        <v/>
      </c>
    </row>
    <row r="11" spans="1:17" ht="12" customHeight="1" x14ac:dyDescent="0.25">
      <c r="A11" s="88" t="s">
        <v>61</v>
      </c>
      <c r="B11" s="109"/>
      <c r="C11" s="109" t="str">
        <f>IF(SER_hh_tes_in!C11=0,"",SER_hh_tes_in!C11/SER_hh_fec_in!C11)</f>
        <v/>
      </c>
      <c r="D11" s="109">
        <f>IF(SER_hh_tes_in!D11=0,"",SER_hh_tes_in!D11/SER_hh_fec_in!D11)</f>
        <v>0.76804343792311169</v>
      </c>
      <c r="E11" s="109" t="str">
        <f>IF(SER_hh_tes_in!E11=0,"",SER_hh_tes_in!E11/SER_hh_fec_in!E11)</f>
        <v/>
      </c>
      <c r="F11" s="109" t="str">
        <f>IF(SER_hh_tes_in!F11=0,"",SER_hh_tes_in!F11/SER_hh_fec_in!F11)</f>
        <v/>
      </c>
      <c r="G11" s="109" t="str">
        <f>IF(SER_hh_tes_in!G11=0,"",SER_hh_tes_in!G11/SER_hh_fec_in!G11)</f>
        <v/>
      </c>
      <c r="H11" s="109">
        <f>IF(SER_hh_tes_in!H11=0,"",SER_hh_tes_in!H11/SER_hh_fec_in!H11)</f>
        <v>0.78962155646686838</v>
      </c>
      <c r="I11" s="109">
        <f>IF(SER_hh_tes_in!I11=0,"",SER_hh_tes_in!I11/SER_hh_fec_in!I11)</f>
        <v>0.79824981700921549</v>
      </c>
      <c r="J11" s="109">
        <f>IF(SER_hh_tes_in!J11=0,"",SER_hh_tes_in!J11/SER_hh_fec_in!J11)</f>
        <v>0.80340973466521814</v>
      </c>
      <c r="K11" s="109">
        <f>IF(SER_hh_tes_in!K11=0,"",SER_hh_tes_in!K11/SER_hh_fec_in!K11)</f>
        <v>0.80743327937482023</v>
      </c>
      <c r="L11" s="109">
        <f>IF(SER_hh_tes_in!L11=0,"",SER_hh_tes_in!L11/SER_hh_fec_in!L11)</f>
        <v>0.81139227480357645</v>
      </c>
      <c r="M11" s="109">
        <f>IF(SER_hh_tes_in!M11=0,"",SER_hh_tes_in!M11/SER_hh_fec_in!M11)</f>
        <v>0.81255653421269392</v>
      </c>
      <c r="N11" s="109">
        <f>IF(SER_hh_tes_in!N11=0,"",SER_hh_tes_in!N11/SER_hh_fec_in!N11)</f>
        <v>0.81362524191231467</v>
      </c>
      <c r="O11" s="109" t="str">
        <f>IF(SER_hh_tes_in!O11=0,"",SER_hh_tes_in!O11/SER_hh_fec_in!O11)</f>
        <v/>
      </c>
      <c r="P11" s="109" t="str">
        <f>IF(SER_hh_tes_in!P11=0,"",SER_hh_tes_in!P11/SER_hh_fec_in!P11)</f>
        <v/>
      </c>
      <c r="Q11" s="109" t="str">
        <f>IF(SER_hh_tes_in!Q11=0,"",SER_hh_tes_in!Q11/SER_hh_fec_in!Q11)</f>
        <v/>
      </c>
    </row>
    <row r="12" spans="1:17" ht="12" customHeight="1" x14ac:dyDescent="0.25">
      <c r="A12" s="88" t="s">
        <v>42</v>
      </c>
      <c r="B12" s="109"/>
      <c r="C12" s="109">
        <f>IF(SER_hh_tes_in!C12=0,"",SER_hh_tes_in!C12/SER_hh_fec_in!C12)</f>
        <v>0.73621915639958491</v>
      </c>
      <c r="D12" s="109">
        <f>IF(SER_hh_tes_in!D12=0,"",SER_hh_tes_in!D12/SER_hh_fec_in!D12)</f>
        <v>0.7408556540208614</v>
      </c>
      <c r="E12" s="109">
        <f>IF(SER_hh_tes_in!E12=0,"",SER_hh_tes_in!E12/SER_hh_fec_in!E12)</f>
        <v>0.74419032575065791</v>
      </c>
      <c r="F12" s="109">
        <f>IF(SER_hh_tes_in!F12=0,"",SER_hh_tes_in!F12/SER_hh_fec_in!F12)</f>
        <v>0.74968285862531681</v>
      </c>
      <c r="G12" s="109">
        <f>IF(SER_hh_tes_in!G12=0,"",SER_hh_tes_in!G12/SER_hh_fec_in!G12)</f>
        <v>0.75430650081331529</v>
      </c>
      <c r="H12" s="109">
        <f>IF(SER_hh_tes_in!H12=0,"",SER_hh_tes_in!H12/SER_hh_fec_in!H12)</f>
        <v>0.75971220026078579</v>
      </c>
      <c r="I12" s="109">
        <f>IF(SER_hh_tes_in!I12=0,"",SER_hh_tes_in!I12/SER_hh_fec_in!I12)</f>
        <v>0.76594418708704015</v>
      </c>
      <c r="J12" s="109">
        <f>IF(SER_hh_tes_in!J12=0,"",SER_hh_tes_in!J12/SER_hh_fec_in!J12)</f>
        <v>0.77020006752769099</v>
      </c>
      <c r="K12" s="109">
        <f>IF(SER_hh_tes_in!K12=0,"",SER_hh_tes_in!K12/SER_hh_fec_in!K12)</f>
        <v>0.77363969639437336</v>
      </c>
      <c r="L12" s="109">
        <f>IF(SER_hh_tes_in!L12=0,"",SER_hh_tes_in!L12/SER_hh_fec_in!L12)</f>
        <v>0.77785288113339901</v>
      </c>
      <c r="M12" s="109">
        <f>IF(SER_hh_tes_in!M12=0,"",SER_hh_tes_in!M12/SER_hh_fec_in!M12)</f>
        <v>0.78122072846259272</v>
      </c>
      <c r="N12" s="109">
        <f>IF(SER_hh_tes_in!N12=0,"",SER_hh_tes_in!N12/SER_hh_fec_in!N12)</f>
        <v>0.78389115818389743</v>
      </c>
      <c r="O12" s="109">
        <f>IF(SER_hh_tes_in!O12=0,"",SER_hh_tes_in!O12/SER_hh_fec_in!O12)</f>
        <v>0.7860532569605484</v>
      </c>
      <c r="P12" s="109" t="str">
        <f>IF(SER_hh_tes_in!P12=0,"",SER_hh_tes_in!P12/SER_hh_fec_in!P12)</f>
        <v/>
      </c>
      <c r="Q12" s="109" t="str">
        <f>IF(SER_hh_tes_in!Q12=0,"",SER_hh_tes_in!Q12/SER_hh_fec_in!Q12)</f>
        <v/>
      </c>
    </row>
    <row r="13" spans="1:17" ht="12" customHeight="1" x14ac:dyDescent="0.25">
      <c r="A13" s="88" t="s">
        <v>105</v>
      </c>
      <c r="B13" s="109"/>
      <c r="C13" s="109">
        <f>IF(SER_hh_tes_in!C13=0,"",SER_hh_tes_in!C13/SER_hh_fec_in!C13)</f>
        <v>1.1768460331524464</v>
      </c>
      <c r="D13" s="109">
        <f>IF(SER_hh_tes_in!D13=0,"",SER_hh_tes_in!D13/SER_hh_fec_in!D13)</f>
        <v>1.1769691631126904</v>
      </c>
      <c r="E13" s="109">
        <f>IF(SER_hh_tes_in!E13=0,"",SER_hh_tes_in!E13/SER_hh_fec_in!E13)</f>
        <v>1.1766993459069173</v>
      </c>
      <c r="F13" s="109">
        <f>IF(SER_hh_tes_in!F13=0,"",SER_hh_tes_in!F13/SER_hh_fec_in!F13)</f>
        <v>1.1766303979224757</v>
      </c>
      <c r="G13" s="109">
        <f>IF(SER_hh_tes_in!G13=0,"",SER_hh_tes_in!G13/SER_hh_fec_in!G13)</f>
        <v>1.1764912260250855</v>
      </c>
      <c r="H13" s="109">
        <f>IF(SER_hh_tes_in!H13=0,"",SER_hh_tes_in!H13/SER_hh_fec_in!H13)</f>
        <v>1.1764227612629261</v>
      </c>
      <c r="I13" s="109">
        <f>IF(SER_hh_tes_in!I13=0,"",SER_hh_tes_in!I13/SER_hh_fec_in!I13)</f>
        <v>1.176381352823475</v>
      </c>
      <c r="J13" s="109">
        <f>IF(SER_hh_tes_in!J13=0,"",SER_hh_tes_in!J13/SER_hh_fec_in!J13)</f>
        <v>1.1763476919322879</v>
      </c>
      <c r="K13" s="109">
        <f>IF(SER_hh_tes_in!K13=0,"",SER_hh_tes_in!K13/SER_hh_fec_in!K13)</f>
        <v>1.1763341434332906</v>
      </c>
      <c r="L13" s="109">
        <f>IF(SER_hh_tes_in!L13=0,"",SER_hh_tes_in!L13/SER_hh_fec_in!L13)</f>
        <v>1.7102807401220543</v>
      </c>
      <c r="M13" s="109">
        <f>IF(SER_hh_tes_in!M13=0,"",SER_hh_tes_in!M13/SER_hh_fec_in!M13)</f>
        <v>2.1553297563822804</v>
      </c>
      <c r="N13" s="109">
        <f>IF(SER_hh_tes_in!N13=0,"",SER_hh_tes_in!N13/SER_hh_fec_in!N13)</f>
        <v>2.542552446068485</v>
      </c>
      <c r="O13" s="109">
        <f>IF(SER_hh_tes_in!O13=0,"",SER_hh_tes_in!O13/SER_hh_fec_in!O13)</f>
        <v>2.7901646136650777</v>
      </c>
      <c r="P13" s="109">
        <f>IF(SER_hh_tes_in!P13=0,"",SER_hh_tes_in!P13/SER_hh_fec_in!P13)</f>
        <v>3.0090520905188338</v>
      </c>
      <c r="Q13" s="109">
        <f>IF(SER_hh_tes_in!Q13=0,"",SER_hh_tes_in!Q13/SER_hh_fec_in!Q13)</f>
        <v>3.11213737905133</v>
      </c>
    </row>
    <row r="14" spans="1:17" ht="12" customHeight="1" x14ac:dyDescent="0.25">
      <c r="A14" s="51" t="s">
        <v>104</v>
      </c>
      <c r="B14" s="112"/>
      <c r="C14" s="112" t="str">
        <f>IF(SER_hh_tes_in!C14=0,"",SER_hh_tes_in!C14/SER_hh_fec_in!C14)</f>
        <v/>
      </c>
      <c r="D14" s="112">
        <f>IF(SER_hh_tes_in!D14=0,"",SER_hh_tes_in!D14/SER_hh_fec_in!D14)</f>
        <v>0.7072676083215087</v>
      </c>
      <c r="E14" s="112">
        <f>IF(SER_hh_tes_in!E14=0,"",SER_hh_tes_in!E14/SER_hh_fec_in!E14)</f>
        <v>0.71076808480379694</v>
      </c>
      <c r="F14" s="112">
        <f>IF(SER_hh_tes_in!F14=0,"",SER_hh_tes_in!F14/SER_hh_fec_in!F14)</f>
        <v>0.71599203584758431</v>
      </c>
      <c r="G14" s="112">
        <f>IF(SER_hh_tes_in!G14=0,"",SER_hh_tes_in!G14/SER_hh_fec_in!G14)</f>
        <v>0.72039899355621673</v>
      </c>
      <c r="H14" s="112">
        <f>IF(SER_hh_tes_in!H14=0,"",SER_hh_tes_in!H14/SER_hh_fec_in!H14)</f>
        <v>0.72551651218050472</v>
      </c>
      <c r="I14" s="112">
        <f>IF(SER_hh_tes_in!I14=0,"",SER_hh_tes_in!I14/SER_hh_fec_in!I14)</f>
        <v>0.73133714951831119</v>
      </c>
      <c r="J14" s="112">
        <f>IF(SER_hh_tes_in!J14=0,"",SER_hh_tes_in!J14/SER_hh_fec_in!J14)</f>
        <v>0.73515499893881908</v>
      </c>
      <c r="K14" s="112">
        <f>IF(SER_hh_tes_in!K14=0,"",SER_hh_tes_in!K14/SER_hh_fec_in!K14)</f>
        <v>0.73841639665660397</v>
      </c>
      <c r="L14" s="112">
        <f>IF(SER_hh_tes_in!L14=0,"",SER_hh_tes_in!L14/SER_hh_fec_in!L14)</f>
        <v>0.74245006790132106</v>
      </c>
      <c r="M14" s="112" t="str">
        <f>IF(SER_hh_tes_in!M14=0,"",SER_hh_tes_in!M14/SER_hh_fec_in!M14)</f>
        <v/>
      </c>
      <c r="N14" s="112">
        <f>IF(SER_hh_tes_in!N14=0,"",SER_hh_tes_in!N14/SER_hh_fec_in!N14)</f>
        <v>0.7499180763869655</v>
      </c>
      <c r="O14" s="112">
        <f>IF(SER_hh_tes_in!O14=0,"",SER_hh_tes_in!O14/SER_hh_fec_in!O14)</f>
        <v>0.75319276425318582</v>
      </c>
      <c r="P14" s="112">
        <f>IF(SER_hh_tes_in!P14=0,"",SER_hh_tes_in!P14/SER_hh_fec_in!P14)</f>
        <v>0.75675784264147261</v>
      </c>
      <c r="Q14" s="112">
        <f>IF(SER_hh_tes_in!Q14=0,"",SER_hh_tes_in!Q14/SER_hh_fec_in!Q14)</f>
        <v>0.75996209605055609</v>
      </c>
    </row>
    <row r="15" spans="1:17" ht="12" customHeight="1" x14ac:dyDescent="0.25">
      <c r="A15" s="105" t="s">
        <v>108</v>
      </c>
      <c r="B15" s="114"/>
      <c r="C15" s="114">
        <f>IF(SER_hh_tes_in!C15=0,"",SER_hh_tes_in!C15/SER_hh_fec_in!C15)</f>
        <v>1.0880413251076162</v>
      </c>
      <c r="D15" s="114">
        <f>IF(SER_hh_tes_in!D15=0,"",SER_hh_tes_in!D15/SER_hh_fec_in!D15)</f>
        <v>1.0804463404182678</v>
      </c>
      <c r="E15" s="114">
        <f>IF(SER_hh_tes_in!E15=0,"",SER_hh_tes_in!E15/SER_hh_fec_in!E15)</f>
        <v>1.0203899572884521</v>
      </c>
      <c r="F15" s="114">
        <f>IF(SER_hh_tes_in!F15=0,"",SER_hh_tes_in!F15/SER_hh_fec_in!F15)</f>
        <v>1.0897638188368706</v>
      </c>
      <c r="G15" s="114">
        <f>IF(SER_hh_tes_in!G15=0,"",SER_hh_tes_in!G15/SER_hh_fec_in!G15)</f>
        <v>1.0910389840749113</v>
      </c>
      <c r="H15" s="114">
        <f>IF(SER_hh_tes_in!H15=0,"",SER_hh_tes_in!H15/SER_hh_fec_in!H15)</f>
        <v>1.0643651837743866</v>
      </c>
      <c r="I15" s="114">
        <f>IF(SER_hh_tes_in!I15=0,"",SER_hh_tes_in!I15/SER_hh_fec_in!I15)</f>
        <v>1.0521099199305388</v>
      </c>
      <c r="J15" s="114">
        <f>IF(SER_hh_tes_in!J15=0,"",SER_hh_tes_in!J15/SER_hh_fec_in!J15)</f>
        <v>1.0400799446914444</v>
      </c>
      <c r="K15" s="114">
        <f>IF(SER_hh_tes_in!K15=0,"",SER_hh_tes_in!K15/SER_hh_fec_in!K15)</f>
        <v>1.0836286290786832</v>
      </c>
      <c r="L15" s="114">
        <f>IF(SER_hh_tes_in!L15=0,"",SER_hh_tes_in!L15/SER_hh_fec_in!L15)</f>
        <v>1.03202160317835</v>
      </c>
      <c r="M15" s="114">
        <f>IF(SER_hh_tes_in!M15=0,"",SER_hh_tes_in!M15/SER_hh_fec_in!M15)</f>
        <v>1.0235646118869959</v>
      </c>
      <c r="N15" s="114">
        <f>IF(SER_hh_tes_in!N15=0,"",SER_hh_tes_in!N15/SER_hh_fec_in!N15)</f>
        <v>1.0242216236529471</v>
      </c>
      <c r="O15" s="114">
        <f>IF(SER_hh_tes_in!O15=0,"",SER_hh_tes_in!O15/SER_hh_fec_in!O15)</f>
        <v>1.0348441357968461</v>
      </c>
      <c r="P15" s="114">
        <f>IF(SER_hh_tes_in!P15=0,"",SER_hh_tes_in!P15/SER_hh_fec_in!P15)</f>
        <v>1.0479338929637565</v>
      </c>
      <c r="Q15" s="114">
        <f>IF(SER_hh_tes_in!Q15=0,"",SER_hh_tes_in!Q15/SER_hh_fec_in!Q15)</f>
        <v>1.0610160459184419</v>
      </c>
    </row>
    <row r="16" spans="1:17" ht="12.95" customHeight="1" x14ac:dyDescent="0.25">
      <c r="A16" s="90" t="s">
        <v>102</v>
      </c>
      <c r="B16" s="110"/>
      <c r="C16" s="110">
        <f>IF(SER_hh_tes_in!C16=0,"",SER_hh_tes_in!C16/SER_hh_fec_in!C16)</f>
        <v>1.4595583773357752</v>
      </c>
      <c r="D16" s="110">
        <f>IF(SER_hh_tes_in!D16=0,"",SER_hh_tes_in!D16/SER_hh_fec_in!D16)</f>
        <v>1.5301316103450544</v>
      </c>
      <c r="E16" s="110">
        <f>IF(SER_hh_tes_in!E16=0,"",SER_hh_tes_in!E16/SER_hh_fec_in!E16)</f>
        <v>1.5865981371326123</v>
      </c>
      <c r="F16" s="110">
        <f>IF(SER_hh_tes_in!F16=0,"",SER_hh_tes_in!F16/SER_hh_fec_in!F16)</f>
        <v>1.6449579255174331</v>
      </c>
      <c r="G16" s="110">
        <f>IF(SER_hh_tes_in!G16=0,"",SER_hh_tes_in!G16/SER_hh_fec_in!G16)</f>
        <v>1.7083518573121894</v>
      </c>
      <c r="H16" s="110">
        <f>IF(SER_hh_tes_in!H16=0,"",SER_hh_tes_in!H16/SER_hh_fec_in!H16)</f>
        <v>1.7776327221170269</v>
      </c>
      <c r="I16" s="110">
        <f>IF(SER_hh_tes_in!I16=0,"",SER_hh_tes_in!I16/SER_hh_fec_in!I16)</f>
        <v>1.8482049941347052</v>
      </c>
      <c r="J16" s="110">
        <f>IF(SER_hh_tes_in!J16=0,"",SER_hh_tes_in!J16/SER_hh_fec_in!J16)</f>
        <v>1.9130364140560938</v>
      </c>
      <c r="K16" s="110">
        <f>IF(SER_hh_tes_in!K16=0,"",SER_hh_tes_in!K16/SER_hh_fec_in!K16)</f>
        <v>1.9794383992110323</v>
      </c>
      <c r="L16" s="110">
        <f>IF(SER_hh_tes_in!L16=0,"",SER_hh_tes_in!L16/SER_hh_fec_in!L16)</f>
        <v>2.0548025246998298</v>
      </c>
      <c r="M16" s="110">
        <f>IF(SER_hh_tes_in!M16=0,"",SER_hh_tes_in!M16/SER_hh_fec_in!M16)</f>
        <v>2.1300254558180081</v>
      </c>
      <c r="N16" s="110">
        <f>IF(SER_hh_tes_in!N16=0,"",SER_hh_tes_in!N16/SER_hh_fec_in!N16)</f>
        <v>2.2450421549982207</v>
      </c>
      <c r="O16" s="110">
        <f>IF(SER_hh_tes_in!O16=0,"",SER_hh_tes_in!O16/SER_hh_fec_in!O16)</f>
        <v>2.3394844947399229</v>
      </c>
      <c r="P16" s="110">
        <f>IF(SER_hh_tes_in!P16=0,"",SER_hh_tes_in!P16/SER_hh_fec_in!P16)</f>
        <v>2.5274425681493553</v>
      </c>
      <c r="Q16" s="110">
        <f>IF(SER_hh_tes_in!Q16=0,"",SER_hh_tes_in!Q16/SER_hh_fec_in!Q16)</f>
        <v>2.8216067156753404</v>
      </c>
    </row>
    <row r="17" spans="1:17" ht="12.95" customHeight="1" x14ac:dyDescent="0.25">
      <c r="A17" s="88" t="s">
        <v>101</v>
      </c>
      <c r="B17" s="113"/>
      <c r="C17" s="113">
        <f>IF(SER_hh_tes_in!C17=0,"",SER_hh_tes_in!C17/SER_hh_fec_in!C17)</f>
        <v>1.8757719889765374</v>
      </c>
      <c r="D17" s="113">
        <f>IF(SER_hh_tes_in!D17=0,"",SER_hh_tes_in!D17/SER_hh_fec_in!D17)</f>
        <v>1.8943666152993313</v>
      </c>
      <c r="E17" s="113">
        <f>IF(SER_hh_tes_in!E17=0,"",SER_hh_tes_in!E17/SER_hh_fec_in!E17)</f>
        <v>1.9154880975116269</v>
      </c>
      <c r="F17" s="113">
        <f>IF(SER_hh_tes_in!F17=0,"",SER_hh_tes_in!F17/SER_hh_fec_in!F17)</f>
        <v>1.9383519137239322</v>
      </c>
      <c r="G17" s="113">
        <f>IF(SER_hh_tes_in!G17=0,"",SER_hh_tes_in!G17/SER_hh_fec_in!G17)</f>
        <v>1.9647562952087683</v>
      </c>
      <c r="H17" s="113">
        <f>IF(SER_hh_tes_in!H17=0,"",SER_hh_tes_in!H17/SER_hh_fec_in!H17)</f>
        <v>1.9958128919827192</v>
      </c>
      <c r="I17" s="113">
        <f>IF(SER_hh_tes_in!I17=0,"",SER_hh_tes_in!I17/SER_hh_fec_in!I17)</f>
        <v>2.0319354596169457</v>
      </c>
      <c r="J17" s="113">
        <f>IF(SER_hh_tes_in!J17=0,"",SER_hh_tes_in!J17/SER_hh_fec_in!J17)</f>
        <v>2.0745051022035947</v>
      </c>
      <c r="K17" s="113">
        <f>IF(SER_hh_tes_in!K17=0,"",SER_hh_tes_in!K17/SER_hh_fec_in!K17)</f>
        <v>2.1254774221874584</v>
      </c>
      <c r="L17" s="113">
        <f>IF(SER_hh_tes_in!L17=0,"",SER_hh_tes_in!L17/SER_hh_fec_in!L17)</f>
        <v>2.1886332205183456</v>
      </c>
      <c r="M17" s="113">
        <f>IF(SER_hh_tes_in!M17=0,"",SER_hh_tes_in!M17/SER_hh_fec_in!M17)</f>
        <v>2.277552852730377</v>
      </c>
      <c r="N17" s="113">
        <f>IF(SER_hh_tes_in!N17=0,"",SER_hh_tes_in!N17/SER_hh_fec_in!N17)</f>
        <v>2.4013518725891116</v>
      </c>
      <c r="O17" s="113">
        <f>IF(SER_hh_tes_in!O17=0,"",SER_hh_tes_in!O17/SER_hh_fec_in!O17)</f>
        <v>2.5749537129166433</v>
      </c>
      <c r="P17" s="113">
        <f>IF(SER_hh_tes_in!P17=0,"",SER_hh_tes_in!P17/SER_hh_fec_in!P17)</f>
        <v>2.8212521103216854</v>
      </c>
      <c r="Q17" s="113">
        <f>IF(SER_hh_tes_in!Q17=0,"",SER_hh_tes_in!Q17/SER_hh_fec_in!Q17)</f>
        <v>3.1834597495948085</v>
      </c>
    </row>
    <row r="18" spans="1:17" ht="12" customHeight="1" x14ac:dyDescent="0.25">
      <c r="A18" s="88" t="s">
        <v>100</v>
      </c>
      <c r="B18" s="113"/>
      <c r="C18" s="113">
        <f>IF(SER_hh_tes_in!C18=0,"",SER_hh_tes_in!C18/SER_hh_fec_in!C18)</f>
        <v>1.4594861148914517</v>
      </c>
      <c r="D18" s="113">
        <f>IF(SER_hh_tes_in!D18=0,"",SER_hh_tes_in!D18/SER_hh_fec_in!D18)</f>
        <v>1.5297203901246996</v>
      </c>
      <c r="E18" s="113">
        <f>IF(SER_hh_tes_in!E18=0,"",SER_hh_tes_in!E18/SER_hh_fec_in!E18)</f>
        <v>1.5802768734813173</v>
      </c>
      <c r="F18" s="113">
        <f>IF(SER_hh_tes_in!F18=0,"",SER_hh_tes_in!F18/SER_hh_fec_in!F18)</f>
        <v>1.6444940794170249</v>
      </c>
      <c r="G18" s="113">
        <f>IF(SER_hh_tes_in!G18=0,"",SER_hh_tes_in!G18/SER_hh_fec_in!G18)</f>
        <v>1.7081234078336167</v>
      </c>
      <c r="H18" s="113">
        <f>IF(SER_hh_tes_in!H18=0,"",SER_hh_tes_in!H18/SER_hh_fec_in!H18)</f>
        <v>1.7770876802923086</v>
      </c>
      <c r="I18" s="113">
        <f>IF(SER_hh_tes_in!I18=0,"",SER_hh_tes_in!I18/SER_hh_fec_in!I18)</f>
        <v>1.8466483179599402</v>
      </c>
      <c r="J18" s="113">
        <f>IF(SER_hh_tes_in!J18=0,"",SER_hh_tes_in!J18/SER_hh_fec_in!J18)</f>
        <v>1.9116982637886093</v>
      </c>
      <c r="K18" s="113">
        <f>IF(SER_hh_tes_in!K18=0,"",SER_hh_tes_in!K18/SER_hh_fec_in!K18)</f>
        <v>1.9793872166634834</v>
      </c>
      <c r="L18" s="113">
        <f>IF(SER_hh_tes_in!L18=0,"",SER_hh_tes_in!L18/SER_hh_fec_in!L18)</f>
        <v>2.0529912180357237</v>
      </c>
      <c r="M18" s="113">
        <f>IF(SER_hh_tes_in!M18=0,"",SER_hh_tes_in!M18/SER_hh_fec_in!M18)</f>
        <v>2.1288827920423299</v>
      </c>
      <c r="N18" s="113">
        <f>IF(SER_hh_tes_in!N18=0,"",SER_hh_tes_in!N18/SER_hh_fec_in!N18)</f>
        <v>2.2199186592868578</v>
      </c>
      <c r="O18" s="113">
        <f>IF(SER_hh_tes_in!O18=0,"",SER_hh_tes_in!O18/SER_hh_fec_in!O18)</f>
        <v>2.3224736592479189</v>
      </c>
      <c r="P18" s="113">
        <f>IF(SER_hh_tes_in!P18=0,"",SER_hh_tes_in!P18/SER_hh_fec_in!P18)</f>
        <v>2.5091961162453331</v>
      </c>
      <c r="Q18" s="113">
        <f>IF(SER_hh_tes_in!Q18=0,"",SER_hh_tes_in!Q18/SER_hh_fec_in!Q18)</f>
        <v>2.7971293781258542</v>
      </c>
    </row>
    <row r="19" spans="1:17" ht="12.95" customHeight="1" x14ac:dyDescent="0.25">
      <c r="A19" s="90" t="s">
        <v>47</v>
      </c>
      <c r="B19" s="110"/>
      <c r="C19" s="110">
        <f>IF(SER_hh_tes_in!C19=0,"",SER_hh_tes_in!C19/SER_hh_fec_in!C19)</f>
        <v>0.67520705143390303</v>
      </c>
      <c r="D19" s="110">
        <f>IF(SER_hh_tes_in!D19=0,"",SER_hh_tes_in!D19/SER_hh_fec_in!D19)</f>
        <v>0.70952253344565575</v>
      </c>
      <c r="E19" s="110">
        <f>IF(SER_hh_tes_in!E19=0,"",SER_hh_tes_in!E19/SER_hh_fec_in!E19)</f>
        <v>0.70136342165853149</v>
      </c>
      <c r="F19" s="110">
        <f>IF(SER_hh_tes_in!F19=0,"",SER_hh_tes_in!F19/SER_hh_fec_in!F19)</f>
        <v>0.67101885234106473</v>
      </c>
      <c r="G19" s="110">
        <f>IF(SER_hh_tes_in!G19=0,"",SER_hh_tes_in!G19/SER_hh_fec_in!G19)</f>
        <v>0.69634299349693796</v>
      </c>
      <c r="H19" s="110">
        <f>IF(SER_hh_tes_in!H19=0,"",SER_hh_tes_in!H19/SER_hh_fec_in!H19)</f>
        <v>0.68361105160551572</v>
      </c>
      <c r="I19" s="110">
        <f>IF(SER_hh_tes_in!I19=0,"",SER_hh_tes_in!I19/SER_hh_fec_in!I19)</f>
        <v>0.72978115514446018</v>
      </c>
      <c r="J19" s="110">
        <f>IF(SER_hh_tes_in!J19=0,"",SER_hh_tes_in!J19/SER_hh_fec_in!J19)</f>
        <v>0.76296981959758192</v>
      </c>
      <c r="K19" s="110">
        <f>IF(SER_hh_tes_in!K19=0,"",SER_hh_tes_in!K19/SER_hh_fec_in!K19)</f>
        <v>0.73275615506525549</v>
      </c>
      <c r="L19" s="110">
        <f>IF(SER_hh_tes_in!L19=0,"",SER_hh_tes_in!L19/SER_hh_fec_in!L19)</f>
        <v>0.81201679016506201</v>
      </c>
      <c r="M19" s="110">
        <f>IF(SER_hh_tes_in!M19=0,"",SER_hh_tes_in!M19/SER_hh_fec_in!M19)</f>
        <v>0.8243639950952778</v>
      </c>
      <c r="N19" s="110">
        <f>IF(SER_hh_tes_in!N19=0,"",SER_hh_tes_in!N19/SER_hh_fec_in!N19)</f>
        <v>0.79857534420313636</v>
      </c>
      <c r="O19" s="110">
        <f>IF(SER_hh_tes_in!O19=0,"",SER_hh_tes_in!O19/SER_hh_fec_in!O19)</f>
        <v>0.71721712305313812</v>
      </c>
      <c r="P19" s="110">
        <f>IF(SER_hh_tes_in!P19=0,"",SER_hh_tes_in!P19/SER_hh_fec_in!P19)</f>
        <v>0.72754094688496029</v>
      </c>
      <c r="Q19" s="110">
        <f>IF(SER_hh_tes_in!Q19=0,"",SER_hh_tes_in!Q19/SER_hh_fec_in!Q19)</f>
        <v>0.71784885670697907</v>
      </c>
    </row>
    <row r="20" spans="1:17" ht="12" customHeight="1" x14ac:dyDescent="0.25">
      <c r="A20" s="88" t="s">
        <v>38</v>
      </c>
      <c r="B20" s="109"/>
      <c r="C20" s="109" t="str">
        <f>IF(SER_hh_tes_in!C20=0,"",SER_hh_tes_in!C20/SER_hh_fec_in!C20)</f>
        <v/>
      </c>
      <c r="D20" s="109" t="str">
        <f>IF(SER_hh_tes_in!D20=0,"",SER_hh_tes_in!D20/SER_hh_fec_in!D20)</f>
        <v/>
      </c>
      <c r="E20" s="109" t="str">
        <f>IF(SER_hh_tes_in!E20=0,"",SER_hh_tes_in!E20/SER_hh_fec_in!E20)</f>
        <v/>
      </c>
      <c r="F20" s="109" t="str">
        <f>IF(SER_hh_tes_in!F20=0,"",SER_hh_tes_in!F20/SER_hh_fec_in!F20)</f>
        <v/>
      </c>
      <c r="G20" s="109" t="str">
        <f>IF(SER_hh_tes_in!G20=0,"",SER_hh_tes_in!G20/SER_hh_fec_in!G20)</f>
        <v/>
      </c>
      <c r="H20" s="109" t="str">
        <f>IF(SER_hh_tes_in!H20=0,"",SER_hh_tes_in!H20/SER_hh_fec_in!H20)</f>
        <v/>
      </c>
      <c r="I20" s="109" t="str">
        <f>IF(SER_hh_tes_in!I20=0,"",SER_hh_tes_in!I20/SER_hh_fec_in!I20)</f>
        <v/>
      </c>
      <c r="J20" s="109" t="str">
        <f>IF(SER_hh_tes_in!J20=0,"",SER_hh_tes_in!J20/SER_hh_fec_in!J20)</f>
        <v/>
      </c>
      <c r="K20" s="109" t="str">
        <f>IF(SER_hh_tes_in!K20=0,"",SER_hh_tes_in!K20/SER_hh_fec_in!K20)</f>
        <v/>
      </c>
      <c r="L20" s="109" t="str">
        <f>IF(SER_hh_tes_in!L20=0,"",SER_hh_tes_in!L20/SER_hh_fec_in!L20)</f>
        <v/>
      </c>
      <c r="M20" s="109" t="str">
        <f>IF(SER_hh_tes_in!M20=0,"",SER_hh_tes_in!M20/SER_hh_fec_in!M20)</f>
        <v/>
      </c>
      <c r="N20" s="109" t="str">
        <f>IF(SER_hh_tes_in!N20=0,"",SER_hh_tes_in!N20/SER_hh_fec_in!N20)</f>
        <v/>
      </c>
      <c r="O20" s="109" t="str">
        <f>IF(SER_hh_tes_in!O20=0,"",SER_hh_tes_in!O20/SER_hh_fec_in!O20)</f>
        <v/>
      </c>
      <c r="P20" s="109" t="str">
        <f>IF(SER_hh_tes_in!P20=0,"",SER_hh_tes_in!P20/SER_hh_fec_in!P20)</f>
        <v/>
      </c>
      <c r="Q20" s="109" t="str">
        <f>IF(SER_hh_tes_in!Q20=0,"",SER_hh_tes_in!Q20/SER_hh_fec_in!Q20)</f>
        <v/>
      </c>
    </row>
    <row r="21" spans="1:17" s="28" customFormat="1" ht="12" customHeight="1" x14ac:dyDescent="0.25">
      <c r="A21" s="88" t="s">
        <v>66</v>
      </c>
      <c r="B21" s="109"/>
      <c r="C21" s="109" t="str">
        <f>IF(SER_hh_tes_in!C21=0,"",SER_hh_tes_in!C21/SER_hh_fec_in!C21)</f>
        <v/>
      </c>
      <c r="D21" s="109">
        <f>IF(SER_hh_tes_in!D21=0,"",SER_hh_tes_in!D21/SER_hh_fec_in!D21)</f>
        <v>0.58276910545827143</v>
      </c>
      <c r="E21" s="109">
        <f>IF(SER_hh_tes_in!E21=0,"",SER_hh_tes_in!E21/SER_hh_fec_in!E21)</f>
        <v>0.57754485962510704</v>
      </c>
      <c r="F21" s="109">
        <f>IF(SER_hh_tes_in!F21=0,"",SER_hh_tes_in!F21/SER_hh_fec_in!F21)</f>
        <v>0.58509667945597721</v>
      </c>
      <c r="G21" s="109">
        <f>IF(SER_hh_tes_in!G21=0,"",SER_hh_tes_in!G21/SER_hh_fec_in!G21)</f>
        <v>0.58838919168003301</v>
      </c>
      <c r="H21" s="109">
        <f>IF(SER_hh_tes_in!H21=0,"",SER_hh_tes_in!H21/SER_hh_fec_in!H21)</f>
        <v>0.59483663262514175</v>
      </c>
      <c r="I21" s="109">
        <f>IF(SER_hh_tes_in!I21=0,"",SER_hh_tes_in!I21/SER_hh_fec_in!I21)</f>
        <v>0.59987116258261108</v>
      </c>
      <c r="J21" s="109">
        <f>IF(SER_hh_tes_in!J21=0,"",SER_hh_tes_in!J21/SER_hh_fec_in!J21)</f>
        <v>0.59988770590078433</v>
      </c>
      <c r="K21" s="109">
        <f>IF(SER_hh_tes_in!K21=0,"",SER_hh_tes_in!K21/SER_hh_fec_in!K21)</f>
        <v>0.60542082574666334</v>
      </c>
      <c r="L21" s="109">
        <f>IF(SER_hh_tes_in!L21=0,"",SER_hh_tes_in!L21/SER_hh_fec_in!L21)</f>
        <v>0.60717553550464298</v>
      </c>
      <c r="M21" s="109">
        <f>IF(SER_hh_tes_in!M21=0,"",SER_hh_tes_in!M21/SER_hh_fec_in!M21)</f>
        <v>0.61027394325701412</v>
      </c>
      <c r="N21" s="109">
        <f>IF(SER_hh_tes_in!N21=0,"",SER_hh_tes_in!N21/SER_hh_fec_in!N21)</f>
        <v>0.61420741076981045</v>
      </c>
      <c r="O21" s="109">
        <f>IF(SER_hh_tes_in!O21=0,"",SER_hh_tes_in!O21/SER_hh_fec_in!O21)</f>
        <v>0.61417653579852005</v>
      </c>
      <c r="P21" s="109">
        <f>IF(SER_hh_tes_in!P21=0,"",SER_hh_tes_in!P21/SER_hh_fec_in!P21)</f>
        <v>0.61437264865134344</v>
      </c>
      <c r="Q21" s="109">
        <f>IF(SER_hh_tes_in!Q21=0,"",SER_hh_tes_in!Q21/SER_hh_fec_in!Q21)</f>
        <v>0.6144521971637702</v>
      </c>
    </row>
    <row r="22" spans="1:17" ht="12" customHeight="1" x14ac:dyDescent="0.25">
      <c r="A22" s="88" t="s">
        <v>99</v>
      </c>
      <c r="B22" s="109"/>
      <c r="C22" s="109">
        <f>IF(SER_hh_tes_in!C22=0,"",SER_hh_tes_in!C22/SER_hh_fec_in!C22)</f>
        <v>0.55419302674568893</v>
      </c>
      <c r="D22" s="109" t="str">
        <f>IF(SER_hh_tes_in!D22=0,"",SER_hh_tes_in!D22/SER_hh_fec_in!D22)</f>
        <v/>
      </c>
      <c r="E22" s="109">
        <f>IF(SER_hh_tes_in!E22=0,"",SER_hh_tes_in!E22/SER_hh_fec_in!E22)</f>
        <v>0.37710279582578932</v>
      </c>
      <c r="F22" s="109">
        <f>IF(SER_hh_tes_in!F22=0,"",SER_hh_tes_in!F22/SER_hh_fec_in!F22)</f>
        <v>0.56146930764604708</v>
      </c>
      <c r="G22" s="109">
        <f>IF(SER_hh_tes_in!G22=0,"",SER_hh_tes_in!G22/SER_hh_fec_in!G22)</f>
        <v>0.55801661247306711</v>
      </c>
      <c r="H22" s="109">
        <f>IF(SER_hh_tes_in!H22=0,"",SER_hh_tes_in!H22/SER_hh_fec_in!H22)</f>
        <v>0.56775120150554126</v>
      </c>
      <c r="I22" s="109">
        <f>IF(SER_hh_tes_in!I22=0,"",SER_hh_tes_in!I22/SER_hh_fec_in!I22)</f>
        <v>0.52032726947843477</v>
      </c>
      <c r="J22" s="109" t="str">
        <f>IF(SER_hh_tes_in!J22=0,"",SER_hh_tes_in!J22/SER_hh_fec_in!J22)</f>
        <v/>
      </c>
      <c r="K22" s="109">
        <f>IF(SER_hh_tes_in!K22=0,"",SER_hh_tes_in!K22/SER_hh_fec_in!K22)</f>
        <v>0.57215036488018622</v>
      </c>
      <c r="L22" s="109">
        <f>IF(SER_hh_tes_in!L22=0,"",SER_hh_tes_in!L22/SER_hh_fec_in!L22)</f>
        <v>0.52956209994637804</v>
      </c>
      <c r="M22" s="109">
        <f>IF(SER_hh_tes_in!M22=0,"",SER_hh_tes_in!M22/SER_hh_fec_in!M22)</f>
        <v>0.54758381592288996</v>
      </c>
      <c r="N22" s="109" t="str">
        <f>IF(SER_hh_tes_in!N22=0,"",SER_hh_tes_in!N22/SER_hh_fec_in!N22)</f>
        <v/>
      </c>
      <c r="O22" s="109">
        <f>IF(SER_hh_tes_in!O22=0,"",SER_hh_tes_in!O22/SER_hh_fec_in!O22)</f>
        <v>0.59203009045773158</v>
      </c>
      <c r="P22" s="109">
        <f>IF(SER_hh_tes_in!P22=0,"",SER_hh_tes_in!P22/SER_hh_fec_in!P22)</f>
        <v>0.59215523810025761</v>
      </c>
      <c r="Q22" s="109">
        <f>IF(SER_hh_tes_in!Q22=0,"",SER_hh_tes_in!Q22/SER_hh_fec_in!Q22)</f>
        <v>0.59221903911716212</v>
      </c>
    </row>
    <row r="23" spans="1:17" ht="12" customHeight="1" x14ac:dyDescent="0.25">
      <c r="A23" s="88" t="s">
        <v>98</v>
      </c>
      <c r="B23" s="109"/>
      <c r="C23" s="109">
        <f>IF(SER_hh_tes_in!C23=0,"",SER_hh_tes_in!C23/SER_hh_fec_in!C23)</f>
        <v>0.57118544166303542</v>
      </c>
      <c r="D23" s="109">
        <f>IF(SER_hh_tes_in!D23=0,"",SER_hh_tes_in!D23/SER_hh_fec_in!D23)</f>
        <v>0.57632076980123825</v>
      </c>
      <c r="E23" s="109">
        <f>IF(SER_hh_tes_in!E23=0,"",SER_hh_tes_in!E23/SER_hh_fec_in!E23)</f>
        <v>0.57408240740441174</v>
      </c>
      <c r="F23" s="109">
        <f>IF(SER_hh_tes_in!F23=0,"",SER_hh_tes_in!F23/SER_hh_fec_in!F23)</f>
        <v>0.58164485823981038</v>
      </c>
      <c r="G23" s="109">
        <f>IF(SER_hh_tes_in!G23=0,"",SER_hh_tes_in!G23/SER_hh_fec_in!G23)</f>
        <v>0.58327074656606648</v>
      </c>
      <c r="H23" s="109">
        <f>IF(SER_hh_tes_in!H23=0,"",SER_hh_tes_in!H23/SER_hh_fec_in!H23)</f>
        <v>0.58913791118071301</v>
      </c>
      <c r="I23" s="109">
        <f>IF(SER_hh_tes_in!I23=0,"",SER_hh_tes_in!I23/SER_hh_fec_in!I23)</f>
        <v>0.59378344918092463</v>
      </c>
      <c r="J23" s="109">
        <f>IF(SER_hh_tes_in!J23=0,"",SER_hh_tes_in!J23/SER_hh_fec_in!J23)</f>
        <v>0.58994896603196545</v>
      </c>
      <c r="K23" s="109">
        <f>IF(SER_hh_tes_in!K23=0,"",SER_hh_tes_in!K23/SER_hh_fec_in!K23)</f>
        <v>0.60082467058348787</v>
      </c>
      <c r="L23" s="109">
        <f>IF(SER_hh_tes_in!L23=0,"",SER_hh_tes_in!L23/SER_hh_fec_in!L23)</f>
        <v>0.60252437280072046</v>
      </c>
      <c r="M23" s="109">
        <f>IF(SER_hh_tes_in!M23=0,"",SER_hh_tes_in!M23/SER_hh_fec_in!M23)</f>
        <v>0.60599837432905368</v>
      </c>
      <c r="N23" s="109">
        <f>IF(SER_hh_tes_in!N23=0,"",SER_hh_tes_in!N23/SER_hh_fec_in!N23)</f>
        <v>0.60907131960263128</v>
      </c>
      <c r="O23" s="109">
        <f>IF(SER_hh_tes_in!O23=0,"",SER_hh_tes_in!O23/SER_hh_fec_in!O23)</f>
        <v>0.61076534106590363</v>
      </c>
      <c r="P23" s="109">
        <f>IF(SER_hh_tes_in!P23=0,"",SER_hh_tes_in!P23/SER_hh_fec_in!P23)</f>
        <v>0.61101175463306179</v>
      </c>
      <c r="Q23" s="109">
        <f>IF(SER_hh_tes_in!Q23=0,"",SER_hh_tes_in!Q23/SER_hh_fec_in!Q23)</f>
        <v>0.61159685517152251</v>
      </c>
    </row>
    <row r="24" spans="1:17" ht="12" customHeight="1" x14ac:dyDescent="0.25">
      <c r="A24" s="88" t="s">
        <v>34</v>
      </c>
      <c r="B24" s="109"/>
      <c r="C24" s="109" t="str">
        <f>IF(SER_hh_tes_in!C24=0,"",SER_hh_tes_in!C24/SER_hh_fec_in!C24)</f>
        <v/>
      </c>
      <c r="D24" s="109" t="str">
        <f>IF(SER_hh_tes_in!D24=0,"",SER_hh_tes_in!D24/SER_hh_fec_in!D24)</f>
        <v/>
      </c>
      <c r="E24" s="109" t="str">
        <f>IF(SER_hh_tes_in!E24=0,"",SER_hh_tes_in!E24/SER_hh_fec_in!E24)</f>
        <v/>
      </c>
      <c r="F24" s="109" t="str">
        <f>IF(SER_hh_tes_in!F24=0,"",SER_hh_tes_in!F24/SER_hh_fec_in!F24)</f>
        <v/>
      </c>
      <c r="G24" s="109" t="str">
        <f>IF(SER_hh_tes_in!G24=0,"",SER_hh_tes_in!G24/SER_hh_fec_in!G24)</f>
        <v/>
      </c>
      <c r="H24" s="109" t="str">
        <f>IF(SER_hh_tes_in!H24=0,"",SER_hh_tes_in!H24/SER_hh_fec_in!H24)</f>
        <v/>
      </c>
      <c r="I24" s="109" t="str">
        <f>IF(SER_hh_tes_in!I24=0,"",SER_hh_tes_in!I24/SER_hh_fec_in!I24)</f>
        <v/>
      </c>
      <c r="J24" s="109" t="str">
        <f>IF(SER_hh_tes_in!J24=0,"",SER_hh_tes_in!J24/SER_hh_fec_in!J24)</f>
        <v/>
      </c>
      <c r="K24" s="109" t="str">
        <f>IF(SER_hh_tes_in!K24=0,"",SER_hh_tes_in!K24/SER_hh_fec_in!K24)</f>
        <v/>
      </c>
      <c r="L24" s="109" t="str">
        <f>IF(SER_hh_tes_in!L24=0,"",SER_hh_tes_in!L24/SER_hh_fec_in!L24)</f>
        <v/>
      </c>
      <c r="M24" s="109" t="str">
        <f>IF(SER_hh_tes_in!M24=0,"",SER_hh_tes_in!M24/SER_hh_fec_in!M24)</f>
        <v/>
      </c>
      <c r="N24" s="109" t="str">
        <f>IF(SER_hh_tes_in!N24=0,"",SER_hh_tes_in!N24/SER_hh_fec_in!N24)</f>
        <v/>
      </c>
      <c r="O24" s="109" t="str">
        <f>IF(SER_hh_tes_in!O24=0,"",SER_hh_tes_in!O24/SER_hh_fec_in!O24)</f>
        <v/>
      </c>
      <c r="P24" s="109" t="str">
        <f>IF(SER_hh_tes_in!P24=0,"",SER_hh_tes_in!P24/SER_hh_fec_in!P24)</f>
        <v/>
      </c>
      <c r="Q24" s="109" t="str">
        <f>IF(SER_hh_tes_in!Q24=0,"",SER_hh_tes_in!Q24/SER_hh_fec_in!Q24)</f>
        <v/>
      </c>
    </row>
    <row r="25" spans="1:17" ht="12" customHeight="1" x14ac:dyDescent="0.25">
      <c r="A25" s="88" t="s">
        <v>42</v>
      </c>
      <c r="B25" s="109"/>
      <c r="C25" s="109">
        <f>IF(SER_hh_tes_in!C25=0,"",SER_hh_tes_in!C25/SER_hh_fec_in!C25)</f>
        <v>0.69441149388815859</v>
      </c>
      <c r="D25" s="109">
        <f>IF(SER_hh_tes_in!D25=0,"",SER_hh_tes_in!D25/SER_hh_fec_in!D25)</f>
        <v>0.69994635346594347</v>
      </c>
      <c r="E25" s="109">
        <f>IF(SER_hh_tes_in!E25=0,"",SER_hh_tes_in!E25/SER_hh_fec_in!E25)</f>
        <v>0.70256639875254556</v>
      </c>
      <c r="F25" s="109">
        <f>IF(SER_hh_tes_in!F25=0,"",SER_hh_tes_in!F25/SER_hh_fec_in!F25)</f>
        <v>0.70854123479599507</v>
      </c>
      <c r="G25" s="109">
        <f>IF(SER_hh_tes_in!G25=0,"",SER_hh_tes_in!G25/SER_hh_fec_in!G25)</f>
        <v>0.71068559041923207</v>
      </c>
      <c r="H25" s="109">
        <f>IF(SER_hh_tes_in!H25=0,"",SER_hh_tes_in!H25/SER_hh_fec_in!H25)</f>
        <v>0.71731357633722315</v>
      </c>
      <c r="I25" s="109">
        <f>IF(SER_hh_tes_in!I25=0,"",SER_hh_tes_in!I25/SER_hh_fec_in!I25)</f>
        <v>0.72389994317018913</v>
      </c>
      <c r="J25" s="109">
        <f>IF(SER_hh_tes_in!J25=0,"",SER_hh_tes_in!J25/SER_hh_fec_in!J25)</f>
        <v>0.72647392153879853</v>
      </c>
      <c r="K25" s="109">
        <f>IF(SER_hh_tes_in!K25=0,"",SER_hh_tes_in!K25/SER_hh_fec_in!K25)</f>
        <v>0.73094056323899892</v>
      </c>
      <c r="L25" s="109">
        <f>IF(SER_hh_tes_in!L25=0,"",SER_hh_tes_in!L25/SER_hh_fec_in!L25)</f>
        <v>0.72615638046652264</v>
      </c>
      <c r="M25" s="109">
        <f>IF(SER_hh_tes_in!M25=0,"",SER_hh_tes_in!M25/SER_hh_fec_in!M25)</f>
        <v>0.73588683164634106</v>
      </c>
      <c r="N25" s="109">
        <f>IF(SER_hh_tes_in!N25=0,"",SER_hh_tes_in!N25/SER_hh_fec_in!N25)</f>
        <v>0.73930324341646991</v>
      </c>
      <c r="O25" s="109">
        <f>IF(SER_hh_tes_in!O25=0,"",SER_hh_tes_in!O25/SER_hh_fec_in!O25)</f>
        <v>0.73996915852034617</v>
      </c>
      <c r="P25" s="109">
        <f>IF(SER_hh_tes_in!P25=0,"",SER_hh_tes_in!P25/SER_hh_fec_in!P25)</f>
        <v>0.74009627065973893</v>
      </c>
      <c r="Q25" s="109">
        <f>IF(SER_hh_tes_in!Q25=0,"",SER_hh_tes_in!Q25/SER_hh_fec_in!Q25)</f>
        <v>0.74043774560645692</v>
      </c>
    </row>
    <row r="26" spans="1:17" ht="12" customHeight="1" x14ac:dyDescent="0.25">
      <c r="A26" s="88" t="s">
        <v>30</v>
      </c>
      <c r="B26" s="112"/>
      <c r="C26" s="112">
        <f>IF(SER_hh_tes_in!C26=0,"",SER_hh_tes_in!C26/SER_hh_fec_in!C26)</f>
        <v>0.71174960419981581</v>
      </c>
      <c r="D26" s="112">
        <f>IF(SER_hh_tes_in!D26=0,"",SER_hh_tes_in!D26/SER_hh_fec_in!D26)</f>
        <v>0.71788285766328819</v>
      </c>
      <c r="E26" s="112">
        <f>IF(SER_hh_tes_in!E26=0,"",SER_hh_tes_in!E26/SER_hh_fec_in!E26)</f>
        <v>0.71978479872130019</v>
      </c>
      <c r="F26" s="112">
        <f>IF(SER_hh_tes_in!F26=0,"",SER_hh_tes_in!F26/SER_hh_fec_in!F26)</f>
        <v>0.72704962773836679</v>
      </c>
      <c r="G26" s="112">
        <f>IF(SER_hh_tes_in!G26=0,"",SER_hh_tes_in!G26/SER_hh_fec_in!G26)</f>
        <v>0.7304433171672674</v>
      </c>
      <c r="H26" s="112">
        <f>IF(SER_hh_tes_in!H26=0,"",SER_hh_tes_in!H26/SER_hh_fec_in!H26)</f>
        <v>0.7361635340538466</v>
      </c>
      <c r="I26" s="112">
        <f>IF(SER_hh_tes_in!I26=0,"",SER_hh_tes_in!I26/SER_hh_fec_in!I26)</f>
        <v>0.74240128672693184</v>
      </c>
      <c r="J26" s="112">
        <f>IF(SER_hh_tes_in!J26=0,"",SER_hh_tes_in!J26/SER_hh_fec_in!J26)</f>
        <v>0.74653773654850453</v>
      </c>
      <c r="K26" s="112">
        <f>IF(SER_hh_tes_in!K26=0,"",SER_hh_tes_in!K26/SER_hh_fec_in!K26)</f>
        <v>0.74528280576759276</v>
      </c>
      <c r="L26" s="112">
        <f>IF(SER_hh_tes_in!L26=0,"",SER_hh_tes_in!L26/SER_hh_fec_in!L26)</f>
        <v>0.73354989057948883</v>
      </c>
      <c r="M26" s="112">
        <f>IF(SER_hh_tes_in!M26=0,"",SER_hh_tes_in!M26/SER_hh_fec_in!M26)</f>
        <v>0.74781023639696143</v>
      </c>
      <c r="N26" s="112">
        <f>IF(SER_hh_tes_in!N26=0,"",SER_hh_tes_in!N26/SER_hh_fec_in!N26)</f>
        <v>0.75466050091516901</v>
      </c>
      <c r="O26" s="112">
        <f>IF(SER_hh_tes_in!O26=0,"",SER_hh_tes_in!O26/SER_hh_fec_in!O26)</f>
        <v>0.75558152758144759</v>
      </c>
      <c r="P26" s="112">
        <f>IF(SER_hh_tes_in!P26=0,"",SER_hh_tes_in!P26/SER_hh_fec_in!P26)</f>
        <v>0.75983811877225149</v>
      </c>
      <c r="Q26" s="112">
        <f>IF(SER_hh_tes_in!Q26=0,"",SER_hh_tes_in!Q26/SER_hh_fec_in!Q26)</f>
        <v>0.76029935591397046</v>
      </c>
    </row>
    <row r="27" spans="1:17" ht="12" customHeight="1" x14ac:dyDescent="0.25">
      <c r="A27" s="93" t="s">
        <v>33</v>
      </c>
      <c r="B27" s="122"/>
      <c r="C27" s="122">
        <f>IF(SER_hh_tes_in!C27=0,"",SER_hh_tes_in!C27/SER_hh_fec_in!C27)</f>
        <v>0.83875657871125953</v>
      </c>
      <c r="D27" s="122">
        <f>IF(SER_hh_tes_in!D27=0,"",SER_hh_tes_in!D27/SER_hh_fec_in!D27)</f>
        <v>0.87122838920766188</v>
      </c>
      <c r="E27" s="122">
        <f>IF(SER_hh_tes_in!E27=0,"",SER_hh_tes_in!E27/SER_hh_fec_in!E27)</f>
        <v>0.87389928814624662</v>
      </c>
      <c r="F27" s="122">
        <f>IF(SER_hh_tes_in!F27=0,"",SER_hh_tes_in!F27/SER_hh_fec_in!F27)</f>
        <v>0.86564100836256341</v>
      </c>
      <c r="G27" s="122">
        <f>IF(SER_hh_tes_in!G27=0,"",SER_hh_tes_in!G27/SER_hh_fec_in!G27)</f>
        <v>0.89581645708243163</v>
      </c>
      <c r="H27" s="122">
        <f>IF(SER_hh_tes_in!H27=0,"",SER_hh_tes_in!H27/SER_hh_fec_in!H27)</f>
        <v>0.90920003062570232</v>
      </c>
      <c r="I27" s="122">
        <f>IF(SER_hh_tes_in!I27=0,"",SER_hh_tes_in!I27/SER_hh_fec_in!I27)</f>
        <v>0.94333100771600675</v>
      </c>
      <c r="J27" s="122">
        <f>IF(SER_hh_tes_in!J27=0,"",SER_hh_tes_in!J27/SER_hh_fec_in!J27)</f>
        <v>0.97446077841491985</v>
      </c>
      <c r="K27" s="122">
        <f>IF(SER_hh_tes_in!K27=0,"",SER_hh_tes_in!K27/SER_hh_fec_in!K27)</f>
        <v>0.97548679019623585</v>
      </c>
      <c r="L27" s="122">
        <f>IF(SER_hh_tes_in!L27=0,"",SER_hh_tes_in!L27/SER_hh_fec_in!L27)</f>
        <v>0.99239911334853081</v>
      </c>
      <c r="M27" s="122">
        <f>IF(SER_hh_tes_in!M27=0,"",SER_hh_tes_in!M27/SER_hh_fec_in!M27)</f>
        <v>1.0005540846220631</v>
      </c>
      <c r="N27" s="122">
        <f>IF(SER_hh_tes_in!N27=0,"",SER_hh_tes_in!N27/SER_hh_fec_in!N27)</f>
        <v>1.0038654032533669</v>
      </c>
      <c r="O27" s="122">
        <f>IF(SER_hh_tes_in!O27=0,"",SER_hh_tes_in!O27/SER_hh_fec_in!O27)</f>
        <v>1.005921067746586</v>
      </c>
      <c r="P27" s="122">
        <f>IF(SER_hh_tes_in!P27=0,"",SER_hh_tes_in!P27/SER_hh_fec_in!P27)</f>
        <v>1.00769842196361</v>
      </c>
      <c r="Q27" s="122">
        <f>IF(SER_hh_tes_in!Q27=0,"",SER_hh_tes_in!Q27/SER_hh_fec_in!Q27)</f>
        <v>1.0083121570839459</v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/>
      <c r="C29" s="110">
        <f>IF(SER_hh_tes_in!C29=0,"",SER_hh_tes_in!C29/SER_hh_fec_in!C29)</f>
        <v>0.6130873330160207</v>
      </c>
      <c r="D29" s="110">
        <f>IF(SER_hh_tes_in!D29=0,"",SER_hh_tes_in!D29/SER_hh_fec_in!D29)</f>
        <v>0.43728395614980092</v>
      </c>
      <c r="E29" s="110">
        <f>IF(SER_hh_tes_in!E29=0,"",SER_hh_tes_in!E29/SER_hh_fec_in!E29)</f>
        <v>0.5353888819713899</v>
      </c>
      <c r="F29" s="110">
        <f>IF(SER_hh_tes_in!F29=0,"",SER_hh_tes_in!F29/SER_hh_fec_in!F29)</f>
        <v>0.53469338981497239</v>
      </c>
      <c r="G29" s="110">
        <f>IF(SER_hh_tes_in!G29=0,"",SER_hh_tes_in!G29/SER_hh_fec_in!G29)</f>
        <v>0.44420636980107586</v>
      </c>
      <c r="H29" s="110">
        <f>IF(SER_hh_tes_in!H29=0,"",SER_hh_tes_in!H29/SER_hh_fec_in!H29)</f>
        <v>0.63090244223993774</v>
      </c>
      <c r="I29" s="110">
        <f>IF(SER_hh_tes_in!I29=0,"",SER_hh_tes_in!I29/SER_hh_fec_in!I29)</f>
        <v>0.53645553528489254</v>
      </c>
      <c r="J29" s="110">
        <f>IF(SER_hh_tes_in!J29=0,"",SER_hh_tes_in!J29/SER_hh_fec_in!J29)</f>
        <v>0.45375826524890117</v>
      </c>
      <c r="K29" s="110">
        <f>IF(SER_hh_tes_in!K29=0,"",SER_hh_tes_in!K29/SER_hh_fec_in!K29)</f>
        <v>0.63015963128812957</v>
      </c>
      <c r="L29" s="110">
        <f>IF(SER_hh_tes_in!L29=0,"",SER_hh_tes_in!L29/SER_hh_fec_in!L29)</f>
        <v>0.64964522344116815</v>
      </c>
      <c r="M29" s="110">
        <f>IF(SER_hh_tes_in!M29=0,"",SER_hh_tes_in!M29/SER_hh_fec_in!M29)</f>
        <v>0.5867774597672617</v>
      </c>
      <c r="N29" s="110">
        <f>IF(SER_hh_tes_in!N29=0,"",SER_hh_tes_in!N29/SER_hh_fec_in!N29)</f>
        <v>0.37255644456140019</v>
      </c>
      <c r="O29" s="110">
        <f>IF(SER_hh_tes_in!O29=0,"",SER_hh_tes_in!O29/SER_hh_fec_in!O29)</f>
        <v>0.63190699878431378</v>
      </c>
      <c r="P29" s="110">
        <f>IF(SER_hh_tes_in!P29=0,"",SER_hh_tes_in!P29/SER_hh_fec_in!P29)</f>
        <v>0.46034008401533227</v>
      </c>
      <c r="Q29" s="110">
        <f>IF(SER_hh_tes_in!Q29=0,"",SER_hh_tes_in!Q29/SER_hh_fec_in!Q29)</f>
        <v>0.46430749068090604</v>
      </c>
    </row>
    <row r="30" spans="1:17" s="28" customFormat="1" ht="12" customHeight="1" x14ac:dyDescent="0.25">
      <c r="A30" s="88" t="s">
        <v>66</v>
      </c>
      <c r="B30" s="109"/>
      <c r="C30" s="109" t="str">
        <f>IF(SER_hh_tes_in!C30=0,"",SER_hh_tes_in!C30/SER_hh_fec_in!C30)</f>
        <v/>
      </c>
      <c r="D30" s="109">
        <f>IF(SER_hh_tes_in!D30=0,"",SER_hh_tes_in!D30/SER_hh_fec_in!D30)</f>
        <v>0.43405858273382558</v>
      </c>
      <c r="E30" s="109">
        <f>IF(SER_hh_tes_in!E30=0,"",SER_hh_tes_in!E30/SER_hh_fec_in!E30)</f>
        <v>0.43604753199556107</v>
      </c>
      <c r="F30" s="109">
        <f>IF(SER_hh_tes_in!F30=0,"",SER_hh_tes_in!F30/SER_hh_fec_in!F30)</f>
        <v>0.43916058173082517</v>
      </c>
      <c r="G30" s="109">
        <f>IF(SER_hh_tes_in!G30=0,"",SER_hh_tes_in!G30/SER_hh_fec_in!G30)</f>
        <v>0.44137765787832817</v>
      </c>
      <c r="H30" s="109" t="str">
        <f>IF(SER_hh_tes_in!H30=0,"",SER_hh_tes_in!H30/SER_hh_fec_in!H30)</f>
        <v/>
      </c>
      <c r="I30" s="109">
        <f>IF(SER_hh_tes_in!I30=0,"",SER_hh_tes_in!I30/SER_hh_fec_in!I30)</f>
        <v>0.44671657709147627</v>
      </c>
      <c r="J30" s="109">
        <f>IF(SER_hh_tes_in!J30=0,"",SER_hh_tes_in!J30/SER_hh_fec_in!J30)</f>
        <v>0.4489447922386347</v>
      </c>
      <c r="K30" s="109" t="str">
        <f>IF(SER_hh_tes_in!K30=0,"",SER_hh_tes_in!K30/SER_hh_fec_in!K30)</f>
        <v/>
      </c>
      <c r="L30" s="109" t="str">
        <f>IF(SER_hh_tes_in!L30=0,"",SER_hh_tes_in!L30/SER_hh_fec_in!L30)</f>
        <v/>
      </c>
      <c r="M30" s="109">
        <f>IF(SER_hh_tes_in!M30=0,"",SER_hh_tes_in!M30/SER_hh_fec_in!M30)</f>
        <v>0.45457682911121755</v>
      </c>
      <c r="N30" s="109">
        <f>IF(SER_hh_tes_in!N30=0,"",SER_hh_tes_in!N30/SER_hh_fec_in!N30)</f>
        <v>0.4551814009885069</v>
      </c>
      <c r="O30" s="109">
        <f>IF(SER_hh_tes_in!O30=0,"",SER_hh_tes_in!O30/SER_hh_fec_in!O30)</f>
        <v>0.45549458098011814</v>
      </c>
      <c r="P30" s="109">
        <f>IF(SER_hh_tes_in!P30=0,"",SER_hh_tes_in!P30/SER_hh_fec_in!P30)</f>
        <v>0.45566253636966247</v>
      </c>
      <c r="Q30" s="109">
        <f>IF(SER_hh_tes_in!Q30=0,"",SER_hh_tes_in!Q30/SER_hh_fec_in!Q30)</f>
        <v>0.45573936333652693</v>
      </c>
    </row>
    <row r="31" spans="1:17" ht="12" customHeight="1" x14ac:dyDescent="0.25">
      <c r="A31" s="88" t="s">
        <v>98</v>
      </c>
      <c r="B31" s="109"/>
      <c r="C31" s="109">
        <f>IF(SER_hh_tes_in!C31=0,"",SER_hh_tes_in!C31/SER_hh_fec_in!C31)</f>
        <v>0.46319581759690492</v>
      </c>
      <c r="D31" s="109">
        <f>IF(SER_hh_tes_in!D31=0,"",SER_hh_tes_in!D31/SER_hh_fec_in!D31)</f>
        <v>0.46670791182420368</v>
      </c>
      <c r="E31" s="109">
        <f>IF(SER_hh_tes_in!E31=0,"",SER_hh_tes_in!E31/SER_hh_fec_in!E31)</f>
        <v>0.46920929013523499</v>
      </c>
      <c r="F31" s="109">
        <f>IF(SER_hh_tes_in!F31=0,"",SER_hh_tes_in!F31/SER_hh_fec_in!F31)</f>
        <v>0.47297254280246037</v>
      </c>
      <c r="G31" s="109">
        <f>IF(SER_hh_tes_in!G31=0,"",SER_hh_tes_in!G31/SER_hh_fec_in!G31)</f>
        <v>0.47616231166014999</v>
      </c>
      <c r="H31" s="109">
        <f>IF(SER_hh_tes_in!H31=0,"",SER_hh_tes_in!H31/SER_hh_fec_in!H31)</f>
        <v>0.4795704964060763</v>
      </c>
      <c r="I31" s="109">
        <f>IF(SER_hh_tes_in!I31=0,"",SER_hh_tes_in!I31/SER_hh_fec_in!I31)</f>
        <v>0.48332814893846499</v>
      </c>
      <c r="J31" s="109">
        <f>IF(SER_hh_tes_in!J31=0,"",SER_hh_tes_in!J31/SER_hh_fec_in!J31)</f>
        <v>0.48559258218597123</v>
      </c>
      <c r="K31" s="109">
        <f>IF(SER_hh_tes_in!K31=0,"",SER_hh_tes_in!K31/SER_hh_fec_in!K31)</f>
        <v>0.48739032516748215</v>
      </c>
      <c r="L31" s="109">
        <f>IF(SER_hh_tes_in!L31=0,"",SER_hh_tes_in!L31/SER_hh_fec_in!L31)</f>
        <v>0.48957413487796692</v>
      </c>
      <c r="M31" s="109">
        <f>IF(SER_hh_tes_in!M31=0,"",SER_hh_tes_in!M31/SER_hh_fec_in!M31)</f>
        <v>0.49033345325822858</v>
      </c>
      <c r="N31" s="109">
        <f>IF(SER_hh_tes_in!N31=0,"",SER_hh_tes_in!N31/SER_hh_fec_in!N31)</f>
        <v>0.49036828099024188</v>
      </c>
      <c r="O31" s="109">
        <f>IF(SER_hh_tes_in!O31=0,"",SER_hh_tes_in!O31/SER_hh_fec_in!O31)</f>
        <v>0.49067082382118826</v>
      </c>
      <c r="P31" s="109">
        <f>IF(SER_hh_tes_in!P31=0,"",SER_hh_tes_in!P31/SER_hh_fec_in!P31)</f>
        <v>0.49078819923444511</v>
      </c>
      <c r="Q31" s="109">
        <f>IF(SER_hh_tes_in!Q31=0,"",SER_hh_tes_in!Q31/SER_hh_fec_in!Q31)</f>
        <v>0.49083994348904159</v>
      </c>
    </row>
    <row r="32" spans="1:17" ht="12" customHeight="1" x14ac:dyDescent="0.25">
      <c r="A32" s="88" t="s">
        <v>34</v>
      </c>
      <c r="B32" s="109"/>
      <c r="C32" s="109" t="str">
        <f>IF(SER_hh_tes_in!C32=0,"",SER_hh_tes_in!C32/SER_hh_fec_in!C32)</f>
        <v/>
      </c>
      <c r="D32" s="109" t="str">
        <f>IF(SER_hh_tes_in!D32=0,"",SER_hh_tes_in!D32/SER_hh_fec_in!D32)</f>
        <v/>
      </c>
      <c r="E32" s="109" t="str">
        <f>IF(SER_hh_tes_in!E32=0,"",SER_hh_tes_in!E32/SER_hh_fec_in!E32)</f>
        <v/>
      </c>
      <c r="F32" s="109" t="str">
        <f>IF(SER_hh_tes_in!F32=0,"",SER_hh_tes_in!F32/SER_hh_fec_in!F32)</f>
        <v/>
      </c>
      <c r="G32" s="109" t="str">
        <f>IF(SER_hh_tes_in!G32=0,"",SER_hh_tes_in!G32/SER_hh_fec_in!G32)</f>
        <v/>
      </c>
      <c r="H32" s="109" t="str">
        <f>IF(SER_hh_tes_in!H32=0,"",SER_hh_tes_in!H32/SER_hh_fec_in!H32)</f>
        <v/>
      </c>
      <c r="I32" s="109" t="str">
        <f>IF(SER_hh_tes_in!I32=0,"",SER_hh_tes_in!I32/SER_hh_fec_in!I32)</f>
        <v/>
      </c>
      <c r="J32" s="109" t="str">
        <f>IF(SER_hh_tes_in!J32=0,"",SER_hh_tes_in!J32/SER_hh_fec_in!J32)</f>
        <v/>
      </c>
      <c r="K32" s="109" t="str">
        <f>IF(SER_hh_tes_in!K32=0,"",SER_hh_tes_in!K32/SER_hh_fec_in!K32)</f>
        <v/>
      </c>
      <c r="L32" s="109" t="str">
        <f>IF(SER_hh_tes_in!L32=0,"",SER_hh_tes_in!L32/SER_hh_fec_in!L32)</f>
        <v/>
      </c>
      <c r="M32" s="109" t="str">
        <f>IF(SER_hh_tes_in!M32=0,"",SER_hh_tes_in!M32/SER_hh_fec_in!M32)</f>
        <v/>
      </c>
      <c r="N32" s="109">
        <f>IF(SER_hh_tes_in!N32=0,"",SER_hh_tes_in!N32/SER_hh_fec_in!N32)</f>
        <v>0.36013437323390435</v>
      </c>
      <c r="O32" s="109">
        <f>IF(SER_hh_tes_in!O32=0,"",SER_hh_tes_in!O32/SER_hh_fec_in!O32)</f>
        <v>0.3629405329120774</v>
      </c>
      <c r="P32" s="109">
        <f>IF(SER_hh_tes_in!P32=0,"",SER_hh_tes_in!P32/SER_hh_fec_in!P32)</f>
        <v>0.36435246989128667</v>
      </c>
      <c r="Q32" s="109">
        <f>IF(SER_hh_tes_in!Q32=0,"",SER_hh_tes_in!Q32/SER_hh_fec_in!Q32)</f>
        <v>0.36506031392273797</v>
      </c>
    </row>
    <row r="33" spans="1:17" ht="12" customHeight="1" x14ac:dyDescent="0.25">
      <c r="A33" s="49" t="s">
        <v>30</v>
      </c>
      <c r="B33" s="108"/>
      <c r="C33" s="108">
        <f>IF(SER_hh_tes_in!C33=0,"",SER_hh_tes_in!C33/SER_hh_fec_in!C33)</f>
        <v>0.62222269203238556</v>
      </c>
      <c r="D33" s="108">
        <f>IF(SER_hh_tes_in!D33=0,"",SER_hh_tes_in!D33/SER_hh_fec_in!D33)</f>
        <v>0.62607511355136203</v>
      </c>
      <c r="E33" s="108">
        <f>IF(SER_hh_tes_in!E33=0,"",SER_hh_tes_in!E33/SER_hh_fec_in!E33)</f>
        <v>0.62927734873897467</v>
      </c>
      <c r="F33" s="108">
        <f>IF(SER_hh_tes_in!F33=0,"",SER_hh_tes_in!F33/SER_hh_fec_in!F33)</f>
        <v>0.63427198228923165</v>
      </c>
      <c r="G33" s="108" t="str">
        <f>IF(SER_hh_tes_in!G33=0,"",SER_hh_tes_in!G33/SER_hh_fec_in!G33)</f>
        <v/>
      </c>
      <c r="H33" s="108">
        <f>IF(SER_hh_tes_in!H33=0,"",SER_hh_tes_in!H33/SER_hh_fec_in!H33)</f>
        <v>0.64328886103963079</v>
      </c>
      <c r="I33" s="108">
        <f>IF(SER_hh_tes_in!I33=0,"",SER_hh_tes_in!I33/SER_hh_fec_in!I33)</f>
        <v>0.6484154852865982</v>
      </c>
      <c r="J33" s="108" t="str">
        <f>IF(SER_hh_tes_in!J33=0,"",SER_hh_tes_in!J33/SER_hh_fec_in!J33)</f>
        <v/>
      </c>
      <c r="K33" s="108">
        <f>IF(SER_hh_tes_in!K33=0,"",SER_hh_tes_in!K33/SER_hh_fec_in!K33)</f>
        <v>0.65408372012748361</v>
      </c>
      <c r="L33" s="108">
        <f>IF(SER_hh_tes_in!L33=0,"",SER_hh_tes_in!L33/SER_hh_fec_in!L33)</f>
        <v>0.65679834945529947</v>
      </c>
      <c r="M33" s="108">
        <f>IF(SER_hh_tes_in!M33=0,"",SER_hh_tes_in!M33/SER_hh_fec_in!M33)</f>
        <v>0.65768544041357624</v>
      </c>
      <c r="N33" s="108" t="str">
        <f>IF(SER_hh_tes_in!N33=0,"",SER_hh_tes_in!N33/SER_hh_fec_in!N33)</f>
        <v/>
      </c>
      <c r="O33" s="108">
        <f>IF(SER_hh_tes_in!O33=0,"",SER_hh_tes_in!O33/SER_hh_fec_in!O33)</f>
        <v>0.65861743403160944</v>
      </c>
      <c r="P33" s="108" t="str">
        <f>IF(SER_hh_tes_in!P33=0,"",SER_hh_tes_in!P33/SER_hh_fec_in!P33)</f>
        <v/>
      </c>
      <c r="Q33" s="108" t="str">
        <f>IF(SER_hh_tes_in!Q33=0,"",SER_hh_tes_in!Q33/SER_hh_fec_in!Q33)</f>
        <v/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/>
      <c r="C3" s="106">
        <f t="shared" ref="C3:Q3" si="0">SUM(C4,C16,C19,C29)</f>
        <v>66.867112548451558</v>
      </c>
      <c r="D3" s="106">
        <f t="shared" si="0"/>
        <v>58.464553615073626</v>
      </c>
      <c r="E3" s="106">
        <f t="shared" si="0"/>
        <v>14.029527740123989</v>
      </c>
      <c r="F3" s="106">
        <f t="shared" si="0"/>
        <v>95.425637881618314</v>
      </c>
      <c r="G3" s="106">
        <f t="shared" si="0"/>
        <v>89.09114463547138</v>
      </c>
      <c r="H3" s="106">
        <f t="shared" si="0"/>
        <v>60.394003254309482</v>
      </c>
      <c r="I3" s="106">
        <f t="shared" si="0"/>
        <v>64.948148867713201</v>
      </c>
      <c r="J3" s="106">
        <f t="shared" si="0"/>
        <v>52.786094411677581</v>
      </c>
      <c r="K3" s="106">
        <f t="shared" si="0"/>
        <v>65.009461495541643</v>
      </c>
      <c r="L3" s="106">
        <f t="shared" si="0"/>
        <v>25.966662026556875</v>
      </c>
      <c r="M3" s="106">
        <f t="shared" si="0"/>
        <v>33.16328932064512</v>
      </c>
      <c r="N3" s="106">
        <f t="shared" si="0"/>
        <v>11.034035182587662</v>
      </c>
      <c r="O3" s="106">
        <f t="shared" si="0"/>
        <v>38.148324381940881</v>
      </c>
      <c r="P3" s="106">
        <f t="shared" si="0"/>
        <v>37.177105729557162</v>
      </c>
      <c r="Q3" s="106">
        <f t="shared" si="0"/>
        <v>42.833809540165063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58.209277566756334</v>
      </c>
      <c r="D4" s="101">
        <f t="shared" si="1"/>
        <v>33.013399228135462</v>
      </c>
      <c r="E4" s="101">
        <f t="shared" si="1"/>
        <v>1.1418874801137022E-2</v>
      </c>
      <c r="F4" s="101">
        <f t="shared" si="1"/>
        <v>65.215801703963109</v>
      </c>
      <c r="G4" s="101">
        <f t="shared" si="1"/>
        <v>41.685925469571323</v>
      </c>
      <c r="H4" s="101">
        <f t="shared" si="1"/>
        <v>44.635819221481221</v>
      </c>
      <c r="I4" s="101">
        <f t="shared" si="1"/>
        <v>38.110737845772022</v>
      </c>
      <c r="J4" s="101">
        <f t="shared" si="1"/>
        <v>23.351867365883365</v>
      </c>
      <c r="K4" s="101">
        <f t="shared" si="1"/>
        <v>56.204227407807714</v>
      </c>
      <c r="L4" s="101">
        <f t="shared" si="1"/>
        <v>20.086612325405419</v>
      </c>
      <c r="M4" s="101">
        <f t="shared" si="1"/>
        <v>22.836323647484019</v>
      </c>
      <c r="N4" s="101">
        <f t="shared" si="1"/>
        <v>4.2449051615344642</v>
      </c>
      <c r="O4" s="101">
        <f t="shared" si="1"/>
        <v>26.04173719196919</v>
      </c>
      <c r="P4" s="101">
        <f t="shared" si="1"/>
        <v>1.6143998971098285E-2</v>
      </c>
      <c r="Q4" s="101">
        <f t="shared" si="1"/>
        <v>7.4147867157076733E-2</v>
      </c>
    </row>
    <row r="5" spans="1:17" ht="12" customHeight="1" x14ac:dyDescent="0.25">
      <c r="A5" s="88" t="s">
        <v>38</v>
      </c>
      <c r="B5" s="100"/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46.359842943276838</v>
      </c>
      <c r="D7" s="100">
        <v>9.9187162568128002</v>
      </c>
      <c r="E7" s="100">
        <v>0</v>
      </c>
      <c r="F7" s="100">
        <v>57.900174066756897</v>
      </c>
      <c r="G7" s="100">
        <v>41.680173126828599</v>
      </c>
      <c r="H7" s="100">
        <v>6.7727620344328354</v>
      </c>
      <c r="I7" s="100">
        <v>0</v>
      </c>
      <c r="J7" s="100">
        <v>0</v>
      </c>
      <c r="K7" s="100">
        <v>49.377597685132699</v>
      </c>
      <c r="L7" s="100">
        <v>0</v>
      </c>
      <c r="M7" s="100">
        <v>0</v>
      </c>
      <c r="N7" s="100">
        <v>0</v>
      </c>
      <c r="O7" s="100">
        <v>8.5539926369364281</v>
      </c>
      <c r="P7" s="100">
        <v>0</v>
      </c>
      <c r="Q7" s="100">
        <v>0</v>
      </c>
    </row>
    <row r="8" spans="1:17" ht="12" customHeight="1" x14ac:dyDescent="0.25">
      <c r="A8" s="88" t="s">
        <v>101</v>
      </c>
      <c r="B8" s="100"/>
      <c r="C8" s="100">
        <v>7.0828861660252951E-3</v>
      </c>
      <c r="D8" s="100">
        <v>1.2882638687811629E-2</v>
      </c>
      <c r="E8" s="100">
        <v>1.1418874801137022E-2</v>
      </c>
      <c r="F8" s="100">
        <v>1.1389566549091701E-2</v>
      </c>
      <c r="G8" s="100">
        <v>5.7523427427248943E-3</v>
      </c>
      <c r="H8" s="100">
        <v>3.5690535710642769E-2</v>
      </c>
      <c r="I8" s="100">
        <v>3.4406507776820298E-2</v>
      </c>
      <c r="J8" s="100">
        <v>2.1156621846089751E-2</v>
      </c>
      <c r="K8" s="100">
        <v>2.0034796352212812E-2</v>
      </c>
      <c r="L8" s="100">
        <v>1.9052729390271445E-2</v>
      </c>
      <c r="M8" s="100">
        <v>2.3088566343760841E-2</v>
      </c>
      <c r="N8" s="100">
        <v>1.5211165956788139E-2</v>
      </c>
      <c r="O8" s="100">
        <v>2.9306989719186181E-2</v>
      </c>
      <c r="P8" s="100">
        <v>1.6143998971098285E-2</v>
      </c>
      <c r="Q8" s="100">
        <v>7.4147867157076733E-2</v>
      </c>
    </row>
    <row r="9" spans="1:17" ht="12" customHeight="1" x14ac:dyDescent="0.25">
      <c r="A9" s="88" t="s">
        <v>106</v>
      </c>
      <c r="B9" s="100"/>
      <c r="C9" s="100">
        <v>11.842351737313471</v>
      </c>
      <c r="D9" s="100">
        <v>23.081800332634852</v>
      </c>
      <c r="E9" s="100">
        <v>0</v>
      </c>
      <c r="F9" s="100">
        <v>7.3042380706571146</v>
      </c>
      <c r="G9" s="100">
        <v>0</v>
      </c>
      <c r="H9" s="100">
        <v>37.827366651337741</v>
      </c>
      <c r="I9" s="100">
        <v>38.0763313379952</v>
      </c>
      <c r="J9" s="100">
        <v>23.330710744037276</v>
      </c>
      <c r="K9" s="100">
        <v>6.8065949263228003</v>
      </c>
      <c r="L9" s="100">
        <v>20.067559596015148</v>
      </c>
      <c r="M9" s="100">
        <v>22.813235081140256</v>
      </c>
      <c r="N9" s="100">
        <v>4.2296939955776764</v>
      </c>
      <c r="O9" s="100">
        <v>17.458437565313574</v>
      </c>
      <c r="P9" s="100">
        <v>0</v>
      </c>
      <c r="Q9" s="100">
        <v>0</v>
      </c>
    </row>
    <row r="10" spans="1:17" ht="12" customHeight="1" x14ac:dyDescent="0.25">
      <c r="A10" s="88" t="s">
        <v>34</v>
      </c>
      <c r="B10" s="100"/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/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3.2612834571261124E-3</v>
      </c>
      <c r="D16" s="101">
        <f t="shared" si="2"/>
        <v>1.8233151303964086E-2</v>
      </c>
      <c r="E16" s="101">
        <f t="shared" si="2"/>
        <v>4.6928030442958318E-2</v>
      </c>
      <c r="F16" s="101">
        <f t="shared" si="2"/>
        <v>2.0103810402312915E-2</v>
      </c>
      <c r="G16" s="101">
        <f t="shared" si="2"/>
        <v>1.1443575703510449E-2</v>
      </c>
      <c r="H16" s="101">
        <f t="shared" si="2"/>
        <v>4.9464432236530791E-2</v>
      </c>
      <c r="I16" s="101">
        <f t="shared" si="2"/>
        <v>0.19597177081642264</v>
      </c>
      <c r="J16" s="101">
        <f t="shared" si="2"/>
        <v>0.13271356317164015</v>
      </c>
      <c r="K16" s="101">
        <f t="shared" si="2"/>
        <v>5.3822490219324398E-3</v>
      </c>
      <c r="L16" s="101">
        <f t="shared" si="2"/>
        <v>0.25306823461728578</v>
      </c>
      <c r="M16" s="101">
        <f t="shared" si="2"/>
        <v>8.4312799232681909E-2</v>
      </c>
      <c r="N16" s="101">
        <f t="shared" si="2"/>
        <v>0.18215722301759188</v>
      </c>
      <c r="O16" s="101">
        <f t="shared" si="2"/>
        <v>0.33438977858167002</v>
      </c>
      <c r="P16" s="101">
        <f t="shared" si="2"/>
        <v>0.55468500525647368</v>
      </c>
      <c r="Q16" s="101">
        <f t="shared" si="2"/>
        <v>0.89111893194767267</v>
      </c>
    </row>
    <row r="17" spans="1:17" ht="12.95" customHeight="1" x14ac:dyDescent="0.25">
      <c r="A17" s="88" t="s">
        <v>101</v>
      </c>
      <c r="B17" s="103"/>
      <c r="C17" s="103">
        <v>3.2612834571261124E-3</v>
      </c>
      <c r="D17" s="103">
        <v>1.8233151303964086E-2</v>
      </c>
      <c r="E17" s="103">
        <v>4.6928030442958318E-2</v>
      </c>
      <c r="F17" s="103">
        <v>2.0103810402312915E-2</v>
      </c>
      <c r="G17" s="103">
        <v>1.1443575703510449E-2</v>
      </c>
      <c r="H17" s="103">
        <v>4.9464432236530791E-2</v>
      </c>
      <c r="I17" s="103">
        <v>0.19597177081642264</v>
      </c>
      <c r="J17" s="103">
        <v>0.13271356317164015</v>
      </c>
      <c r="K17" s="103">
        <v>5.3822490219324398E-3</v>
      </c>
      <c r="L17" s="103">
        <v>0.25306823461728578</v>
      </c>
      <c r="M17" s="103">
        <v>8.4312799232681909E-2</v>
      </c>
      <c r="N17" s="103">
        <v>0.18215722301759188</v>
      </c>
      <c r="O17" s="103">
        <v>0.33438977858167002</v>
      </c>
      <c r="P17" s="103">
        <v>0.55468500525647368</v>
      </c>
      <c r="Q17" s="103">
        <v>0.89111893194767267</v>
      </c>
    </row>
    <row r="18" spans="1:17" ht="12" customHeight="1" x14ac:dyDescent="0.25">
      <c r="A18" s="88" t="s">
        <v>100</v>
      </c>
      <c r="B18" s="103"/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7.4984750059478875</v>
      </c>
      <c r="D19" s="101">
        <f t="shared" si="3"/>
        <v>1.5809698746127305</v>
      </c>
      <c r="E19" s="101">
        <f t="shared" si="3"/>
        <v>3.4487263550346032</v>
      </c>
      <c r="F19" s="101">
        <f t="shared" si="3"/>
        <v>12.283643028099604</v>
      </c>
      <c r="G19" s="101">
        <f t="shared" si="3"/>
        <v>7.8328574369292898</v>
      </c>
      <c r="H19" s="101">
        <f t="shared" si="3"/>
        <v>13.497819108229324</v>
      </c>
      <c r="I19" s="101">
        <f t="shared" si="3"/>
        <v>5.3987281410805084</v>
      </c>
      <c r="J19" s="101">
        <f t="shared" si="3"/>
        <v>1.259771436906943</v>
      </c>
      <c r="K19" s="101">
        <f t="shared" si="3"/>
        <v>6.4972145072179561</v>
      </c>
      <c r="L19" s="101">
        <f t="shared" si="3"/>
        <v>4.8496111310247407</v>
      </c>
      <c r="M19" s="101">
        <f t="shared" si="3"/>
        <v>3.1949934358549319</v>
      </c>
      <c r="N19" s="101">
        <f t="shared" si="3"/>
        <v>3.1812194220697863</v>
      </c>
      <c r="O19" s="101">
        <f t="shared" si="3"/>
        <v>9.7488461398191024</v>
      </c>
      <c r="P19" s="101">
        <f t="shared" si="3"/>
        <v>9.694545555050146</v>
      </c>
      <c r="Q19" s="101">
        <f t="shared" si="3"/>
        <v>11.895223280998085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0.24221084389271683</v>
      </c>
      <c r="E21" s="100">
        <v>1.7505850750183245</v>
      </c>
      <c r="F21" s="100">
        <v>1.8902491811846331</v>
      </c>
      <c r="G21" s="100">
        <v>1.7727836371440702</v>
      </c>
      <c r="H21" s="100">
        <v>2.4739837027576188</v>
      </c>
      <c r="I21" s="100">
        <v>1.9502404888303408</v>
      </c>
      <c r="J21" s="100">
        <v>0.56242822110569046</v>
      </c>
      <c r="K21" s="100">
        <v>1.1340220405217678</v>
      </c>
      <c r="L21" s="100">
        <v>1.1068206219485694</v>
      </c>
      <c r="M21" s="100">
        <v>0.60336928959745317</v>
      </c>
      <c r="N21" s="100">
        <v>0.86711100205726888</v>
      </c>
      <c r="O21" s="100">
        <v>0.90810909899721248</v>
      </c>
      <c r="P21" s="100">
        <v>1.4492308698395502</v>
      </c>
      <c r="Q21" s="100">
        <v>1.8401746498510843</v>
      </c>
    </row>
    <row r="22" spans="1:17" ht="12" customHeight="1" x14ac:dyDescent="0.25">
      <c r="A22" s="88" t="s">
        <v>99</v>
      </c>
      <c r="B22" s="100"/>
      <c r="C22" s="100">
        <v>5.7225285275005398</v>
      </c>
      <c r="D22" s="100">
        <v>0</v>
      </c>
      <c r="E22" s="100">
        <v>3.6058191630135274E-2</v>
      </c>
      <c r="F22" s="100">
        <v>8.2839822761396125</v>
      </c>
      <c r="G22" s="100">
        <v>3.7481083681350738</v>
      </c>
      <c r="H22" s="100">
        <v>7.9668857259266526</v>
      </c>
      <c r="I22" s="100">
        <v>0.6488215916012029</v>
      </c>
      <c r="J22" s="100">
        <v>0</v>
      </c>
      <c r="K22" s="100">
        <v>2.1738283308277397</v>
      </c>
      <c r="L22" s="100">
        <v>0.530601205763783</v>
      </c>
      <c r="M22" s="100">
        <v>7.0654666588760809E-2</v>
      </c>
      <c r="N22" s="100">
        <v>0</v>
      </c>
      <c r="O22" s="100">
        <v>5.5255068004877952</v>
      </c>
      <c r="P22" s="100">
        <v>6.8611290964700604</v>
      </c>
      <c r="Q22" s="100">
        <v>8.2716214460997879</v>
      </c>
    </row>
    <row r="23" spans="1:17" ht="12" customHeight="1" x14ac:dyDescent="0.25">
      <c r="A23" s="88" t="s">
        <v>98</v>
      </c>
      <c r="B23" s="100"/>
      <c r="C23" s="100">
        <v>1.7759464784473478</v>
      </c>
      <c r="D23" s="100">
        <v>1.3387590307200137</v>
      </c>
      <c r="E23" s="100">
        <v>1.6620830883861437</v>
      </c>
      <c r="F23" s="100">
        <v>2.1094115707753591</v>
      </c>
      <c r="G23" s="100">
        <v>2.3119654316501457</v>
      </c>
      <c r="H23" s="100">
        <v>3.056949679545053</v>
      </c>
      <c r="I23" s="100">
        <v>2.7996660606489647</v>
      </c>
      <c r="J23" s="100">
        <v>0.69734321580125258</v>
      </c>
      <c r="K23" s="100">
        <v>3.1893641358684479</v>
      </c>
      <c r="L23" s="100">
        <v>3.2121893033123881</v>
      </c>
      <c r="M23" s="100">
        <v>2.5209694796687181</v>
      </c>
      <c r="N23" s="100">
        <v>2.3141084200125173</v>
      </c>
      <c r="O23" s="100">
        <v>3.3152302403340945</v>
      </c>
      <c r="P23" s="100">
        <v>1.3841855887405365</v>
      </c>
      <c r="Q23" s="100">
        <v>1.7834271850472119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/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1.1560986922902188</v>
      </c>
      <c r="D29" s="101">
        <f t="shared" si="4"/>
        <v>23.851951361021467</v>
      </c>
      <c r="E29" s="101">
        <f t="shared" si="4"/>
        <v>10.52245447984529</v>
      </c>
      <c r="F29" s="101">
        <f t="shared" si="4"/>
        <v>17.906089339153276</v>
      </c>
      <c r="G29" s="101">
        <f t="shared" si="4"/>
        <v>39.560918153267252</v>
      </c>
      <c r="H29" s="101">
        <f t="shared" si="4"/>
        <v>2.2109004923624087</v>
      </c>
      <c r="I29" s="101">
        <f t="shared" si="4"/>
        <v>21.242711110044254</v>
      </c>
      <c r="J29" s="101">
        <f t="shared" si="4"/>
        <v>28.04174204571563</v>
      </c>
      <c r="K29" s="101">
        <f t="shared" si="4"/>
        <v>2.3026373314940352</v>
      </c>
      <c r="L29" s="101">
        <f t="shared" si="4"/>
        <v>0.77737033550942969</v>
      </c>
      <c r="M29" s="101">
        <f t="shared" si="4"/>
        <v>7.0476594380734898</v>
      </c>
      <c r="N29" s="101">
        <f t="shared" si="4"/>
        <v>3.4257533759658187</v>
      </c>
      <c r="O29" s="101">
        <f t="shared" si="4"/>
        <v>2.0233512715709177</v>
      </c>
      <c r="P29" s="101">
        <f t="shared" si="4"/>
        <v>26.911731170279445</v>
      </c>
      <c r="Q29" s="101">
        <f t="shared" si="4"/>
        <v>29.973319460062232</v>
      </c>
    </row>
    <row r="30" spans="1:17" s="28" customFormat="1" ht="12" customHeight="1" x14ac:dyDescent="0.25">
      <c r="A30" s="88" t="s">
        <v>66</v>
      </c>
      <c r="B30" s="100"/>
      <c r="C30" s="100">
        <v>0</v>
      </c>
      <c r="D30" s="100">
        <v>22.058680915099565</v>
      </c>
      <c r="E30" s="100">
        <v>8.8313276465021708</v>
      </c>
      <c r="F30" s="100">
        <v>15.42645497270003</v>
      </c>
      <c r="G30" s="100">
        <v>36.674650609251387</v>
      </c>
      <c r="H30" s="100">
        <v>0</v>
      </c>
      <c r="I30" s="100">
        <v>17.590411306348269</v>
      </c>
      <c r="J30" s="100">
        <v>24.718792419072418</v>
      </c>
      <c r="K30" s="100">
        <v>0</v>
      </c>
      <c r="L30" s="100">
        <v>0</v>
      </c>
      <c r="M30" s="100">
        <v>3.9368461589425672</v>
      </c>
      <c r="N30" s="100">
        <v>1.0184462822048785</v>
      </c>
      <c r="O30" s="100">
        <v>0.97863687819545042</v>
      </c>
      <c r="P30" s="100">
        <v>22.999413892759229</v>
      </c>
      <c r="Q30" s="100">
        <v>22.839638695680492</v>
      </c>
    </row>
    <row r="31" spans="1:17" ht="12" customHeight="1" x14ac:dyDescent="0.25">
      <c r="A31" s="88" t="s">
        <v>98</v>
      </c>
      <c r="B31" s="100"/>
      <c r="C31" s="100">
        <v>1.1560986922902188</v>
      </c>
      <c r="D31" s="100">
        <v>1.7932704459219011</v>
      </c>
      <c r="E31" s="100">
        <v>1.6911268333431189</v>
      </c>
      <c r="F31" s="100">
        <v>2.4796343664532454</v>
      </c>
      <c r="G31" s="100">
        <v>2.8862675440158685</v>
      </c>
      <c r="H31" s="100">
        <v>2.2109004923624087</v>
      </c>
      <c r="I31" s="100">
        <v>3.6522998036959855</v>
      </c>
      <c r="J31" s="100">
        <v>3.3229496266432106</v>
      </c>
      <c r="K31" s="100">
        <v>2.3026373314940352</v>
      </c>
      <c r="L31" s="100">
        <v>0.77737033550942969</v>
      </c>
      <c r="M31" s="100">
        <v>3.1108132791309222</v>
      </c>
      <c r="N31" s="100">
        <v>2.4073070937609402</v>
      </c>
      <c r="O31" s="100">
        <v>1.0447143933754675</v>
      </c>
      <c r="P31" s="100">
        <v>3.9123172775202173</v>
      </c>
      <c r="Q31" s="100">
        <v>7.1336807643817401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45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13" t="s">
        <v>195</v>
      </c>
      <c r="B1" s="3"/>
      <c r="C1" s="3"/>
      <c r="D1" s="14" t="s">
        <v>28</v>
      </c>
    </row>
    <row r="2" spans="1:4" ht="18.75" x14ac:dyDescent="0.3">
      <c r="A2" s="13"/>
      <c r="B2" s="3"/>
      <c r="C2" s="3"/>
      <c r="D2" s="14"/>
    </row>
    <row r="3" spans="1:4" ht="18.75" x14ac:dyDescent="0.3">
      <c r="A3" s="13"/>
      <c r="B3" s="11" t="s">
        <v>27</v>
      </c>
      <c r="C3" s="12"/>
      <c r="D3" s="11" t="s">
        <v>26</v>
      </c>
    </row>
    <row r="4" spans="1:4" ht="15" customHeight="1" x14ac:dyDescent="0.3">
      <c r="A4" s="10"/>
      <c r="B4" s="7" t="str">
        <f ca="1">HYPERLINK("#"&amp;CELL("address",SER_summary!$B$2),MID(CELL("filename",SER_summary!$B$2),FIND("]",CELL("filename",SER_summary!$B$2))+1,256))</f>
        <v>SER_summary</v>
      </c>
      <c r="C4" s="7"/>
      <c r="D4" s="3" t="s">
        <v>25</v>
      </c>
    </row>
    <row r="5" spans="1:4" x14ac:dyDescent="0.25">
      <c r="A5" s="8"/>
      <c r="B5" s="9"/>
      <c r="C5" s="4"/>
      <c r="D5" s="6"/>
    </row>
    <row r="6" spans="1:4" x14ac:dyDescent="0.25">
      <c r="A6" s="8"/>
      <c r="B6" s="5" t="s">
        <v>24</v>
      </c>
      <c r="C6" s="4"/>
      <c r="D6" s="6"/>
    </row>
    <row r="7" spans="1:4" x14ac:dyDescent="0.25">
      <c r="A7" s="8"/>
      <c r="B7" s="4" t="str">
        <f ca="1">HYPERLINK("#"&amp;CELL("address",SER_hh_num!$B$2),MID(CELL("filename",SER_hh_num!$B$2),FIND("]",CELL("filename",SER_hh_num!$B$2))+1,256))</f>
        <v>SER_hh_num</v>
      </c>
      <c r="C7" s="4"/>
      <c r="D7" s="6" t="s">
        <v>23</v>
      </c>
    </row>
    <row r="8" spans="1:4" x14ac:dyDescent="0.25">
      <c r="B8" s="4" t="str">
        <f ca="1">HYPERLINK("#"&amp;CELL("address",SER_hh_fec!$B$2),MID(CELL("filename",SER_hh_fec!$B$2),FIND("]",CELL("filename",SER_hh_fec!$B$2))+1,256))</f>
        <v>SER_hh_fec</v>
      </c>
      <c r="C8" s="4"/>
      <c r="D8" s="6" t="s">
        <v>20</v>
      </c>
    </row>
    <row r="9" spans="1:4" x14ac:dyDescent="0.25">
      <c r="B9" s="4" t="str">
        <f ca="1">HYPERLINK("#"&amp;CELL("address",SER_hh_tes!$B$2),MID(CELL("filename",SER_hh_tes!$B$2),FIND("]",CELL("filename",SER_hh_tes!$B$2))+1,256))</f>
        <v>SER_hh_tes</v>
      </c>
      <c r="C9" s="4"/>
      <c r="D9" s="6" t="s">
        <v>19</v>
      </c>
    </row>
    <row r="10" spans="1:4" x14ac:dyDescent="0.25">
      <c r="B10" s="4" t="str">
        <f ca="1">HYPERLINK("#"&amp;CELL("address",SER_hh_eff!$B$2),MID(CELL("filename",SER_hh_eff!$B$2),FIND("]",CELL("filename",SER_hh_eff!$B$2))+1,256))</f>
        <v>SER_hh_eff</v>
      </c>
      <c r="C10" s="4"/>
      <c r="D10" s="6" t="s">
        <v>18</v>
      </c>
    </row>
    <row r="11" spans="1:4" x14ac:dyDescent="0.25">
      <c r="B11" s="4" t="str">
        <f ca="1">HYPERLINK("#"&amp;CELL("address",SER_hh_emi!$B$2),MID(CELL("filename",SER_hh_emi!$B$2),FIND("]",CELL("filename",SER_hh_emi!$B$2))+1,256))</f>
        <v>SER_hh_emi</v>
      </c>
      <c r="C11" s="4"/>
      <c r="D11" s="6" t="s">
        <v>17</v>
      </c>
    </row>
    <row r="12" spans="1:4" x14ac:dyDescent="0.25">
      <c r="B12" s="4" t="str">
        <f ca="1">HYPERLINK("#"&amp;CELL("address",SER_hh_fech!$B$2),MID(CELL("filename",SER_hh_fech!$B$2),FIND("]",CELL("filename",SER_hh_fech!$B$2))+1,256))</f>
        <v>SER_hh_fech</v>
      </c>
      <c r="C12" s="4"/>
      <c r="D12" s="6" t="s">
        <v>16</v>
      </c>
    </row>
    <row r="13" spans="1:4" x14ac:dyDescent="0.25">
      <c r="B13" s="4" t="str">
        <f ca="1">HYPERLINK("#"&amp;CELL("address",SER_hh_tesh!$B$2),MID(CELL("filename",SER_hh_tesh!$B$2),FIND("]",CELL("filename",SER_hh_tesh!$B$2))+1,256))</f>
        <v>SER_hh_tesh</v>
      </c>
      <c r="C13" s="4"/>
      <c r="D13" s="6" t="s">
        <v>15</v>
      </c>
    </row>
    <row r="14" spans="1:4" x14ac:dyDescent="0.25">
      <c r="B14" s="4" t="str">
        <f ca="1">HYPERLINK("#"&amp;CELL("address",SER_hh_emih!$B$2),MID(CELL("filename",SER_hh_emih!$B$2),FIND("]",CELL("filename",SER_hh_emih!$B$2))+1,256))</f>
        <v>SER_hh_emih</v>
      </c>
      <c r="C14" s="4"/>
      <c r="D14" s="6" t="s">
        <v>14</v>
      </c>
    </row>
    <row r="15" spans="1:4" x14ac:dyDescent="0.25">
      <c r="B15" s="4" t="str">
        <f ca="1">HYPERLINK("#"&amp;CELL("address",SER_hh_fecs!$B$2),MID(CELL("filename",SER_hh_fecs!$B$2),FIND("]",CELL("filename",SER_hh_fecs!$B$2))+1,256))</f>
        <v>SER_hh_fecs</v>
      </c>
      <c r="C15" s="4"/>
      <c r="D15" s="6" t="s">
        <v>13</v>
      </c>
    </row>
    <row r="16" spans="1:4" x14ac:dyDescent="0.25">
      <c r="B16" s="4" t="str">
        <f ca="1">HYPERLINK("#"&amp;CELL("address",SER_hh_tess!$B$2),MID(CELL("filename",SER_hh_tess!$B$2),FIND("]",CELL("filename",SER_hh_tess!$B$2))+1,256))</f>
        <v>SER_hh_tess</v>
      </c>
      <c r="C16" s="4"/>
      <c r="D16" s="6" t="s">
        <v>12</v>
      </c>
    </row>
    <row r="17" spans="1:4" x14ac:dyDescent="0.25">
      <c r="B17" s="4" t="str">
        <f ca="1">HYPERLINK("#"&amp;CELL("address",SER_hh_emis!$B$2),MID(CELL("filename",SER_hh_emis!$B$2),FIND("]",CELL("filename",SER_hh_emis!$B$2))+1,256))</f>
        <v>SER_hh_emis</v>
      </c>
      <c r="C17" s="4"/>
      <c r="D17" s="6" t="s">
        <v>11</v>
      </c>
    </row>
    <row r="18" spans="1:4" x14ac:dyDescent="0.25">
      <c r="B18" s="4"/>
      <c r="C18" s="4"/>
      <c r="D18" s="1"/>
    </row>
    <row r="19" spans="1:4" x14ac:dyDescent="0.25">
      <c r="A19" s="8"/>
      <c r="B19" s="5" t="s">
        <v>22</v>
      </c>
      <c r="C19" s="4"/>
      <c r="D19" s="6"/>
    </row>
    <row r="20" spans="1:4" x14ac:dyDescent="0.25">
      <c r="A20" s="8"/>
      <c r="B20" s="4" t="str">
        <f ca="1">HYPERLINK("#"&amp;CELL("address",SER_hh_num_in!$B$2),MID(CELL("filename",SER_hh_num_in!$B$2),FIND("]",CELL("filename",SER_hh_num_in!$B$2))+1,256))</f>
        <v>SER_hh_num_in</v>
      </c>
      <c r="C20" s="4"/>
      <c r="D20" s="6" t="s">
        <v>21</v>
      </c>
    </row>
    <row r="21" spans="1:4" x14ac:dyDescent="0.25">
      <c r="B21" s="4" t="str">
        <f ca="1">HYPERLINK("#"&amp;CELL("address",SER_hh_fec_in!$B$2),MID(CELL("filename",SER_hh_fec_in!$B$2),FIND("]",CELL("filename",SER_hh_fec_in!$B$2))+1,256))</f>
        <v>SER_hh_fec_in</v>
      </c>
      <c r="C21" s="4"/>
      <c r="D21" s="6" t="s">
        <v>20</v>
      </c>
    </row>
    <row r="22" spans="1:4" x14ac:dyDescent="0.25">
      <c r="B22" s="4" t="str">
        <f ca="1">HYPERLINK("#"&amp;CELL("address",SER_hh_tes_in!$B$2),MID(CELL("filename",SER_hh_tes_in!$B$2),FIND("]",CELL("filename",SER_hh_tes_in!$B$2))+1,256))</f>
        <v>SER_hh_tes_in</v>
      </c>
      <c r="C22" s="4"/>
      <c r="D22" s="6" t="s">
        <v>19</v>
      </c>
    </row>
    <row r="23" spans="1:4" x14ac:dyDescent="0.25">
      <c r="B23" s="4" t="str">
        <f ca="1">HYPERLINK("#"&amp;CELL("address",SER_hh_eff_in!$B$2),MID(CELL("filename",SER_hh_eff_in!$B$2),FIND("]",CELL("filename",SER_hh_eff_in!$B$2))+1,256))</f>
        <v>SER_hh_eff_in</v>
      </c>
      <c r="C23" s="4"/>
      <c r="D23" s="6" t="s">
        <v>18</v>
      </c>
    </row>
    <row r="24" spans="1:4" x14ac:dyDescent="0.25">
      <c r="B24" s="4" t="str">
        <f ca="1">HYPERLINK("#"&amp;CELL("address",SER_hh_emi_in!$B$2),MID(CELL("filename",SER_hh_emi_in!$B$2),FIND("]",CELL("filename",SER_hh_emi_in!$B$2))+1,256))</f>
        <v>SER_hh_emi_in</v>
      </c>
      <c r="C24" s="4"/>
      <c r="D24" s="6" t="s">
        <v>17</v>
      </c>
    </row>
    <row r="25" spans="1:4" x14ac:dyDescent="0.25">
      <c r="B25" s="4" t="str">
        <f ca="1">HYPERLINK("#"&amp;CELL("address",SER_hh_fech_in!$B$2),MID(CELL("filename",SER_hh_fech_in!$B$2),FIND("]",CELL("filename",SER_hh_fech_in!$B$2))+1,256))</f>
        <v>SER_hh_fech_in</v>
      </c>
      <c r="C25" s="4"/>
      <c r="D25" s="6" t="s">
        <v>16</v>
      </c>
    </row>
    <row r="26" spans="1:4" x14ac:dyDescent="0.25">
      <c r="B26" s="4" t="str">
        <f ca="1">HYPERLINK("#"&amp;CELL("address",SER_hh_tesh_in!$B$2),MID(CELL("filename",SER_hh_tesh_in!$B$2),FIND("]",CELL("filename",SER_hh_tesh_in!$B$2))+1,256))</f>
        <v>SER_hh_tesh_in</v>
      </c>
      <c r="C26" s="4"/>
      <c r="D26" s="6" t="s">
        <v>15</v>
      </c>
    </row>
    <row r="27" spans="1:4" x14ac:dyDescent="0.25">
      <c r="B27" s="4" t="str">
        <f ca="1">HYPERLINK("#"&amp;CELL("address",SER_hh_emih_in!$B$2),MID(CELL("filename",SER_hh_emih_in!$B$2),FIND("]",CELL("filename",SER_hh_emih_in!$B$2))+1,256))</f>
        <v>SER_hh_emih_in</v>
      </c>
      <c r="C27" s="4"/>
      <c r="D27" s="6" t="s">
        <v>14</v>
      </c>
    </row>
    <row r="28" spans="1:4" x14ac:dyDescent="0.25">
      <c r="B28" s="4" t="str">
        <f ca="1">HYPERLINK("#"&amp;CELL("address",SER_hh_fecs_in!$B$2),MID(CELL("filename",SER_hh_fecs_in!$B$2),FIND("]",CELL("filename",SER_hh_fecs_in!$B$2))+1,256))</f>
        <v>SER_hh_fecs_in</v>
      </c>
      <c r="C28" s="4"/>
      <c r="D28" s="6" t="s">
        <v>13</v>
      </c>
    </row>
    <row r="29" spans="1:4" x14ac:dyDescent="0.25">
      <c r="B29" s="4" t="str">
        <f ca="1">HYPERLINK("#"&amp;CELL("address",SER_hh_tess_in!$B$2),MID(CELL("filename",SER_hh_tess_in!$B$2),FIND("]",CELL("filename",SER_hh_tess_in!$B$2))+1,256))</f>
        <v>SER_hh_tess_in</v>
      </c>
      <c r="C29" s="4"/>
      <c r="D29" s="6" t="s">
        <v>12</v>
      </c>
    </row>
    <row r="30" spans="1:4" x14ac:dyDescent="0.25">
      <c r="B30" s="4" t="str">
        <f ca="1">HYPERLINK("#"&amp;CELL("address",SER_hh_emis_in!$B$2),MID(CELL("filename",SER_hh_emis_in!$B$2),FIND("]",CELL("filename",SER_hh_emis_in!$B$2))+1,256))</f>
        <v>SER_hh_emis_in</v>
      </c>
      <c r="C30" s="4"/>
      <c r="D30" s="6" t="s">
        <v>11</v>
      </c>
    </row>
    <row r="31" spans="1:4" x14ac:dyDescent="0.25">
      <c r="B31" s="4"/>
      <c r="C31" s="4"/>
      <c r="D31" s="1"/>
    </row>
    <row r="32" spans="1:4" x14ac:dyDescent="0.25">
      <c r="B32" s="5" t="s">
        <v>10</v>
      </c>
      <c r="C32" s="4"/>
      <c r="D32" s="1"/>
    </row>
    <row r="33" spans="2:4" x14ac:dyDescent="0.25">
      <c r="B33" s="4" t="str">
        <f ca="1">HYPERLINK("#"&amp;CELL("address",'SER_se-appl'!$B$2),MID(CELL("filename",'SER_se-appl'!$B$2),FIND("]",CELL("filename",'SER_se-appl'!$B$2))+1,256))</f>
        <v>SER_se-appl</v>
      </c>
      <c r="C33" s="7"/>
      <c r="D33" s="6" t="s">
        <v>192</v>
      </c>
    </row>
    <row r="34" spans="2:4" x14ac:dyDescent="0.25">
      <c r="B34" s="4" t="str">
        <f ca="1">HYPERLINK("#"&amp;CELL("address",SER_VE!$B$2),MID(CELL("filename",SER_VE!$B$2),FIND("]",CELL("filename",SER_VE!$B$2))+1,256))</f>
        <v>SER_VE</v>
      </c>
      <c r="C34" s="7"/>
      <c r="D34" s="6" t="s">
        <v>9</v>
      </c>
    </row>
    <row r="35" spans="2:4" x14ac:dyDescent="0.25">
      <c r="B35" s="4" t="str">
        <f ca="1">HYPERLINK("#"&amp;CELL("address",SER_SL!$B$2),MID(CELL("filename",SER_SL!$B$2),FIND("]",CELL("filename",SER_SL!$B$2))+1,256))</f>
        <v>SER_SL</v>
      </c>
      <c r="C35" s="7"/>
      <c r="D35" s="6" t="s">
        <v>8</v>
      </c>
    </row>
    <row r="36" spans="2:4" x14ac:dyDescent="0.25">
      <c r="B36" s="4" t="str">
        <f ca="1">HYPERLINK("#"&amp;CELL("address",SER_BL!$B$2),MID(CELL("filename",SER_BL!$B$2),FIND("]",CELL("filename",SER_BL!$B$2))+1,256))</f>
        <v>SER_BL</v>
      </c>
      <c r="C36" s="7"/>
      <c r="D36" s="6" t="s">
        <v>7</v>
      </c>
    </row>
    <row r="37" spans="2:4" x14ac:dyDescent="0.25">
      <c r="B37" s="4" t="str">
        <f ca="1">HYPERLINK("#"&amp;CELL("address",SER_CR!$B$2),MID(CELL("filename",SER_CR!$B$2),FIND("]",CELL("filename",SER_CR!$B$2))+1,256))</f>
        <v>SER_CR</v>
      </c>
      <c r="C37" s="7"/>
      <c r="D37" s="6" t="s">
        <v>191</v>
      </c>
    </row>
    <row r="38" spans="2:4" x14ac:dyDescent="0.25">
      <c r="B38" s="4" t="str">
        <f ca="1">HYPERLINK("#"&amp;CELL("address",SER_BT!$B$2),MID(CELL("filename",SER_BT!$B$2),FIND("]",CELL("filename",SER_BT!$B$2))+1,256))</f>
        <v>SER_BT</v>
      </c>
      <c r="C38" s="7"/>
      <c r="D38" s="6" t="s">
        <v>6</v>
      </c>
    </row>
    <row r="39" spans="2:4" x14ac:dyDescent="0.25">
      <c r="B39" s="4" t="str">
        <f ca="1">HYPERLINK("#"&amp;CELL("address",SER_IT!$B$2),MID(CELL("filename",SER_IT!$B$2),FIND("]",CELL("filename",SER_IT!$B$2))+1,256))</f>
        <v>SER_IT</v>
      </c>
      <c r="C39" s="7"/>
      <c r="D39" s="6" t="s">
        <v>5</v>
      </c>
    </row>
    <row r="41" spans="2:4" x14ac:dyDescent="0.25">
      <c r="B41" s="5" t="s">
        <v>4</v>
      </c>
    </row>
    <row r="42" spans="2:4" x14ac:dyDescent="0.25">
      <c r="B42" s="4" t="str">
        <f ca="1">HYPERLINK("#"&amp;CELL("address",AGR!$B$2),MID(CELL("filename",AGR!$B$2),FIND("]",CELL("filename",AGR!$B$2))+1,256))</f>
        <v>AGR</v>
      </c>
      <c r="D42" s="3" t="s">
        <v>3</v>
      </c>
    </row>
    <row r="43" spans="2:4" x14ac:dyDescent="0.25">
      <c r="B43" s="2" t="str">
        <f ca="1">HYPERLINK("#"&amp;CELL("address",AGR_fec!$B$2),MID(CELL("filename",AGR_fec!$B$2),FIND("]",CELL("filename",AGR_fec!$B$2))+1,256))</f>
        <v>AGR_fec</v>
      </c>
      <c r="D43" s="1" t="s">
        <v>2</v>
      </c>
    </row>
    <row r="44" spans="2:4" x14ac:dyDescent="0.25">
      <c r="B44" s="2" t="str">
        <f ca="1">HYPERLINK("#"&amp;CELL("address",AGR_ued!$B$2),MID(CELL("filename",AGR_ued!$B$2),FIND("]",CELL("filename",AGR_ued!$B$2))+1,256))</f>
        <v>AGR_ued</v>
      </c>
      <c r="D44" s="1" t="s">
        <v>1</v>
      </c>
    </row>
    <row r="45" spans="2:4" x14ac:dyDescent="0.25">
      <c r="B45" s="2" t="str">
        <f ca="1">HYPERLINK("#"&amp;CELL("address",AGR_emi!$B$2),MID(CELL("filename",AGR_emi!$B$2),FIND("]",CELL("filename",AGR_emi!$B$2))+1,256))</f>
        <v>AGR_emi</v>
      </c>
      <c r="D45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/>
      <c r="C3" s="106">
        <f>IF(SER_hh_fec_in!C3=0,0,1000000/0.086*SER_hh_fec_in!C3/SER_hh_num_in!C3)</f>
        <v>37572.361113224229</v>
      </c>
      <c r="D3" s="106">
        <f>IF(SER_hh_fec_in!D3=0,0,1000000/0.086*SER_hh_fec_in!D3/SER_hh_num_in!D3)</f>
        <v>43356.639038058383</v>
      </c>
      <c r="E3" s="106">
        <f>IF(SER_hh_fec_in!E3=0,0,1000000/0.086*SER_hh_fec_in!E3/SER_hh_num_in!E3)</f>
        <v>38179.055754967165</v>
      </c>
      <c r="F3" s="106">
        <f>IF(SER_hh_fec_in!F3=0,0,1000000/0.086*SER_hh_fec_in!F3/SER_hh_num_in!F3)</f>
        <v>46717.410548267639</v>
      </c>
      <c r="G3" s="106">
        <f>IF(SER_hh_fec_in!G3=0,0,1000000/0.086*SER_hh_fec_in!G3/SER_hh_num_in!G3)</f>
        <v>51997.844211050637</v>
      </c>
      <c r="H3" s="106">
        <f>IF(SER_hh_fec_in!H3=0,0,1000000/0.086*SER_hh_fec_in!H3/SER_hh_num_in!H3)</f>
        <v>49394.146125918654</v>
      </c>
      <c r="I3" s="106">
        <f>IF(SER_hh_fec_in!I3=0,0,1000000/0.086*SER_hh_fec_in!I3/SER_hh_num_in!I3)</f>
        <v>50494.151231203025</v>
      </c>
      <c r="J3" s="106">
        <f>IF(SER_hh_fec_in!J3=0,0,1000000/0.086*SER_hh_fec_in!J3/SER_hh_num_in!J3)</f>
        <v>50152.209248314328</v>
      </c>
      <c r="K3" s="106">
        <f>IF(SER_hh_fec_in!K3=0,0,1000000/0.086*SER_hh_fec_in!K3/SER_hh_num_in!K3)</f>
        <v>52060.763255724145</v>
      </c>
      <c r="L3" s="106">
        <f>IF(SER_hh_fec_in!L3=0,0,1000000/0.086*SER_hh_fec_in!L3/SER_hh_num_in!L3)</f>
        <v>44171.433222393622</v>
      </c>
      <c r="M3" s="106">
        <f>IF(SER_hh_fec_in!M3=0,0,1000000/0.086*SER_hh_fec_in!M3/SER_hh_num_in!M3)</f>
        <v>42567.058563367929</v>
      </c>
      <c r="N3" s="106">
        <f>IF(SER_hh_fec_in!N3=0,0,1000000/0.086*SER_hh_fec_in!N3/SER_hh_num_in!N3)</f>
        <v>45744.31624698572</v>
      </c>
      <c r="O3" s="106">
        <f>IF(SER_hh_fec_in!O3=0,0,1000000/0.086*SER_hh_fec_in!O3/SER_hh_num_in!O3)</f>
        <v>36727.132266789289</v>
      </c>
      <c r="P3" s="106">
        <f>IF(SER_hh_fec_in!P3=0,0,1000000/0.086*SER_hh_fec_in!P3/SER_hh_num_in!P3)</f>
        <v>44316.253597966104</v>
      </c>
      <c r="Q3" s="106">
        <f>IF(SER_hh_fec_in!Q3=0,0,1000000/0.086*SER_hh_fec_in!Q3/SER_hh_num_in!Q3)</f>
        <v>47335.724314297222</v>
      </c>
    </row>
    <row r="4" spans="1:17" ht="12.95" customHeight="1" x14ac:dyDescent="0.25">
      <c r="A4" s="90" t="s">
        <v>44</v>
      </c>
      <c r="B4" s="101"/>
      <c r="C4" s="101">
        <f>IF(SER_hh_fec_in!C4=0,0,1000000/0.086*SER_hh_fec_in!C4/SER_hh_num_in!C4)</f>
        <v>16736.792180795099</v>
      </c>
      <c r="D4" s="101">
        <f>IF(SER_hh_fec_in!D4=0,0,1000000/0.086*SER_hh_fec_in!D4/SER_hh_num_in!D4)</f>
        <v>17299.940398588431</v>
      </c>
      <c r="E4" s="101">
        <f>IF(SER_hh_fec_in!E4=0,0,1000000/0.086*SER_hh_fec_in!E4/SER_hh_num_in!E4)</f>
        <v>20528.372070024798</v>
      </c>
      <c r="F4" s="101">
        <f>IF(SER_hh_fec_in!F4=0,0,1000000/0.086*SER_hh_fec_in!F4/SER_hh_num_in!F4)</f>
        <v>24378.782520069541</v>
      </c>
      <c r="G4" s="101">
        <f>IF(SER_hh_fec_in!G4=0,0,1000000/0.086*SER_hh_fec_in!G4/SER_hh_num_in!G4)</f>
        <v>26669.961518383148</v>
      </c>
      <c r="H4" s="101">
        <f>IF(SER_hh_fec_in!H4=0,0,1000000/0.086*SER_hh_fec_in!H4/SER_hh_num_in!H4)</f>
        <v>26410.937851605351</v>
      </c>
      <c r="I4" s="101">
        <f>IF(SER_hh_fec_in!I4=0,0,1000000/0.086*SER_hh_fec_in!I4/SER_hh_num_in!I4)</f>
        <v>24763.154702390988</v>
      </c>
      <c r="J4" s="101">
        <f>IF(SER_hh_fec_in!J4=0,0,1000000/0.086*SER_hh_fec_in!J4/SER_hh_num_in!J4)</f>
        <v>22324.728957746807</v>
      </c>
      <c r="K4" s="101">
        <f>IF(SER_hh_fec_in!K4=0,0,1000000/0.086*SER_hh_fec_in!K4/SER_hh_num_in!K4)</f>
        <v>27558.727766329041</v>
      </c>
      <c r="L4" s="101">
        <f>IF(SER_hh_fec_in!L4=0,0,1000000/0.086*SER_hh_fec_in!L4/SER_hh_num_in!L4)</f>
        <v>19355.608229750058</v>
      </c>
      <c r="M4" s="101">
        <f>IF(SER_hh_fec_in!M4=0,0,1000000/0.086*SER_hh_fec_in!M4/SER_hh_num_in!M4)</f>
        <v>19747.171003705342</v>
      </c>
      <c r="N4" s="101">
        <f>IF(SER_hh_fec_in!N4=0,0,1000000/0.086*SER_hh_fec_in!N4/SER_hh_num_in!N4)</f>
        <v>16140.220735981307</v>
      </c>
      <c r="O4" s="101">
        <f>IF(SER_hh_fec_in!O4=0,0,1000000/0.086*SER_hh_fec_in!O4/SER_hh_num_in!O4)</f>
        <v>17174.155599664318</v>
      </c>
      <c r="P4" s="101">
        <f>IF(SER_hh_fec_in!P4=0,0,1000000/0.086*SER_hh_fec_in!P4/SER_hh_num_in!P4)</f>
        <v>19957.481305102032</v>
      </c>
      <c r="Q4" s="101">
        <f>IF(SER_hh_fec_in!Q4=0,0,1000000/0.086*SER_hh_fec_in!Q4/SER_hh_num_in!Q4)</f>
        <v>22384.367828319784</v>
      </c>
    </row>
    <row r="5" spans="1:17" ht="12" customHeight="1" x14ac:dyDescent="0.25">
      <c r="A5" s="88" t="s">
        <v>38</v>
      </c>
      <c r="B5" s="100"/>
      <c r="C5" s="100">
        <f>IF(SER_hh_fec_in!C5=0,0,1000000/0.086*SER_hh_fec_in!C5/SER_hh_num_in!C5)</f>
        <v>0</v>
      </c>
      <c r="D5" s="100">
        <f>IF(SER_hh_fec_in!D5=0,0,1000000/0.086*SER_hh_fec_in!D5/SER_hh_num_in!D5)</f>
        <v>0</v>
      </c>
      <c r="E5" s="100">
        <f>IF(SER_hh_fec_in!E5=0,0,1000000/0.086*SER_hh_fec_in!E5/SER_hh_num_in!E5)</f>
        <v>0</v>
      </c>
      <c r="F5" s="100">
        <f>IF(SER_hh_fec_in!F5=0,0,1000000/0.086*SER_hh_fec_in!F5/SER_hh_num_in!F5)</f>
        <v>0</v>
      </c>
      <c r="G5" s="100">
        <f>IF(SER_hh_fec_in!G5=0,0,1000000/0.086*SER_hh_fec_in!G5/SER_hh_num_in!G5)</f>
        <v>0</v>
      </c>
      <c r="H5" s="100">
        <f>IF(SER_hh_fec_in!H5=0,0,1000000/0.086*SER_hh_fec_in!H5/SER_hh_num_in!H5)</f>
        <v>0</v>
      </c>
      <c r="I5" s="100">
        <f>IF(SER_hh_fec_in!I5=0,0,1000000/0.086*SER_hh_fec_in!I5/SER_hh_num_in!I5)</f>
        <v>0</v>
      </c>
      <c r="J5" s="100">
        <f>IF(SER_hh_fec_in!J5=0,0,1000000/0.086*SER_hh_fec_in!J5/SER_hh_num_in!J5)</f>
        <v>0</v>
      </c>
      <c r="K5" s="100">
        <f>IF(SER_hh_fec_in!K5=0,0,1000000/0.086*SER_hh_fec_in!K5/SER_hh_num_in!K5)</f>
        <v>0</v>
      </c>
      <c r="L5" s="100">
        <f>IF(SER_hh_fec_in!L5=0,0,1000000/0.086*SER_hh_fec_in!L5/SER_hh_num_in!L5)</f>
        <v>0</v>
      </c>
      <c r="M5" s="100">
        <f>IF(SER_hh_fec_in!M5=0,0,1000000/0.086*SER_hh_fec_in!M5/SER_hh_num_in!M5)</f>
        <v>0</v>
      </c>
      <c r="N5" s="100">
        <f>IF(SER_hh_fec_in!N5=0,0,1000000/0.086*SER_hh_fec_in!N5/SER_hh_num_in!N5)</f>
        <v>0</v>
      </c>
      <c r="O5" s="100">
        <f>IF(SER_hh_fec_in!O5=0,0,1000000/0.086*SER_hh_fec_in!O5/SER_hh_num_in!O5)</f>
        <v>0</v>
      </c>
      <c r="P5" s="100">
        <f>IF(SER_hh_fec_in!P5=0,0,1000000/0.086*SER_hh_fec_in!P5/SER_hh_num_in!P5)</f>
        <v>0</v>
      </c>
      <c r="Q5" s="100">
        <f>IF(SER_hh_fec_in!Q5=0,0,1000000/0.086*SER_hh_fec_in!Q5/SER_hh_num_in!Q5)</f>
        <v>0</v>
      </c>
    </row>
    <row r="6" spans="1:17" ht="12" customHeight="1" x14ac:dyDescent="0.25">
      <c r="A6" s="88" t="s">
        <v>66</v>
      </c>
      <c r="B6" s="100"/>
      <c r="C6" s="100">
        <f>IF(SER_hh_fec_in!C6=0,0,1000000/0.086*SER_hh_fec_in!C6/SER_hh_num_in!C6)</f>
        <v>0</v>
      </c>
      <c r="D6" s="100">
        <f>IF(SER_hh_fec_in!D6=0,0,1000000/0.086*SER_hh_fec_in!D6/SER_hh_num_in!D6)</f>
        <v>0</v>
      </c>
      <c r="E6" s="100">
        <f>IF(SER_hh_fec_in!E6=0,0,1000000/0.086*SER_hh_fec_in!E6/SER_hh_num_in!E6)</f>
        <v>0</v>
      </c>
      <c r="F6" s="100">
        <f>IF(SER_hh_fec_in!F6=0,0,1000000/0.086*SER_hh_fec_in!F6/SER_hh_num_in!F6)</f>
        <v>0</v>
      </c>
      <c r="G6" s="100">
        <f>IF(SER_hh_fec_in!G6=0,0,1000000/0.086*SER_hh_fec_in!G6/SER_hh_num_in!G6)</f>
        <v>0</v>
      </c>
      <c r="H6" s="100">
        <f>IF(SER_hh_fec_in!H6=0,0,1000000/0.086*SER_hh_fec_in!H6/SER_hh_num_in!H6)</f>
        <v>0</v>
      </c>
      <c r="I6" s="100">
        <f>IF(SER_hh_fec_in!I6=0,0,1000000/0.086*SER_hh_fec_in!I6/SER_hh_num_in!I6)</f>
        <v>0</v>
      </c>
      <c r="J6" s="100">
        <f>IF(SER_hh_fec_in!J6=0,0,1000000/0.086*SER_hh_fec_in!J6/SER_hh_num_in!J6)</f>
        <v>0</v>
      </c>
      <c r="K6" s="100">
        <f>IF(SER_hh_fec_in!K6=0,0,1000000/0.086*SER_hh_fec_in!K6/SER_hh_num_in!K6)</f>
        <v>0</v>
      </c>
      <c r="L6" s="100">
        <f>IF(SER_hh_fec_in!L6=0,0,1000000/0.086*SER_hh_fec_in!L6/SER_hh_num_in!L6)</f>
        <v>0</v>
      </c>
      <c r="M6" s="100">
        <f>IF(SER_hh_fec_in!M6=0,0,1000000/0.086*SER_hh_fec_in!M6/SER_hh_num_in!M6)</f>
        <v>0</v>
      </c>
      <c r="N6" s="100">
        <f>IF(SER_hh_fec_in!N6=0,0,1000000/0.086*SER_hh_fec_in!N6/SER_hh_num_in!N6)</f>
        <v>0</v>
      </c>
      <c r="O6" s="100">
        <f>IF(SER_hh_fec_in!O6=0,0,1000000/0.086*SER_hh_fec_in!O6/SER_hh_num_in!O6)</f>
        <v>0</v>
      </c>
      <c r="P6" s="100">
        <f>IF(SER_hh_fec_in!P6=0,0,1000000/0.086*SER_hh_fec_in!P6/SER_hh_num_in!P6)</f>
        <v>0</v>
      </c>
      <c r="Q6" s="100">
        <f>IF(SER_hh_fec_in!Q6=0,0,1000000/0.086*SER_hh_fec_in!Q6/SER_hh_num_in!Q6)</f>
        <v>0</v>
      </c>
    </row>
    <row r="7" spans="1:17" ht="12" customHeight="1" x14ac:dyDescent="0.25">
      <c r="A7" s="88" t="s">
        <v>99</v>
      </c>
      <c r="B7" s="100"/>
      <c r="C7" s="100">
        <f>IF(SER_hh_fec_in!C7=0,0,1000000/0.086*SER_hh_fec_in!C7/SER_hh_num_in!C7)</f>
        <v>17144.814788394553</v>
      </c>
      <c r="D7" s="100">
        <f>IF(SER_hh_fec_in!D7=0,0,1000000/0.086*SER_hh_fec_in!D7/SER_hh_num_in!D7)</f>
        <v>18289.105990713644</v>
      </c>
      <c r="E7" s="100">
        <f>IF(SER_hh_fec_in!E7=0,0,1000000/0.086*SER_hh_fec_in!E7/SER_hh_num_in!E7)</f>
        <v>0</v>
      </c>
      <c r="F7" s="100">
        <f>IF(SER_hh_fec_in!F7=0,0,1000000/0.086*SER_hh_fec_in!F7/SER_hh_num_in!F7)</f>
        <v>26789.649469060358</v>
      </c>
      <c r="G7" s="100">
        <f>IF(SER_hh_fec_in!G7=0,0,1000000/0.086*SER_hh_fec_in!G7/SER_hh_num_in!G7)</f>
        <v>30539.789822608895</v>
      </c>
      <c r="H7" s="100">
        <f>IF(SER_hh_fec_in!H7=0,0,1000000/0.086*SER_hh_fec_in!H7/SER_hh_num_in!H7)</f>
        <v>29853.836020745941</v>
      </c>
      <c r="I7" s="100">
        <f>IF(SER_hh_fec_in!I7=0,0,1000000/0.086*SER_hh_fec_in!I7/SER_hh_num_in!I7)</f>
        <v>0</v>
      </c>
      <c r="J7" s="100">
        <f>IF(SER_hh_fec_in!J7=0,0,1000000/0.086*SER_hh_fec_in!J7/SER_hh_num_in!J7)</f>
        <v>0</v>
      </c>
      <c r="K7" s="100">
        <f>IF(SER_hh_fec_in!K7=0,0,1000000/0.086*SER_hh_fec_in!K7/SER_hh_num_in!K7)</f>
        <v>29206.214507886925</v>
      </c>
      <c r="L7" s="100">
        <f>IF(SER_hh_fec_in!L7=0,0,1000000/0.086*SER_hh_fec_in!L7/SER_hh_num_in!L7)</f>
        <v>0</v>
      </c>
      <c r="M7" s="100">
        <f>IF(SER_hh_fec_in!M7=0,0,1000000/0.086*SER_hh_fec_in!M7/SER_hh_num_in!M7)</f>
        <v>0</v>
      </c>
      <c r="N7" s="100">
        <f>IF(SER_hh_fec_in!N7=0,0,1000000/0.086*SER_hh_fec_in!N7/SER_hh_num_in!N7)</f>
        <v>0</v>
      </c>
      <c r="O7" s="100">
        <f>IF(SER_hh_fec_in!O7=0,0,1000000/0.086*SER_hh_fec_in!O7/SER_hh_num_in!O7)</f>
        <v>20219.210483497391</v>
      </c>
      <c r="P7" s="100">
        <f>IF(SER_hh_fec_in!P7=0,0,1000000/0.086*SER_hh_fec_in!P7/SER_hh_num_in!P7)</f>
        <v>0</v>
      </c>
      <c r="Q7" s="100">
        <f>IF(SER_hh_fec_in!Q7=0,0,1000000/0.086*SER_hh_fec_in!Q7/SER_hh_num_in!Q7)</f>
        <v>0</v>
      </c>
    </row>
    <row r="8" spans="1:17" ht="12" customHeight="1" x14ac:dyDescent="0.25">
      <c r="A8" s="88" t="s">
        <v>101</v>
      </c>
      <c r="B8" s="100"/>
      <c r="C8" s="100">
        <f>IF(SER_hh_fec_in!C8=0,0,1000000/0.086*SER_hh_fec_in!C8/SER_hh_num_in!C8)</f>
        <v>11286.518137869201</v>
      </c>
      <c r="D8" s="100">
        <f>IF(SER_hh_fec_in!D8=0,0,1000000/0.086*SER_hh_fec_in!D8/SER_hh_num_in!D8)</f>
        <v>12138.004828556728</v>
      </c>
      <c r="E8" s="100">
        <f>IF(SER_hh_fec_in!E8=0,0,1000000/0.086*SER_hh_fec_in!E8/SER_hh_num_in!E8)</f>
        <v>14518.395538470597</v>
      </c>
      <c r="F8" s="100">
        <f>IF(SER_hh_fec_in!F8=0,0,1000000/0.086*SER_hh_fec_in!F8/SER_hh_num_in!F8)</f>
        <v>17366.367928046941</v>
      </c>
      <c r="G8" s="100">
        <f>IF(SER_hh_fec_in!G8=0,0,1000000/0.086*SER_hh_fec_in!G8/SER_hh_num_in!G8)</f>
        <v>19989.425600705839</v>
      </c>
      <c r="H8" s="100">
        <f>IF(SER_hh_fec_in!H8=0,0,1000000/0.086*SER_hh_fec_in!H8/SER_hh_num_in!H8)</f>
        <v>19897.842776492933</v>
      </c>
      <c r="I8" s="100">
        <f>IF(SER_hh_fec_in!I8=0,0,1000000/0.086*SER_hh_fec_in!I8/SER_hh_num_in!I8)</f>
        <v>18648.481692911562</v>
      </c>
      <c r="J8" s="100">
        <f>IF(SER_hh_fec_in!J8=0,0,1000000/0.086*SER_hh_fec_in!J8/SER_hh_num_in!J8)</f>
        <v>16310.309248996618</v>
      </c>
      <c r="K8" s="100">
        <f>IF(SER_hh_fec_in!K8=0,0,1000000/0.086*SER_hh_fec_in!K8/SER_hh_num_in!K8)</f>
        <v>18558.673456870369</v>
      </c>
      <c r="L8" s="100">
        <f>IF(SER_hh_fec_in!L8=0,0,1000000/0.086*SER_hh_fec_in!L8/SER_hh_num_in!L8)</f>
        <v>14793.646426575731</v>
      </c>
      <c r="M8" s="100">
        <f>IF(SER_hh_fec_in!M8=0,0,1000000/0.086*SER_hh_fec_in!M8/SER_hh_num_in!M8)</f>
        <v>13968.49049469987</v>
      </c>
      <c r="N8" s="100">
        <f>IF(SER_hh_fec_in!N8=0,0,1000000/0.086*SER_hh_fec_in!N8/SER_hh_num_in!N8)</f>
        <v>13643.103643319268</v>
      </c>
      <c r="O8" s="100">
        <f>IF(SER_hh_fec_in!O8=0,0,1000000/0.086*SER_hh_fec_in!O8/SER_hh_num_in!O8)</f>
        <v>12442.197360681672</v>
      </c>
      <c r="P8" s="100">
        <f>IF(SER_hh_fec_in!P8=0,0,1000000/0.086*SER_hh_fec_in!P8/SER_hh_num_in!P8)</f>
        <v>15352.517848443898</v>
      </c>
      <c r="Q8" s="100">
        <f>IF(SER_hh_fec_in!Q8=0,0,1000000/0.086*SER_hh_fec_in!Q8/SER_hh_num_in!Q8)</f>
        <v>16772.152750809928</v>
      </c>
    </row>
    <row r="9" spans="1:17" ht="12" customHeight="1" x14ac:dyDescent="0.25">
      <c r="A9" s="88" t="s">
        <v>106</v>
      </c>
      <c r="B9" s="100"/>
      <c r="C9" s="100">
        <f>IF(SER_hh_fec_in!C9=0,0,1000000/0.086*SER_hh_fec_in!C9/SER_hh_num_in!C9)</f>
        <v>15735.046069254931</v>
      </c>
      <c r="D9" s="100">
        <f>IF(SER_hh_fec_in!D9=0,0,1000000/0.086*SER_hh_fec_in!D9/SER_hh_num_in!D9)</f>
        <v>17243.078321688667</v>
      </c>
      <c r="E9" s="100">
        <f>IF(SER_hh_fec_in!E9=0,0,1000000/0.086*SER_hh_fec_in!E9/SER_hh_num_in!E9)</f>
        <v>0</v>
      </c>
      <c r="F9" s="100">
        <f>IF(SER_hh_fec_in!F9=0,0,1000000/0.086*SER_hh_fec_in!F9/SER_hh_num_in!F9)</f>
        <v>25135.901203417387</v>
      </c>
      <c r="G9" s="100">
        <f>IF(SER_hh_fec_in!G9=0,0,1000000/0.086*SER_hh_fec_in!G9/SER_hh_num_in!G9)</f>
        <v>0</v>
      </c>
      <c r="H9" s="100">
        <f>IF(SER_hh_fec_in!H9=0,0,1000000/0.086*SER_hh_fec_in!H9/SER_hh_num_in!H9)</f>
        <v>28888.274885047911</v>
      </c>
      <c r="I9" s="100">
        <f>IF(SER_hh_fec_in!I9=0,0,1000000/0.086*SER_hh_fec_in!I9/SER_hh_num_in!I9)</f>
        <v>27318.953108513961</v>
      </c>
      <c r="J9" s="100">
        <f>IF(SER_hh_fec_in!J9=0,0,1000000/0.086*SER_hh_fec_in!J9/SER_hh_num_in!J9)</f>
        <v>24085.343925191115</v>
      </c>
      <c r="K9" s="100">
        <f>IF(SER_hh_fec_in!K9=0,0,1000000/0.086*SER_hh_fec_in!K9/SER_hh_num_in!K9)</f>
        <v>27451.321144360583</v>
      </c>
      <c r="L9" s="100">
        <f>IF(SER_hh_fec_in!L9=0,0,1000000/0.086*SER_hh_fec_in!L9/SER_hh_num_in!L9)</f>
        <v>22000.657832270375</v>
      </c>
      <c r="M9" s="100">
        <f>IF(SER_hh_fec_in!M9=0,0,1000000/0.086*SER_hh_fec_in!M9/SER_hh_num_in!M9)</f>
        <v>20921.606482313888</v>
      </c>
      <c r="N9" s="100">
        <f>IF(SER_hh_fec_in!N9=0,0,1000000/0.086*SER_hh_fec_in!N9/SER_hh_num_in!N9)</f>
        <v>20573.514659699966</v>
      </c>
      <c r="O9" s="100">
        <f>IF(SER_hh_fec_in!O9=0,0,1000000/0.086*SER_hh_fec_in!O9/SER_hh_num_in!O9)</f>
        <v>18968.997709546133</v>
      </c>
      <c r="P9" s="100">
        <f>IF(SER_hh_fec_in!P9=0,0,1000000/0.086*SER_hh_fec_in!P9/SER_hh_num_in!P9)</f>
        <v>0</v>
      </c>
      <c r="Q9" s="100">
        <f>IF(SER_hh_fec_in!Q9=0,0,1000000/0.086*SER_hh_fec_in!Q9/SER_hh_num_in!Q9)</f>
        <v>0</v>
      </c>
    </row>
    <row r="10" spans="1:17" ht="12" customHeight="1" x14ac:dyDescent="0.25">
      <c r="A10" s="88" t="s">
        <v>34</v>
      </c>
      <c r="B10" s="100"/>
      <c r="C10" s="100">
        <f>IF(SER_hh_fec_in!C10=0,0,1000000/0.086*SER_hh_fec_in!C10/SER_hh_num_in!C10)</f>
        <v>0</v>
      </c>
      <c r="D10" s="100">
        <f>IF(SER_hh_fec_in!D10=0,0,1000000/0.086*SER_hh_fec_in!D10/SER_hh_num_in!D10)</f>
        <v>0</v>
      </c>
      <c r="E10" s="100">
        <f>IF(SER_hh_fec_in!E10=0,0,1000000/0.086*SER_hh_fec_in!E10/SER_hh_num_in!E10)</f>
        <v>0</v>
      </c>
      <c r="F10" s="100">
        <f>IF(SER_hh_fec_in!F10=0,0,1000000/0.086*SER_hh_fec_in!F10/SER_hh_num_in!F10)</f>
        <v>0</v>
      </c>
      <c r="G10" s="100">
        <f>IF(SER_hh_fec_in!G10=0,0,1000000/0.086*SER_hh_fec_in!G10/SER_hh_num_in!G10)</f>
        <v>0</v>
      </c>
      <c r="H10" s="100">
        <f>IF(SER_hh_fec_in!H10=0,0,1000000/0.086*SER_hh_fec_in!H10/SER_hh_num_in!H10)</f>
        <v>0</v>
      </c>
      <c r="I10" s="100">
        <f>IF(SER_hh_fec_in!I10=0,0,1000000/0.086*SER_hh_fec_in!I10/SER_hh_num_in!I10)</f>
        <v>0</v>
      </c>
      <c r="J10" s="100">
        <f>IF(SER_hh_fec_in!J10=0,0,1000000/0.086*SER_hh_fec_in!J10/SER_hh_num_in!J10)</f>
        <v>0</v>
      </c>
      <c r="K10" s="100">
        <f>IF(SER_hh_fec_in!K10=0,0,1000000/0.086*SER_hh_fec_in!K10/SER_hh_num_in!K10)</f>
        <v>0</v>
      </c>
      <c r="L10" s="100">
        <f>IF(SER_hh_fec_in!L10=0,0,1000000/0.086*SER_hh_fec_in!L10/SER_hh_num_in!L10)</f>
        <v>0</v>
      </c>
      <c r="M10" s="100">
        <f>IF(SER_hh_fec_in!M10=0,0,1000000/0.086*SER_hh_fec_in!M10/SER_hh_num_in!M10)</f>
        <v>20173.864703408719</v>
      </c>
      <c r="N10" s="100">
        <f>IF(SER_hh_fec_in!N10=0,0,1000000/0.086*SER_hh_fec_in!N10/SER_hh_num_in!N10)</f>
        <v>19730.539133343165</v>
      </c>
      <c r="O10" s="100">
        <f>IF(SER_hh_fec_in!O10=0,0,1000000/0.086*SER_hh_fec_in!O10/SER_hh_num_in!O10)</f>
        <v>0</v>
      </c>
      <c r="P10" s="100">
        <f>IF(SER_hh_fec_in!P10=0,0,1000000/0.086*SER_hh_fec_in!P10/SER_hh_num_in!P10)</f>
        <v>0</v>
      </c>
      <c r="Q10" s="100">
        <f>IF(SER_hh_fec_in!Q10=0,0,1000000/0.086*SER_hh_fec_in!Q10/SER_hh_num_in!Q10)</f>
        <v>0</v>
      </c>
    </row>
    <row r="11" spans="1:17" ht="12" customHeight="1" x14ac:dyDescent="0.25">
      <c r="A11" s="88" t="s">
        <v>61</v>
      </c>
      <c r="B11" s="100"/>
      <c r="C11" s="100">
        <f>IF(SER_hh_fec_in!C11=0,0,1000000/0.086*SER_hh_fec_in!C11/SER_hh_num_in!C11)</f>
        <v>0</v>
      </c>
      <c r="D11" s="100">
        <f>IF(SER_hh_fec_in!D11=0,0,1000000/0.086*SER_hh_fec_in!D11/SER_hh_num_in!D11)</f>
        <v>14723.021676358114</v>
      </c>
      <c r="E11" s="100">
        <f>IF(SER_hh_fec_in!E11=0,0,1000000/0.086*SER_hh_fec_in!E11/SER_hh_num_in!E11)</f>
        <v>0</v>
      </c>
      <c r="F11" s="100">
        <f>IF(SER_hh_fec_in!F11=0,0,1000000/0.086*SER_hh_fec_in!F11/SER_hh_num_in!F11)</f>
        <v>0</v>
      </c>
      <c r="G11" s="100">
        <f>IF(SER_hh_fec_in!G11=0,0,1000000/0.086*SER_hh_fec_in!G11/SER_hh_num_in!G11)</f>
        <v>0</v>
      </c>
      <c r="H11" s="100">
        <f>IF(SER_hh_fec_in!H11=0,0,1000000/0.086*SER_hh_fec_in!H11/SER_hh_num_in!H11)</f>
        <v>24073.578934974292</v>
      </c>
      <c r="I11" s="100">
        <f>IF(SER_hh_fec_in!I11=0,0,1000000/0.086*SER_hh_fec_in!I11/SER_hh_num_in!I11)</f>
        <v>22992.855518561308</v>
      </c>
      <c r="J11" s="100">
        <f>IF(SER_hh_fec_in!J11=0,0,1000000/0.086*SER_hh_fec_in!J11/SER_hh_num_in!J11)</f>
        <v>23166.352226948151</v>
      </c>
      <c r="K11" s="100">
        <f>IF(SER_hh_fec_in!K11=0,0,1000000/0.086*SER_hh_fec_in!K11/SER_hh_num_in!K11)</f>
        <v>23505.720999776619</v>
      </c>
      <c r="L11" s="100">
        <f>IF(SER_hh_fec_in!L11=0,0,1000000/0.086*SER_hh_fec_in!L11/SER_hh_num_in!L11)</f>
        <v>19293.13683891077</v>
      </c>
      <c r="M11" s="100">
        <f>IF(SER_hh_fec_in!M11=0,0,1000000/0.086*SER_hh_fec_in!M11/SER_hh_num_in!M11)</f>
        <v>18795.279255388745</v>
      </c>
      <c r="N11" s="100">
        <f>IF(SER_hh_fec_in!N11=0,0,1000000/0.086*SER_hh_fec_in!N11/SER_hh_num_in!N11)</f>
        <v>18651.633929747375</v>
      </c>
      <c r="O11" s="100">
        <f>IF(SER_hh_fec_in!O11=0,0,1000000/0.086*SER_hh_fec_in!O11/SER_hh_num_in!O11)</f>
        <v>0</v>
      </c>
      <c r="P11" s="100">
        <f>IF(SER_hh_fec_in!P11=0,0,1000000/0.086*SER_hh_fec_in!P11/SER_hh_num_in!P11)</f>
        <v>0</v>
      </c>
      <c r="Q11" s="100">
        <f>IF(SER_hh_fec_in!Q11=0,0,1000000/0.086*SER_hh_fec_in!Q11/SER_hh_num_in!Q11)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IF(SER_hh_fec_in!C12=0,0,1000000/0.086*SER_hh_fec_in!C12/SER_hh_num_in!C12)</f>
        <v>14575.82197764093</v>
      </c>
      <c r="D12" s="100">
        <f>IF(SER_hh_fec_in!D12=0,0,1000000/0.086*SER_hh_fec_in!D12/SER_hh_num_in!D12)</f>
        <v>17288.417374931832</v>
      </c>
      <c r="E12" s="100">
        <f>IF(SER_hh_fec_in!E12=0,0,1000000/0.086*SER_hh_fec_in!E12/SER_hh_num_in!E12)</f>
        <v>17066.044309620993</v>
      </c>
      <c r="F12" s="100">
        <f>IF(SER_hh_fec_in!F12=0,0,1000000/0.086*SER_hh_fec_in!F12/SER_hh_num_in!F12)</f>
        <v>23092.553696466035</v>
      </c>
      <c r="G12" s="100">
        <f>IF(SER_hh_fec_in!G12=0,0,1000000/0.086*SER_hh_fec_in!G12/SER_hh_num_in!G12)</f>
        <v>22549.799799021668</v>
      </c>
      <c r="H12" s="100">
        <f>IF(SER_hh_fec_in!H12=0,0,1000000/0.086*SER_hh_fec_in!H12/SER_hh_num_in!H12)</f>
        <v>24789.525245307494</v>
      </c>
      <c r="I12" s="100">
        <f>IF(SER_hh_fec_in!I12=0,0,1000000/0.086*SER_hh_fec_in!I12/SER_hh_num_in!I12)</f>
        <v>23649.700512340733</v>
      </c>
      <c r="J12" s="100">
        <f>IF(SER_hh_fec_in!J12=0,0,1000000/0.086*SER_hh_fec_in!J12/SER_hh_num_in!J12)</f>
        <v>23045.852336515392</v>
      </c>
      <c r="K12" s="100">
        <f>IF(SER_hh_fec_in!K12=0,0,1000000/0.086*SER_hh_fec_in!K12/SER_hh_num_in!K12)</f>
        <v>21547.151393094689</v>
      </c>
      <c r="L12" s="100">
        <f>IF(SER_hh_fec_in!L12=0,0,1000000/0.086*SER_hh_fec_in!L12/SER_hh_num_in!L12)</f>
        <v>19104.803780139784</v>
      </c>
      <c r="M12" s="100">
        <f>IF(SER_hh_fec_in!M12=0,0,1000000/0.086*SER_hh_fec_in!M12/SER_hh_num_in!M12)</f>
        <v>18037.273824013104</v>
      </c>
      <c r="N12" s="100">
        <f>IF(SER_hh_fec_in!N12=0,0,1000000/0.086*SER_hh_fec_in!N12/SER_hh_num_in!N12)</f>
        <v>17926.759780934215</v>
      </c>
      <c r="O12" s="100">
        <f>IF(SER_hh_fec_in!O12=0,0,1000000/0.086*SER_hh_fec_in!O12/SER_hh_num_in!O12)</f>
        <v>17513.131030045661</v>
      </c>
      <c r="P12" s="100">
        <f>IF(SER_hh_fec_in!P12=0,0,1000000/0.086*SER_hh_fec_in!P12/SER_hh_num_in!P12)</f>
        <v>0</v>
      </c>
      <c r="Q12" s="100">
        <f>IF(SER_hh_fec_in!Q12=0,0,1000000/0.086*SER_hh_fec_in!Q12/SER_hh_num_in!Q12)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IF(SER_hh_fec_in!C13=0,0,1000000/0.086*SER_hh_fec_in!C13/SER_hh_num_in!C13)</f>
        <v>9145.9542109493541</v>
      </c>
      <c r="D13" s="100">
        <f>IF(SER_hh_fec_in!D13=0,0,1000000/0.086*SER_hh_fec_in!D13/SER_hh_num_in!D13)</f>
        <v>9899.959554405712</v>
      </c>
      <c r="E13" s="100">
        <f>IF(SER_hh_fec_in!E13=0,0,1000000/0.086*SER_hh_fec_in!E13/SER_hh_num_in!E13)</f>
        <v>11995.276339498139</v>
      </c>
      <c r="F13" s="100">
        <f>IF(SER_hh_fec_in!F13=0,0,1000000/0.086*SER_hh_fec_in!F13/SER_hh_num_in!F13)</f>
        <v>14430.562053806101</v>
      </c>
      <c r="G13" s="100">
        <f>IF(SER_hh_fec_in!G13=0,0,1000000/0.086*SER_hh_fec_in!G13/SER_hh_num_in!G13)</f>
        <v>16726.175140121926</v>
      </c>
      <c r="H13" s="100">
        <f>IF(SER_hh_fec_in!H13=0,0,1000000/0.086*SER_hh_fec_in!H13/SER_hh_num_in!H13)</f>
        <v>16654.114230195089</v>
      </c>
      <c r="I13" s="100">
        <f>IF(SER_hh_fec_in!I13=0,0,1000000/0.086*SER_hh_fec_in!I13/SER_hh_num_in!I13)</f>
        <v>15633.337477811963</v>
      </c>
      <c r="J13" s="100">
        <f>IF(SER_hh_fec_in!J13=0,0,1000000/0.086*SER_hh_fec_in!J13/SER_hh_num_in!J13)</f>
        <v>13643.054102800006</v>
      </c>
      <c r="K13" s="100">
        <f>IF(SER_hh_fec_in!K13=0,0,1000000/0.086*SER_hh_fec_in!K13/SER_hh_num_in!K13)</f>
        <v>15538.302044085882</v>
      </c>
      <c r="L13" s="100">
        <f>IF(SER_hh_fec_in!L13=0,0,1000000/0.086*SER_hh_fec_in!L13/SER_hh_num_in!L13)</f>
        <v>9113.8545370058364</v>
      </c>
      <c r="M13" s="100">
        <f>IF(SER_hh_fec_in!M13=0,0,1000000/0.086*SER_hh_fec_in!M13/SER_hh_num_in!M13)</f>
        <v>7086.7899447759182</v>
      </c>
      <c r="N13" s="100">
        <f>IF(SER_hh_fec_in!N13=0,0,1000000/0.086*SER_hh_fec_in!N13/SER_hh_num_in!N13)</f>
        <v>6346.1396462760486</v>
      </c>
      <c r="O13" s="100">
        <f>IF(SER_hh_fec_in!O13=0,0,1000000/0.086*SER_hh_fec_in!O13/SER_hh_num_in!O13)</f>
        <v>5468.4763253399342</v>
      </c>
      <c r="P13" s="100">
        <f>IF(SER_hh_fec_in!P13=0,0,1000000/0.086*SER_hh_fec_in!P13/SER_hh_num_in!P13)</f>
        <v>6288.5348539832967</v>
      </c>
      <c r="Q13" s="100">
        <f>IF(SER_hh_fec_in!Q13=0,0,1000000/0.086*SER_hh_fec_in!Q13/SER_hh_num_in!Q13)</f>
        <v>6880.4747143391905</v>
      </c>
    </row>
    <row r="14" spans="1:17" ht="12" customHeight="1" x14ac:dyDescent="0.25">
      <c r="A14" s="51" t="s">
        <v>104</v>
      </c>
      <c r="B14" s="22"/>
      <c r="C14" s="22">
        <f>IF(SER_hh_fec_in!C14=0,0,1000000/0.086*SER_hh_fec_in!C14/SER_hh_num_in!C14)</f>
        <v>0</v>
      </c>
      <c r="D14" s="22">
        <f>IF(SER_hh_fec_in!D14=0,0,1000000/0.086*SER_hh_fec_in!D14/SER_hh_num_in!D14)</f>
        <v>15953.894521632628</v>
      </c>
      <c r="E14" s="22">
        <f>IF(SER_hh_fec_in!E14=0,0,1000000/0.086*SER_hh_fec_in!E14/SER_hh_num_in!E14)</f>
        <v>21813.806795633038</v>
      </c>
      <c r="F14" s="22">
        <f>IF(SER_hh_fec_in!F14=0,0,1000000/0.086*SER_hh_fec_in!F14/SER_hh_num_in!F14)</f>
        <v>21012.924553365116</v>
      </c>
      <c r="G14" s="22">
        <f>IF(SER_hh_fec_in!G14=0,0,1000000/0.086*SER_hh_fec_in!G14/SER_hh_num_in!G14)</f>
        <v>26367.700601526049</v>
      </c>
      <c r="H14" s="22">
        <f>IF(SER_hh_fec_in!H14=0,0,1000000/0.086*SER_hh_fec_in!H14/SER_hh_num_in!H14)</f>
        <v>26929.724625524253</v>
      </c>
      <c r="I14" s="22">
        <f>IF(SER_hh_fec_in!I14=0,0,1000000/0.086*SER_hh_fec_in!I14/SER_hh_num_in!I14)</f>
        <v>25163.027030405003</v>
      </c>
      <c r="J14" s="22">
        <f>IF(SER_hh_fec_in!J14=0,0,1000000/0.086*SER_hh_fec_in!J14/SER_hh_num_in!J14)</f>
        <v>23299.50533598318</v>
      </c>
      <c r="K14" s="22">
        <f>IF(SER_hh_fec_in!K14=0,0,1000000/0.086*SER_hh_fec_in!K14/SER_hh_num_in!K14)</f>
        <v>23314.359074835658</v>
      </c>
      <c r="L14" s="22">
        <f>IF(SER_hh_fec_in!L14=0,0,1000000/0.086*SER_hh_fec_in!L14/SER_hh_num_in!L14)</f>
        <v>19844.326458626572</v>
      </c>
      <c r="M14" s="22">
        <f>IF(SER_hh_fec_in!M14=0,0,1000000/0.086*SER_hh_fec_in!M14/SER_hh_num_in!M14)</f>
        <v>0</v>
      </c>
      <c r="N14" s="22">
        <f>IF(SER_hh_fec_in!N14=0,0,1000000/0.086*SER_hh_fec_in!N14/SER_hh_num_in!N14)</f>
        <v>18631.071205562199</v>
      </c>
      <c r="O14" s="22">
        <f>IF(SER_hh_fec_in!O14=0,0,1000000/0.086*SER_hh_fec_in!O14/SER_hh_num_in!O14)</f>
        <v>16713.007863403804</v>
      </c>
      <c r="P14" s="22">
        <f>IF(SER_hh_fec_in!P14=0,0,1000000/0.086*SER_hh_fec_in!P14/SER_hh_num_in!P14)</f>
        <v>21940.155422614534</v>
      </c>
      <c r="Q14" s="22">
        <f>IF(SER_hh_fec_in!Q14=0,0,1000000/0.086*SER_hh_fec_in!Q14/SER_hh_num_in!Q14)</f>
        <v>24241.527886298849</v>
      </c>
    </row>
    <row r="15" spans="1:17" ht="12" customHeight="1" x14ac:dyDescent="0.25">
      <c r="A15" s="105" t="s">
        <v>108</v>
      </c>
      <c r="B15" s="104"/>
      <c r="C15" s="104">
        <f>IF(SER_hh_fec_in!C15=0,0,1000000/0.086*SER_hh_fec_in!C15/SER_hh_num_in!C15)</f>
        <v>187.63864010690165</v>
      </c>
      <c r="D15" s="104">
        <f>IF(SER_hh_fec_in!D15=0,0,1000000/0.086*SER_hh_fec_in!D15/SER_hh_num_in!D15)</f>
        <v>209.46031628425436</v>
      </c>
      <c r="E15" s="104">
        <f>IF(SER_hh_fec_in!E15=0,0,1000000/0.086*SER_hh_fec_in!E15/SER_hh_num_in!E15)</f>
        <v>62.105486778366455</v>
      </c>
      <c r="F15" s="104">
        <f>IF(SER_hh_fec_in!F15=0,0,1000000/0.086*SER_hh_fec_in!F15/SER_hh_num_in!F15)</f>
        <v>305.58036455189637</v>
      </c>
      <c r="G15" s="104">
        <f>IF(SER_hh_fec_in!G15=0,0,1000000/0.086*SER_hh_fec_in!G15/SER_hh_num_in!G15)</f>
        <v>348.79876555397664</v>
      </c>
      <c r="H15" s="104">
        <f>IF(SER_hh_fec_in!H15=0,0,1000000/0.086*SER_hh_fec_in!H15/SER_hh_num_in!H15)</f>
        <v>372.82270628059644</v>
      </c>
      <c r="I15" s="104">
        <f>IF(SER_hh_fec_in!I15=0,0,1000000/0.086*SER_hh_fec_in!I15/SER_hh_num_in!I15)</f>
        <v>355.18786192475557</v>
      </c>
      <c r="J15" s="104">
        <f>IF(SER_hh_fec_in!J15=0,0,1000000/0.086*SER_hh_fec_in!J15/SER_hh_num_in!J15)</f>
        <v>298.13024330757446</v>
      </c>
      <c r="K15" s="104">
        <f>IF(SER_hh_fec_in!K15=0,0,1000000/0.086*SER_hh_fec_in!K15/SER_hh_num_in!K15)</f>
        <v>350.26431344354791</v>
      </c>
      <c r="L15" s="104">
        <f>IF(SER_hh_fec_in!L15=0,0,1000000/0.086*SER_hh_fec_in!L15/SER_hh_num_in!L15)</f>
        <v>250.73426046224043</v>
      </c>
      <c r="M15" s="104">
        <f>IF(SER_hh_fec_in!M15=0,0,1000000/0.086*SER_hh_fec_in!M15/SER_hh_num_in!M15)</f>
        <v>237.82934498264166</v>
      </c>
      <c r="N15" s="104">
        <f>IF(SER_hh_fec_in!N15=0,0,1000000/0.086*SER_hh_fec_in!N15/SER_hh_num_in!N15)</f>
        <v>144.8837876235481</v>
      </c>
      <c r="O15" s="104">
        <f>IF(SER_hh_fec_in!O15=0,0,1000000/0.086*SER_hh_fec_in!O15/SER_hh_num_in!O15)</f>
        <v>253.500645391717</v>
      </c>
      <c r="P15" s="104">
        <f>IF(SER_hh_fec_in!P15=0,0,1000000/0.086*SER_hh_fec_in!P15/SER_hh_num_in!P15)</f>
        <v>76.1480033472901</v>
      </c>
      <c r="Q15" s="104">
        <f>IF(SER_hh_fec_in!Q15=0,0,1000000/0.086*SER_hh_fec_in!Q15/SER_hh_num_in!Q15)</f>
        <v>83.953913996488126</v>
      </c>
    </row>
    <row r="16" spans="1:17" ht="12.95" customHeight="1" x14ac:dyDescent="0.25">
      <c r="A16" s="90" t="s">
        <v>102</v>
      </c>
      <c r="B16" s="101"/>
      <c r="C16" s="101">
        <f>IF(SER_hh_fec_in!C16=0,0,1000000/0.086*SER_hh_fec_in!C16/SER_hh_num_in!C16)</f>
        <v>12404.874162657014</v>
      </c>
      <c r="D16" s="101">
        <f>IF(SER_hh_fec_in!D16=0,0,1000000/0.086*SER_hh_fec_in!D16/SER_hh_num_in!D16)</f>
        <v>11856.581947142151</v>
      </c>
      <c r="E16" s="101">
        <f>IF(SER_hh_fec_in!E16=0,0,1000000/0.086*SER_hh_fec_in!E16/SER_hh_num_in!E16)</f>
        <v>11237.523479843925</v>
      </c>
      <c r="F16" s="101">
        <f>IF(SER_hh_fec_in!F16=0,0,1000000/0.086*SER_hh_fec_in!F16/SER_hh_num_in!F16)</f>
        <v>11155.489658011316</v>
      </c>
      <c r="G16" s="101">
        <f>IF(SER_hh_fec_in!G16=0,0,1000000/0.086*SER_hh_fec_in!G16/SER_hh_num_in!G16)</f>
        <v>10830.422022311106</v>
      </c>
      <c r="H16" s="101">
        <f>IF(SER_hh_fec_in!H16=0,0,1000000/0.086*SER_hh_fec_in!H16/SER_hh_num_in!H16)</f>
        <v>10502.151595677295</v>
      </c>
      <c r="I16" s="101">
        <f>IF(SER_hh_fec_in!I16=0,0,1000000/0.086*SER_hh_fec_in!I16/SER_hh_num_in!I16)</f>
        <v>10161.124898945143</v>
      </c>
      <c r="J16" s="101">
        <f>IF(SER_hh_fec_in!J16=0,0,1000000/0.086*SER_hh_fec_in!J16/SER_hh_num_in!J16)</f>
        <v>9949.5472811080581</v>
      </c>
      <c r="K16" s="101">
        <f>IF(SER_hh_fec_in!K16=0,0,1000000/0.086*SER_hh_fec_in!K16/SER_hh_num_in!K16)</f>
        <v>9603.3829793904279</v>
      </c>
      <c r="L16" s="101">
        <f>IF(SER_hh_fec_in!L16=0,0,1000000/0.086*SER_hh_fec_in!L16/SER_hh_num_in!L16)</f>
        <v>9293.1364375410976</v>
      </c>
      <c r="M16" s="101">
        <f>IF(SER_hh_fec_in!M16=0,0,1000000/0.086*SER_hh_fec_in!M16/SER_hh_num_in!M16)</f>
        <v>9041.6696526036649</v>
      </c>
      <c r="N16" s="101">
        <f>IF(SER_hh_fec_in!N16=0,0,1000000/0.086*SER_hh_fec_in!N16/SER_hh_num_in!N16)</f>
        <v>8378.9002371360548</v>
      </c>
      <c r="O16" s="101">
        <f>IF(SER_hh_fec_in!O16=0,0,1000000/0.086*SER_hh_fec_in!O16/SER_hh_num_in!O16)</f>
        <v>8329.9989664990226</v>
      </c>
      <c r="P16" s="101">
        <f>IF(SER_hh_fec_in!P16=0,0,1000000/0.086*SER_hh_fec_in!P16/SER_hh_num_in!P16)</f>
        <v>7992.1074119973264</v>
      </c>
      <c r="Q16" s="101">
        <f>IF(SER_hh_fec_in!Q16=0,0,1000000/0.086*SER_hh_fec_in!Q16/SER_hh_num_in!Q16)</f>
        <v>7389.3030786961363</v>
      </c>
    </row>
    <row r="17" spans="1:17" ht="12.95" customHeight="1" x14ac:dyDescent="0.25">
      <c r="A17" s="88" t="s">
        <v>101</v>
      </c>
      <c r="B17" s="103"/>
      <c r="C17" s="103">
        <f>IF(SER_hh_fec_in!C17=0,0,1000000/0.086*SER_hh_fec_in!C17/SER_hh_num_in!C17)</f>
        <v>4601.8895615044503</v>
      </c>
      <c r="D17" s="103">
        <f>IF(SER_hh_fec_in!D17=0,0,1000000/0.086*SER_hh_fec_in!D17/SER_hh_num_in!D17)</f>
        <v>4798.4620878018022</v>
      </c>
      <c r="E17" s="103">
        <f>IF(SER_hh_fec_in!E17=0,0,1000000/0.086*SER_hh_fec_in!E17/SER_hh_num_in!E17)</f>
        <v>4809.1025582332486</v>
      </c>
      <c r="F17" s="103">
        <f>IF(SER_hh_fec_in!F17=0,0,1000000/0.086*SER_hh_fec_in!F17/SER_hh_num_in!F17)</f>
        <v>4952.3545518774044</v>
      </c>
      <c r="G17" s="103">
        <f>IF(SER_hh_fec_in!G17=0,0,1000000/0.086*SER_hh_fec_in!G17/SER_hh_num_in!G17)</f>
        <v>5067.9873852810842</v>
      </c>
      <c r="H17" s="103">
        <f>IF(SER_hh_fec_in!H17=0,0,1000000/0.086*SER_hh_fec_in!H17/SER_hh_num_in!H17)</f>
        <v>5314.4610719311595</v>
      </c>
      <c r="I17" s="103">
        <f>IF(SER_hh_fec_in!I17=0,0,1000000/0.086*SER_hh_fec_in!I17/SER_hh_num_in!I17)</f>
        <v>5685.9253438312116</v>
      </c>
      <c r="J17" s="103">
        <f>IF(SER_hh_fec_in!J17=0,0,1000000/0.086*SER_hh_fec_in!J17/SER_hh_num_in!J17)</f>
        <v>5914.67753105476</v>
      </c>
      <c r="K17" s="103">
        <f>IF(SER_hh_fec_in!K17=0,0,1000000/0.086*SER_hh_fec_in!K17/SER_hh_num_in!K17)</f>
        <v>5983.0180531755232</v>
      </c>
      <c r="L17" s="103">
        <f>IF(SER_hh_fec_in!L17=0,0,1000000/0.086*SER_hh_fec_in!L17/SER_hh_num_in!L17)</f>
        <v>6275.3673563154598</v>
      </c>
      <c r="M17" s="103">
        <f>IF(SER_hh_fec_in!M17=0,0,1000000/0.086*SER_hh_fec_in!M17/SER_hh_num_in!M17)</f>
        <v>6296.4000465442605</v>
      </c>
      <c r="N17" s="103">
        <f>IF(SER_hh_fec_in!N17=0,0,1000000/0.086*SER_hh_fec_in!N17/SER_hh_num_in!N17)</f>
        <v>6295.822806803596</v>
      </c>
      <c r="O17" s="103">
        <f>IF(SER_hh_fec_in!O17=0,0,1000000/0.086*SER_hh_fec_in!O17/SER_hh_num_in!O17)</f>
        <v>6425.8603934698504</v>
      </c>
      <c r="P17" s="103">
        <f>IF(SER_hh_fec_in!P17=0,0,1000000/0.086*SER_hh_fec_in!P17/SER_hh_num_in!P17)</f>
        <v>6535.2042625074328</v>
      </c>
      <c r="Q17" s="103">
        <f>IF(SER_hh_fec_in!Q17=0,0,1000000/0.086*SER_hh_fec_in!Q17/SER_hh_num_in!Q17)</f>
        <v>6575.8490676071333</v>
      </c>
    </row>
    <row r="18" spans="1:17" ht="12" customHeight="1" x14ac:dyDescent="0.25">
      <c r="A18" s="88" t="s">
        <v>100</v>
      </c>
      <c r="B18" s="103"/>
      <c r="C18" s="103">
        <f>IF(SER_hh_fec_in!C18=0,0,1000000/0.086*SER_hh_fec_in!C18/SER_hh_num_in!C18)</f>
        <v>12408.527091056458</v>
      </c>
      <c r="D18" s="103">
        <f>IF(SER_hh_fec_in!D18=0,0,1000000/0.086*SER_hh_fec_in!D18/SER_hh_num_in!D18)</f>
        <v>11876.304406143399</v>
      </c>
      <c r="E18" s="103">
        <f>IF(SER_hh_fec_in!E18=0,0,1000000/0.086*SER_hh_fec_in!E18/SER_hh_num_in!E18)</f>
        <v>11533.848132297397</v>
      </c>
      <c r="F18" s="103">
        <f>IF(SER_hh_fec_in!F18=0,0,1000000/0.086*SER_hh_fec_in!F18/SER_hh_num_in!F18)</f>
        <v>11177.624259972175</v>
      </c>
      <c r="G18" s="103">
        <f>IF(SER_hh_fec_in!G18=0,0,1000000/0.086*SER_hh_fec_in!G18/SER_hh_num_in!G18)</f>
        <v>10841.405014875267</v>
      </c>
      <c r="H18" s="103">
        <f>IF(SER_hh_fec_in!H18=0,0,1000000/0.086*SER_hh_fec_in!H18/SER_hh_num_in!H18)</f>
        <v>10527.824086283292</v>
      </c>
      <c r="I18" s="103">
        <f>IF(SER_hh_fec_in!I18=0,0,1000000/0.086*SER_hh_fec_in!I18/SER_hh_num_in!I18)</f>
        <v>10229.339279409094</v>
      </c>
      <c r="J18" s="103">
        <f>IF(SER_hh_fec_in!J18=0,0,1000000/0.086*SER_hh_fec_in!J18/SER_hh_num_in!J18)</f>
        <v>10006.116550998779</v>
      </c>
      <c r="K18" s="103">
        <f>IF(SER_hh_fec_in!K18=0,0,1000000/0.086*SER_hh_fec_in!K18/SER_hh_num_in!K18)</f>
        <v>9605.4200279215911</v>
      </c>
      <c r="L18" s="103">
        <f>IF(SER_hh_fec_in!L18=0,0,1000000/0.086*SER_hh_fec_in!L18/SER_hh_num_in!L18)</f>
        <v>9354.0173666006121</v>
      </c>
      <c r="M18" s="103">
        <f>IF(SER_hh_fec_in!M18=0,0,1000000/0.086*SER_hh_fec_in!M18/SER_hh_num_in!M18)</f>
        <v>9072.3073571526838</v>
      </c>
      <c r="N18" s="103">
        <f>IF(SER_hh_fec_in!N18=0,0,1000000/0.086*SER_hh_fec_in!N18/SER_hh_num_in!N18)</f>
        <v>8849.5160634385775</v>
      </c>
      <c r="O18" s="103">
        <f>IF(SER_hh_fec_in!O18=0,0,1000000/0.086*SER_hh_fec_in!O18/SER_hh_num_in!O18)</f>
        <v>8512.2213298893839</v>
      </c>
      <c r="P18" s="103">
        <f>IF(SER_hh_fec_in!P18=0,0,1000000/0.086*SER_hh_fec_in!P18/SER_hh_num_in!P18)</f>
        <v>8104.3092708586801</v>
      </c>
      <c r="Q18" s="103">
        <f>IF(SER_hh_fec_in!Q18=0,0,1000000/0.086*SER_hh_fec_in!Q18/SER_hh_num_in!Q18)</f>
        <v>7451.6573203740918</v>
      </c>
    </row>
    <row r="19" spans="1:17" ht="12.95" customHeight="1" x14ac:dyDescent="0.25">
      <c r="A19" s="90" t="s">
        <v>47</v>
      </c>
      <c r="B19" s="101"/>
      <c r="C19" s="101">
        <f>IF(SER_hh_fec_in!C19=0,0,1000000/0.086*SER_hh_fec_in!C19/SER_hh_num_in!C19)</f>
        <v>7660.8499881357448</v>
      </c>
      <c r="D19" s="101">
        <f>IF(SER_hh_fec_in!D19=0,0,1000000/0.086*SER_hh_fec_in!D19/SER_hh_num_in!D19)</f>
        <v>7543.2789945749555</v>
      </c>
      <c r="E19" s="101">
        <f>IF(SER_hh_fec_in!E19=0,0,1000000/0.086*SER_hh_fec_in!E19/SER_hh_num_in!E19)</f>
        <v>7747.7109208719658</v>
      </c>
      <c r="F19" s="101">
        <f>IF(SER_hh_fec_in!F19=0,0,1000000/0.086*SER_hh_fec_in!F19/SER_hh_num_in!F19)</f>
        <v>8170.753316764476</v>
      </c>
      <c r="G19" s="101">
        <f>IF(SER_hh_fec_in!G19=0,0,1000000/0.086*SER_hh_fec_in!G19/SER_hh_num_in!G19)</f>
        <v>8059.9667382059906</v>
      </c>
      <c r="H19" s="101">
        <f>IF(SER_hh_fec_in!H19=0,0,1000000/0.086*SER_hh_fec_in!H19/SER_hh_num_in!H19)</f>
        <v>8162.1842909666684</v>
      </c>
      <c r="I19" s="101">
        <f>IF(SER_hh_fec_in!I19=0,0,1000000/0.086*SER_hh_fec_in!I19/SER_hh_num_in!I19)</f>
        <v>7705.8310227131942</v>
      </c>
      <c r="J19" s="101">
        <f>IF(SER_hh_fec_in!J19=0,0,1000000/0.086*SER_hh_fec_in!J19/SER_hh_num_in!J19)</f>
        <v>7534.8604162101019</v>
      </c>
      <c r="K19" s="101">
        <f>IF(SER_hh_fec_in!K19=0,0,1000000/0.086*SER_hh_fec_in!K19/SER_hh_num_in!K19)</f>
        <v>7942.9967637089521</v>
      </c>
      <c r="L19" s="101">
        <f>IF(SER_hh_fec_in!L19=0,0,1000000/0.086*SER_hh_fec_in!L19/SER_hh_num_in!L19)</f>
        <v>7053.1513383561251</v>
      </c>
      <c r="M19" s="101">
        <f>IF(SER_hh_fec_in!M19=0,0,1000000/0.086*SER_hh_fec_in!M19/SER_hh_num_in!M19)</f>
        <v>7021.9693044421638</v>
      </c>
      <c r="N19" s="101">
        <f>IF(SER_hh_fec_in!N19=0,0,1000000/0.086*SER_hh_fec_in!N19/SER_hh_num_in!N19)</f>
        <v>7276.8666305437782</v>
      </c>
      <c r="O19" s="101">
        <f>IF(SER_hh_fec_in!O19=0,0,1000000/0.086*SER_hh_fec_in!O19/SER_hh_num_in!O19)</f>
        <v>8218.3655670809621</v>
      </c>
      <c r="P19" s="101">
        <f>IF(SER_hh_fec_in!P19=0,0,1000000/0.086*SER_hh_fec_in!P19/SER_hh_num_in!P19)</f>
        <v>8173.1873045723005</v>
      </c>
      <c r="Q19" s="101">
        <f>IF(SER_hh_fec_in!Q19=0,0,1000000/0.086*SER_hh_fec_in!Q19/SER_hh_num_in!Q19)</f>
        <v>8298.9628444507052</v>
      </c>
    </row>
    <row r="20" spans="1:17" ht="12" customHeight="1" x14ac:dyDescent="0.25">
      <c r="A20" s="88" t="s">
        <v>38</v>
      </c>
      <c r="B20" s="100"/>
      <c r="C20" s="100">
        <f>IF(SER_hh_fec_in!C20=0,0,1000000/0.086*SER_hh_fec_in!C20/SER_hh_num_in!C20)</f>
        <v>0</v>
      </c>
      <c r="D20" s="100">
        <f>IF(SER_hh_fec_in!D20=0,0,1000000/0.086*SER_hh_fec_in!D20/SER_hh_num_in!D20)</f>
        <v>0</v>
      </c>
      <c r="E20" s="100">
        <f>IF(SER_hh_fec_in!E20=0,0,1000000/0.086*SER_hh_fec_in!E20/SER_hh_num_in!E20)</f>
        <v>0</v>
      </c>
      <c r="F20" s="100">
        <f>IF(SER_hh_fec_in!F20=0,0,1000000/0.086*SER_hh_fec_in!F20/SER_hh_num_in!F20)</f>
        <v>0</v>
      </c>
      <c r="G20" s="100">
        <f>IF(SER_hh_fec_in!G20=0,0,1000000/0.086*SER_hh_fec_in!G20/SER_hh_num_in!G20)</f>
        <v>0</v>
      </c>
      <c r="H20" s="100">
        <f>IF(SER_hh_fec_in!H20=0,0,1000000/0.086*SER_hh_fec_in!H20/SER_hh_num_in!H20)</f>
        <v>0</v>
      </c>
      <c r="I20" s="100">
        <f>IF(SER_hh_fec_in!I20=0,0,1000000/0.086*SER_hh_fec_in!I20/SER_hh_num_in!I20)</f>
        <v>0</v>
      </c>
      <c r="J20" s="100">
        <f>IF(SER_hh_fec_in!J20=0,0,1000000/0.086*SER_hh_fec_in!J20/SER_hh_num_in!J20)</f>
        <v>0</v>
      </c>
      <c r="K20" s="100">
        <f>IF(SER_hh_fec_in!K20=0,0,1000000/0.086*SER_hh_fec_in!K20/SER_hh_num_in!K20)</f>
        <v>0</v>
      </c>
      <c r="L20" s="100">
        <f>IF(SER_hh_fec_in!L20=0,0,1000000/0.086*SER_hh_fec_in!L20/SER_hh_num_in!L20)</f>
        <v>0</v>
      </c>
      <c r="M20" s="100">
        <f>IF(SER_hh_fec_in!M20=0,0,1000000/0.086*SER_hh_fec_in!M20/SER_hh_num_in!M20)</f>
        <v>0</v>
      </c>
      <c r="N20" s="100">
        <f>IF(SER_hh_fec_in!N20=0,0,1000000/0.086*SER_hh_fec_in!N20/SER_hh_num_in!N20)</f>
        <v>0</v>
      </c>
      <c r="O20" s="100">
        <f>IF(SER_hh_fec_in!O20=0,0,1000000/0.086*SER_hh_fec_in!O20/SER_hh_num_in!O20)</f>
        <v>0</v>
      </c>
      <c r="P20" s="100">
        <f>IF(SER_hh_fec_in!P20=0,0,1000000/0.086*SER_hh_fec_in!P20/SER_hh_num_in!P20)</f>
        <v>0</v>
      </c>
      <c r="Q20" s="100">
        <f>IF(SER_hh_fec_in!Q20=0,0,1000000/0.086*SER_hh_fec_in!Q20/SER_hh_num_in!Q20)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IF(SER_hh_fec_in!C21=0,0,1000000/0.086*SER_hh_fec_in!C21/SER_hh_num_in!C21)</f>
        <v>0</v>
      </c>
      <c r="D21" s="100">
        <f>IF(SER_hh_fec_in!D21=0,0,1000000/0.086*SER_hh_fec_in!D21/SER_hh_num_in!D21)</f>
        <v>8974.8336938257653</v>
      </c>
      <c r="E21" s="100">
        <f>IF(SER_hh_fec_in!E21=0,0,1000000/0.086*SER_hh_fec_in!E21/SER_hh_num_in!E21)</f>
        <v>8599.0567140352941</v>
      </c>
      <c r="F21" s="100">
        <f>IF(SER_hh_fec_in!F21=0,0,1000000/0.086*SER_hh_fec_in!F21/SER_hh_num_in!F21)</f>
        <v>8778.4095611673583</v>
      </c>
      <c r="G21" s="100">
        <f>IF(SER_hh_fec_in!G21=0,0,1000000/0.086*SER_hh_fec_in!G21/SER_hh_num_in!G21)</f>
        <v>8746.5295111859778</v>
      </c>
      <c r="H21" s="100">
        <f>IF(SER_hh_fec_in!H21=0,0,1000000/0.086*SER_hh_fec_in!H21/SER_hh_num_in!H21)</f>
        <v>8713.8227230264456</v>
      </c>
      <c r="I21" s="100">
        <f>IF(SER_hh_fec_in!I21=0,0,1000000/0.086*SER_hh_fec_in!I21/SER_hh_num_in!I21)</f>
        <v>8521.7087825215349</v>
      </c>
      <c r="J21" s="100">
        <f>IF(SER_hh_fec_in!J21=0,0,1000000/0.086*SER_hh_fec_in!J21/SER_hh_num_in!J21)</f>
        <v>7650.9661234831974</v>
      </c>
      <c r="K21" s="100">
        <f>IF(SER_hh_fec_in!K21=0,0,1000000/0.086*SER_hh_fec_in!K21/SER_hh_num_in!K21)</f>
        <v>7840.6737349685436</v>
      </c>
      <c r="L21" s="100">
        <f>IF(SER_hh_fec_in!L21=0,0,1000000/0.086*SER_hh_fec_in!L21/SER_hh_num_in!L21)</f>
        <v>5830.0473717396544</v>
      </c>
      <c r="M21" s="100">
        <f>IF(SER_hh_fec_in!M21=0,0,1000000/0.086*SER_hh_fec_in!M21/SER_hh_num_in!M21)</f>
        <v>5262.2959729126633</v>
      </c>
      <c r="N21" s="100">
        <f>IF(SER_hh_fec_in!N21=0,0,1000000/0.086*SER_hh_fec_in!N21/SER_hh_num_in!N21)</f>
        <v>6762.1628424302226</v>
      </c>
      <c r="O21" s="100">
        <f>IF(SER_hh_fec_in!O21=0,0,1000000/0.086*SER_hh_fec_in!O21/SER_hh_num_in!O21)</f>
        <v>7379.0638764548885</v>
      </c>
      <c r="P21" s="100">
        <f>IF(SER_hh_fec_in!P21=0,0,1000000/0.086*SER_hh_fec_in!P21/SER_hh_num_in!P21)</f>
        <v>7869.1573106751011</v>
      </c>
      <c r="Q21" s="100">
        <f>IF(SER_hh_fec_in!Q21=0,0,1000000/0.086*SER_hh_fec_in!Q21/SER_hh_num_in!Q21)</f>
        <v>8092.8086365719146</v>
      </c>
    </row>
    <row r="22" spans="1:17" ht="12" customHeight="1" x14ac:dyDescent="0.25">
      <c r="A22" s="88" t="s">
        <v>99</v>
      </c>
      <c r="B22" s="100"/>
      <c r="C22" s="100">
        <f>IF(SER_hh_fec_in!C22=0,0,1000000/0.086*SER_hh_fec_in!C22/SER_hh_num_in!C22)</f>
        <v>8995.5851818674328</v>
      </c>
      <c r="D22" s="100">
        <f>IF(SER_hh_fec_in!D22=0,0,1000000/0.086*SER_hh_fec_in!D22/SER_hh_num_in!D22)</f>
        <v>0</v>
      </c>
      <c r="E22" s="100">
        <f>IF(SER_hh_fec_in!E22=0,0,1000000/0.086*SER_hh_fec_in!E22/SER_hh_num_in!E22)</f>
        <v>4472.8972493595038</v>
      </c>
      <c r="F22" s="100">
        <f>IF(SER_hh_fec_in!F22=0,0,1000000/0.086*SER_hh_fec_in!F22/SER_hh_num_in!F22)</f>
        <v>8993.3924270680054</v>
      </c>
      <c r="G22" s="100">
        <f>IF(SER_hh_fec_in!G22=0,0,1000000/0.086*SER_hh_fec_in!G22/SER_hh_num_in!G22)</f>
        <v>8592.5608106612308</v>
      </c>
      <c r="H22" s="100">
        <f>IF(SER_hh_fec_in!H22=0,0,1000000/0.086*SER_hh_fec_in!H22/SER_hh_num_in!H22)</f>
        <v>8688.2050883316988</v>
      </c>
      <c r="I22" s="100">
        <f>IF(SER_hh_fec_in!I22=0,0,1000000/0.086*SER_hh_fec_in!I22/SER_hh_num_in!I22)</f>
        <v>5659.7744135999255</v>
      </c>
      <c r="J22" s="100">
        <f>IF(SER_hh_fec_in!J22=0,0,1000000/0.086*SER_hh_fec_in!J22/SER_hh_num_in!J22)</f>
        <v>0</v>
      </c>
      <c r="K22" s="100">
        <f>IF(SER_hh_fec_in!K22=0,0,1000000/0.086*SER_hh_fec_in!K22/SER_hh_num_in!K22)</f>
        <v>7537.0444340986232</v>
      </c>
      <c r="L22" s="100">
        <f>IF(SER_hh_fec_in!L22=0,0,1000000/0.086*SER_hh_fec_in!L22/SER_hh_num_in!L22)</f>
        <v>3495.5482338676725</v>
      </c>
      <c r="M22" s="100">
        <f>IF(SER_hh_fec_in!M22=0,0,1000000/0.086*SER_hh_fec_in!M22/SER_hh_num_in!M22)</f>
        <v>3552.9775735486819</v>
      </c>
      <c r="N22" s="100">
        <f>IF(SER_hh_fec_in!N22=0,0,1000000/0.086*SER_hh_fec_in!N22/SER_hh_num_in!N22)</f>
        <v>0</v>
      </c>
      <c r="O22" s="100">
        <f>IF(SER_hh_fec_in!O22=0,0,1000000/0.086*SER_hh_fec_in!O22/SER_hh_num_in!O22)</f>
        <v>9196.7609509827143</v>
      </c>
      <c r="P22" s="100">
        <f>IF(SER_hh_fec_in!P22=0,0,1000000/0.086*SER_hh_fec_in!P22/SER_hh_num_in!P22)</f>
        <v>9330.4372717301194</v>
      </c>
      <c r="Q22" s="100">
        <f>IF(SER_hh_fec_in!Q22=0,0,1000000/0.086*SER_hh_fec_in!Q22/SER_hh_num_in!Q22)</f>
        <v>9404.7409682569669</v>
      </c>
    </row>
    <row r="23" spans="1:17" ht="12" customHeight="1" x14ac:dyDescent="0.25">
      <c r="A23" s="88" t="s">
        <v>98</v>
      </c>
      <c r="B23" s="100"/>
      <c r="C23" s="100">
        <f>IF(SER_hh_fec_in!C23=0,0,1000000/0.086*SER_hh_fec_in!C23/SER_hh_num_in!C23)</f>
        <v>8628.8364744682312</v>
      </c>
      <c r="D23" s="100">
        <f>IF(SER_hh_fec_in!D23=0,0,1000000/0.086*SER_hh_fec_in!D23/SER_hh_num_in!D23)</f>
        <v>8853.2124386572614</v>
      </c>
      <c r="E23" s="100">
        <f>IF(SER_hh_fec_in!E23=0,0,1000000/0.086*SER_hh_fec_in!E23/SER_hh_num_in!E23)</f>
        <v>8555.4089986263734</v>
      </c>
      <c r="F23" s="100">
        <f>IF(SER_hh_fec_in!F23=0,0,1000000/0.086*SER_hh_fec_in!F23/SER_hh_num_in!F23)</f>
        <v>8755.8889562048316</v>
      </c>
      <c r="G23" s="100">
        <f>IF(SER_hh_fec_in!G23=0,0,1000000/0.086*SER_hh_fec_in!G23/SER_hh_num_in!G23)</f>
        <v>8587.0165020423574</v>
      </c>
      <c r="H23" s="100">
        <f>IF(SER_hh_fec_in!H23=0,0,1000000/0.086*SER_hh_fec_in!H23/SER_hh_num_in!H23)</f>
        <v>8484.4189079284679</v>
      </c>
      <c r="I23" s="100">
        <f>IF(SER_hh_fec_in!I23=0,0,1000000/0.086*SER_hh_fec_in!I23/SER_hh_num_in!I23)</f>
        <v>8220.515088384147</v>
      </c>
      <c r="J23" s="100">
        <f>IF(SER_hh_fec_in!J23=0,0,1000000/0.086*SER_hh_fec_in!J23/SER_hh_num_in!J23)</f>
        <v>7030.7844720086314</v>
      </c>
      <c r="K23" s="100">
        <f>IF(SER_hh_fec_in!K23=0,0,1000000/0.086*SER_hh_fec_in!K23/SER_hh_num_in!K23)</f>
        <v>7907.5616478600041</v>
      </c>
      <c r="L23" s="100">
        <f>IF(SER_hh_fec_in!L23=0,0,1000000/0.086*SER_hh_fec_in!L23/SER_hh_num_in!L23)</f>
        <v>6317.6629411945551</v>
      </c>
      <c r="M23" s="100">
        <f>IF(SER_hh_fec_in!M23=0,0,1000000/0.086*SER_hh_fec_in!M23/SER_hh_num_in!M23)</f>
        <v>6067.669803580513</v>
      </c>
      <c r="N23" s="100">
        <f>IF(SER_hh_fec_in!N23=0,0,1000000/0.086*SER_hh_fec_in!N23/SER_hh_num_in!N23)</f>
        <v>6459.590585949637</v>
      </c>
      <c r="O23" s="100">
        <f>IF(SER_hh_fec_in!O23=0,0,1000000/0.086*SER_hh_fec_in!O23/SER_hh_num_in!O23)</f>
        <v>6961.2452156702948</v>
      </c>
      <c r="P23" s="100">
        <f>IF(SER_hh_fec_in!P23=0,0,1000000/0.086*SER_hh_fec_in!P23/SER_hh_num_in!P23)</f>
        <v>6577.279254760776</v>
      </c>
      <c r="Q23" s="100">
        <f>IF(SER_hh_fec_in!Q23=0,0,1000000/0.086*SER_hh_fec_in!Q23/SER_hh_num_in!Q23)</f>
        <v>7198.1698297892199</v>
      </c>
    </row>
    <row r="24" spans="1:17" ht="12" customHeight="1" x14ac:dyDescent="0.25">
      <c r="A24" s="88" t="s">
        <v>34</v>
      </c>
      <c r="B24" s="100"/>
      <c r="C24" s="100">
        <f>IF(SER_hh_fec_in!C24=0,0,1000000/0.086*SER_hh_fec_in!C24/SER_hh_num_in!C24)</f>
        <v>0</v>
      </c>
      <c r="D24" s="100">
        <f>IF(SER_hh_fec_in!D24=0,0,1000000/0.086*SER_hh_fec_in!D24/SER_hh_num_in!D24)</f>
        <v>0</v>
      </c>
      <c r="E24" s="100">
        <f>IF(SER_hh_fec_in!E24=0,0,1000000/0.086*SER_hh_fec_in!E24/SER_hh_num_in!E24)</f>
        <v>0</v>
      </c>
      <c r="F24" s="100">
        <f>IF(SER_hh_fec_in!F24=0,0,1000000/0.086*SER_hh_fec_in!F24/SER_hh_num_in!F24)</f>
        <v>0</v>
      </c>
      <c r="G24" s="100">
        <f>IF(SER_hh_fec_in!G24=0,0,1000000/0.086*SER_hh_fec_in!G24/SER_hh_num_in!G24)</f>
        <v>0</v>
      </c>
      <c r="H24" s="100">
        <f>IF(SER_hh_fec_in!H24=0,0,1000000/0.086*SER_hh_fec_in!H24/SER_hh_num_in!H24)</f>
        <v>0</v>
      </c>
      <c r="I24" s="100">
        <f>IF(SER_hh_fec_in!I24=0,0,1000000/0.086*SER_hh_fec_in!I24/SER_hh_num_in!I24)</f>
        <v>0</v>
      </c>
      <c r="J24" s="100">
        <f>IF(SER_hh_fec_in!J24=0,0,1000000/0.086*SER_hh_fec_in!J24/SER_hh_num_in!J24)</f>
        <v>0</v>
      </c>
      <c r="K24" s="100">
        <f>IF(SER_hh_fec_in!K24=0,0,1000000/0.086*SER_hh_fec_in!K24/SER_hh_num_in!K24)</f>
        <v>0</v>
      </c>
      <c r="L24" s="100">
        <f>IF(SER_hh_fec_in!L24=0,0,1000000/0.086*SER_hh_fec_in!L24/SER_hh_num_in!L24)</f>
        <v>0</v>
      </c>
      <c r="M24" s="100">
        <f>IF(SER_hh_fec_in!M24=0,0,1000000/0.086*SER_hh_fec_in!M24/SER_hh_num_in!M24)</f>
        <v>0</v>
      </c>
      <c r="N24" s="100">
        <f>IF(SER_hh_fec_in!N24=0,0,1000000/0.086*SER_hh_fec_in!N24/SER_hh_num_in!N24)</f>
        <v>0</v>
      </c>
      <c r="O24" s="100">
        <f>IF(SER_hh_fec_in!O24=0,0,1000000/0.086*SER_hh_fec_in!O24/SER_hh_num_in!O24)</f>
        <v>0</v>
      </c>
      <c r="P24" s="100">
        <f>IF(SER_hh_fec_in!P24=0,0,1000000/0.086*SER_hh_fec_in!P24/SER_hh_num_in!P24)</f>
        <v>0</v>
      </c>
      <c r="Q24" s="100">
        <f>IF(SER_hh_fec_in!Q24=0,0,1000000/0.086*SER_hh_fec_in!Q24/SER_hh_num_in!Q24)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IF(SER_hh_fec_in!C25=0,0,1000000/0.086*SER_hh_fec_in!C25/SER_hh_num_in!C25)</f>
        <v>6994.9108721725152</v>
      </c>
      <c r="D25" s="100">
        <f>IF(SER_hh_fec_in!D25=0,0,1000000/0.086*SER_hh_fec_in!D25/SER_hh_num_in!D25)</f>
        <v>7225.1136517755031</v>
      </c>
      <c r="E25" s="100">
        <f>IF(SER_hh_fec_in!E25=0,0,1000000/0.086*SER_hh_fec_in!E25/SER_hh_num_in!E25)</f>
        <v>7097.0808005959925</v>
      </c>
      <c r="F25" s="100">
        <f>IF(SER_hh_fec_in!F25=0,0,1000000/0.086*SER_hh_fec_in!F25/SER_hh_num_in!F25)</f>
        <v>7221.5021454859625</v>
      </c>
      <c r="G25" s="100">
        <f>IF(SER_hh_fec_in!G25=0,0,1000000/0.086*SER_hh_fec_in!G25/SER_hh_num_in!G25)</f>
        <v>6716.4987619945987</v>
      </c>
      <c r="H25" s="100">
        <f>IF(SER_hh_fec_in!H25=0,0,1000000/0.086*SER_hh_fec_in!H25/SER_hh_num_in!H25)</f>
        <v>6830.9144259062077</v>
      </c>
      <c r="I25" s="100">
        <f>IF(SER_hh_fec_in!I25=0,0,1000000/0.086*SER_hh_fec_in!I25/SER_hh_num_in!I25)</f>
        <v>6806.8116383523884</v>
      </c>
      <c r="J25" s="100">
        <f>IF(SER_hh_fec_in!J25=0,0,1000000/0.086*SER_hh_fec_in!J25/SER_hh_num_in!J25)</f>
        <v>6086.1522805140867</v>
      </c>
      <c r="K25" s="100">
        <f>IF(SER_hh_fec_in!K25=0,0,1000000/0.086*SER_hh_fec_in!K25/SER_hh_num_in!K25)</f>
        <v>6295.3820483928075</v>
      </c>
      <c r="L25" s="100">
        <f>IF(SER_hh_fec_in!L25=0,0,1000000/0.086*SER_hh_fec_in!L25/SER_hh_num_in!L25)</f>
        <v>2427.9847702658435</v>
      </c>
      <c r="M25" s="100">
        <f>IF(SER_hh_fec_in!M25=0,0,1000000/0.086*SER_hh_fec_in!M25/SER_hh_num_in!M25)</f>
        <v>4034.6460514956275</v>
      </c>
      <c r="N25" s="100">
        <f>IF(SER_hh_fec_in!N25=0,0,1000000/0.086*SER_hh_fec_in!N25/SER_hh_num_in!N25)</f>
        <v>5862.85511328149</v>
      </c>
      <c r="O25" s="100">
        <f>IF(SER_hh_fec_in!O25=0,0,1000000/0.086*SER_hh_fec_in!O25/SER_hh_num_in!O25)</f>
        <v>5842.3021601014125</v>
      </c>
      <c r="P25" s="100">
        <f>IF(SER_hh_fec_in!P25=0,0,1000000/0.086*SER_hh_fec_in!P25/SER_hh_num_in!P25)</f>
        <v>4877.8905120292184</v>
      </c>
      <c r="Q25" s="100">
        <f>IF(SER_hh_fec_in!Q25=0,0,1000000/0.086*SER_hh_fec_in!Q25/SER_hh_num_in!Q25)</f>
        <v>5607.756027052058</v>
      </c>
    </row>
    <row r="26" spans="1:17" ht="12" customHeight="1" x14ac:dyDescent="0.25">
      <c r="A26" s="88" t="s">
        <v>30</v>
      </c>
      <c r="B26" s="22"/>
      <c r="C26" s="22">
        <f>IF(SER_hh_fec_in!C26=0,0,1000000/0.086*SER_hh_fec_in!C26/SER_hh_num_in!C26)</f>
        <v>6887.6594604424872</v>
      </c>
      <c r="D26" s="22">
        <f>IF(SER_hh_fec_in!D26=0,0,1000000/0.086*SER_hh_fec_in!D26/SER_hh_num_in!D26)</f>
        <v>7089.89555928346</v>
      </c>
      <c r="E26" s="22">
        <f>IF(SER_hh_fec_in!E26=0,0,1000000/0.086*SER_hh_fec_in!E26/SER_hh_num_in!E26)</f>
        <v>6981.8251131032775</v>
      </c>
      <c r="F26" s="22">
        <f>IF(SER_hh_fec_in!F26=0,0,1000000/0.086*SER_hh_fec_in!F26/SER_hh_num_in!F26)</f>
        <v>7132.1917918749468</v>
      </c>
      <c r="G26" s="22">
        <f>IF(SER_hh_fec_in!G26=0,0,1000000/0.086*SER_hh_fec_in!G26/SER_hh_num_in!G26)</f>
        <v>7012.2917418777961</v>
      </c>
      <c r="H26" s="22">
        <f>IF(SER_hh_fec_in!H26=0,0,1000000/0.086*SER_hh_fec_in!H26/SER_hh_num_in!H26)</f>
        <v>6867.4351369889009</v>
      </c>
      <c r="I26" s="22">
        <f>IF(SER_hh_fec_in!I26=0,0,1000000/0.086*SER_hh_fec_in!I26/SER_hh_num_in!I26)</f>
        <v>6707.7446499401076</v>
      </c>
      <c r="J26" s="22">
        <f>IF(SER_hh_fec_in!J26=0,0,1000000/0.086*SER_hh_fec_in!J26/SER_hh_num_in!J26)</f>
        <v>6539.5505696250948</v>
      </c>
      <c r="K26" s="22">
        <f>IF(SER_hh_fec_in!K26=0,0,1000000/0.086*SER_hh_fec_in!K26/SER_hh_num_in!K26)</f>
        <v>5339.9719354930421</v>
      </c>
      <c r="L26" s="22">
        <f>IF(SER_hh_fec_in!L26=0,0,1000000/0.086*SER_hh_fec_in!L26/SER_hh_num_in!L26)</f>
        <v>2506.6752837986774</v>
      </c>
      <c r="M26" s="22">
        <f>IF(SER_hh_fec_in!M26=0,0,1000000/0.086*SER_hh_fec_in!M26/SER_hh_num_in!M26)</f>
        <v>3084.7727626356887</v>
      </c>
      <c r="N26" s="22">
        <f>IF(SER_hh_fec_in!N26=0,0,1000000/0.086*SER_hh_fec_in!N26/SER_hh_num_in!N26)</f>
        <v>3747.1783654524852</v>
      </c>
      <c r="O26" s="22">
        <f>IF(SER_hh_fec_in!O26=0,0,1000000/0.086*SER_hh_fec_in!O26/SER_hh_num_in!O26)</f>
        <v>3342.9453386779501</v>
      </c>
      <c r="P26" s="22">
        <f>IF(SER_hh_fec_in!P26=0,0,1000000/0.086*SER_hh_fec_in!P26/SER_hh_num_in!P26)</f>
        <v>5450.4238623546698</v>
      </c>
      <c r="Q26" s="22">
        <f>IF(SER_hh_fec_in!Q26=0,0,1000000/0.086*SER_hh_fec_in!Q26/SER_hh_num_in!Q26)</f>
        <v>5941.0719661871972</v>
      </c>
    </row>
    <row r="27" spans="1:17" ht="12" customHeight="1" x14ac:dyDescent="0.25">
      <c r="A27" s="93" t="s">
        <v>114</v>
      </c>
      <c r="B27" s="121"/>
      <c r="C27" s="116">
        <f>IF(SER_hh_fec_in!C27=0,0,1000000/0.086*SER_hh_fec_in!C27/SER_hh_num_in!C19)</f>
        <v>305.45227914252888</v>
      </c>
      <c r="D27" s="116">
        <f>IF(SER_hh_fec_in!D27=0,0,1000000/0.086*SER_hh_fec_in!D27/SER_hh_num_in!D19)</f>
        <v>298.59193448024581</v>
      </c>
      <c r="E27" s="116">
        <f>IF(SER_hh_fec_in!E27=0,0,1000000/0.086*SER_hh_fec_in!E27/SER_hh_num_in!E19)</f>
        <v>496.13117164514438</v>
      </c>
      <c r="F27" s="116">
        <f>IF(SER_hh_fec_in!F27=0,0,1000000/0.086*SER_hh_fec_in!F27/SER_hh_num_in!F19)</f>
        <v>390.95932099403183</v>
      </c>
      <c r="G27" s="116">
        <f>IF(SER_hh_fec_in!G27=0,0,1000000/0.086*SER_hh_fec_in!G27/SER_hh_num_in!G19)</f>
        <v>601.64228271127433</v>
      </c>
      <c r="H27" s="116">
        <f>IF(SER_hh_fec_in!H27=0,0,1000000/0.086*SER_hh_fec_in!H27/SER_hh_num_in!H19)</f>
        <v>601.74306930187527</v>
      </c>
      <c r="I27" s="116">
        <f>IF(SER_hh_fec_in!I27=0,0,1000000/0.086*SER_hh_fec_in!I27/SER_hh_num_in!I19)</f>
        <v>745.11764168176705</v>
      </c>
      <c r="J27" s="116">
        <f>IF(SER_hh_fec_in!J27=0,0,1000000/0.086*SER_hh_fec_in!J27/SER_hh_num_in!J19)</f>
        <v>939.03633457572118</v>
      </c>
      <c r="K27" s="116">
        <f>IF(SER_hh_fec_in!K27=0,0,1000000/0.086*SER_hh_fec_in!K27/SER_hh_num_in!K19)</f>
        <v>1612.9851508479103</v>
      </c>
      <c r="L27" s="116">
        <f>IF(SER_hh_fec_in!L27=0,0,1000000/0.086*SER_hh_fec_in!L27/SER_hh_num_in!L19)</f>
        <v>3297.4533640931309</v>
      </c>
      <c r="M27" s="116">
        <f>IF(SER_hh_fec_in!M27=0,0,1000000/0.086*SER_hh_fec_in!M27/SER_hh_num_in!M19)</f>
        <v>3104.6672354405614</v>
      </c>
      <c r="N27" s="116">
        <f>IF(SER_hh_fec_in!N27=0,0,1000000/0.086*SER_hh_fec_in!N27/SER_hh_num_in!N19)</f>
        <v>2499.692077449793</v>
      </c>
      <c r="O27" s="116">
        <f>IF(SER_hh_fec_in!O27=0,0,1000000/0.086*SER_hh_fec_in!O27/SER_hh_num_in!O19)</f>
        <v>1812.3753800806355</v>
      </c>
      <c r="P27" s="116">
        <f>IF(SER_hh_fec_in!P27=0,0,1000000/0.086*SER_hh_fec_in!P27/SER_hh_num_in!P19)</f>
        <v>1389.1148330770195</v>
      </c>
      <c r="Q27" s="116">
        <f>IF(SER_hh_fec_in!Q27=0,0,1000000/0.086*SER_hh_fec_in!Q27/SER_hh_num_in!Q19)</f>
        <v>1129.5418837002333</v>
      </c>
    </row>
    <row r="28" spans="1:17" ht="12" customHeight="1" x14ac:dyDescent="0.25">
      <c r="A28" s="91" t="s">
        <v>113</v>
      </c>
      <c r="B28" s="18"/>
      <c r="C28" s="117">
        <f>IF(SER_hh_fec_in!C27=0,0,1000000/0.086*SER_hh_fec_in!C27/SER_hh_num_in!C27)</f>
        <v>4133.4160705007116</v>
      </c>
      <c r="D28" s="117">
        <f>IF(SER_hh_fec_in!D27=0,0,1000000/0.086*SER_hh_fec_in!D27/SER_hh_num_in!D27)</f>
        <v>4195.2532568379293</v>
      </c>
      <c r="E28" s="117">
        <f>IF(SER_hh_fec_in!E27=0,0,1000000/0.086*SER_hh_fec_in!E27/SER_hh_num_in!E27)</f>
        <v>4236.5227784091121</v>
      </c>
      <c r="F28" s="117">
        <f>IF(SER_hh_fec_in!F27=0,0,1000000/0.086*SER_hh_fec_in!F27/SER_hh_num_in!F27)</f>
        <v>4323.9486535900833</v>
      </c>
      <c r="G28" s="117">
        <f>IF(SER_hh_fec_in!G27=0,0,1000000/0.086*SER_hh_fec_in!G27/SER_hh_num_in!G27)</f>
        <v>4273.5079976783763</v>
      </c>
      <c r="H28" s="117">
        <f>IF(SER_hh_fec_in!H27=0,0,1000000/0.086*SER_hh_fec_in!H27/SER_hh_num_in!H27)</f>
        <v>4192.7762636557291</v>
      </c>
      <c r="I28" s="117">
        <f>IF(SER_hh_fec_in!I27=0,0,1000000/0.086*SER_hh_fec_in!I27/SER_hh_num_in!I27)</f>
        <v>4075.2471688049418</v>
      </c>
      <c r="J28" s="117">
        <f>IF(SER_hh_fec_in!J27=0,0,1000000/0.086*SER_hh_fec_in!J27/SER_hh_num_in!J27)</f>
        <v>4013.3478444802681</v>
      </c>
      <c r="K28" s="117">
        <f>IF(SER_hh_fec_in!K27=0,0,1000000/0.086*SER_hh_fec_in!K27/SER_hh_num_in!K27)</f>
        <v>4063.0363633891634</v>
      </c>
      <c r="L28" s="117">
        <f>IF(SER_hh_fec_in!L27=0,0,1000000/0.086*SER_hh_fec_in!L27/SER_hh_num_in!L27)</f>
        <v>3925.7729212053455</v>
      </c>
      <c r="M28" s="117">
        <f>IF(SER_hh_fec_in!M27=0,0,1000000/0.086*SER_hh_fec_in!M27/SER_hh_num_in!M27)</f>
        <v>3920.1863596886515</v>
      </c>
      <c r="N28" s="117">
        <f>IF(SER_hh_fec_in!N27=0,0,1000000/0.086*SER_hh_fec_in!N27/SER_hh_num_in!N27)</f>
        <v>3919.7309638846018</v>
      </c>
      <c r="O28" s="117">
        <f>IF(SER_hh_fec_in!O27=0,0,1000000/0.086*SER_hh_fec_in!O27/SER_hh_num_in!O27)</f>
        <v>3935.4733975008926</v>
      </c>
      <c r="P28" s="117">
        <f>IF(SER_hh_fec_in!P27=0,0,1000000/0.086*SER_hh_fec_in!P27/SER_hh_num_in!P27)</f>
        <v>3945.6606354926657</v>
      </c>
      <c r="Q28" s="117">
        <f>IF(SER_hh_fec_in!Q27=0,0,1000000/0.086*SER_hh_fec_in!Q27/SER_hh_num_in!Q27)</f>
        <v>3968.9657007003143</v>
      </c>
    </row>
    <row r="29" spans="1:17" ht="12.95" customHeight="1" x14ac:dyDescent="0.25">
      <c r="A29" s="90" t="s">
        <v>46</v>
      </c>
      <c r="B29" s="101"/>
      <c r="C29" s="101">
        <f>IF(SER_hh_fec_in!C29=0,0,1000000/0.086*SER_hh_fec_in!C29/SER_hh_num_in!C29)</f>
        <v>6813.8205985255718</v>
      </c>
      <c r="D29" s="101">
        <f>IF(SER_hh_fec_in!D29=0,0,1000000/0.086*SER_hh_fec_in!D29/SER_hh_num_in!D29)</f>
        <v>10558.636421348323</v>
      </c>
      <c r="E29" s="101">
        <f>IF(SER_hh_fec_in!E29=0,0,1000000/0.086*SER_hh_fec_in!E29/SER_hh_num_in!E29)</f>
        <v>8758.3853473153813</v>
      </c>
      <c r="F29" s="101">
        <f>IF(SER_hh_fec_in!F29=0,0,1000000/0.086*SER_hh_fec_in!F29/SER_hh_num_in!F29)</f>
        <v>10031.66278401491</v>
      </c>
      <c r="G29" s="101">
        <f>IF(SER_hh_fec_in!G29=0,0,1000000/0.086*SER_hh_fec_in!G29/SER_hh_num_in!G29)</f>
        <v>12676.491789259269</v>
      </c>
      <c r="H29" s="101">
        <f>IF(SER_hh_fec_in!H29=0,0,1000000/0.086*SER_hh_fec_in!H29/SER_hh_num_in!H29)</f>
        <v>8825.883203680125</v>
      </c>
      <c r="I29" s="101">
        <f>IF(SER_hh_fec_in!I29=0,0,1000000/0.086*SER_hh_fec_in!I29/SER_hh_num_in!I29)</f>
        <v>10633.913696116853</v>
      </c>
      <c r="J29" s="101">
        <f>IF(SER_hh_fec_in!J29=0,0,1000000/0.086*SER_hh_fec_in!J29/SER_hh_num_in!J29)</f>
        <v>12386.997000289823</v>
      </c>
      <c r="K29" s="101">
        <f>IF(SER_hh_fec_in!K29=0,0,1000000/0.086*SER_hh_fec_in!K29/SER_hh_num_in!K29)</f>
        <v>8459.1296517455448</v>
      </c>
      <c r="L29" s="101">
        <f>IF(SER_hh_fec_in!L29=0,0,1000000/0.086*SER_hh_fec_in!L29/SER_hh_num_in!L29)</f>
        <v>8695.180951995846</v>
      </c>
      <c r="M29" s="101">
        <f>IF(SER_hh_fec_in!M29=0,0,1000000/0.086*SER_hh_fec_in!M29/SER_hh_num_in!M29)</f>
        <v>9682.3333336596843</v>
      </c>
      <c r="N29" s="101">
        <f>IF(SER_hh_fec_in!N29=0,0,1000000/0.086*SER_hh_fec_in!N29/SER_hh_num_in!N29)</f>
        <v>21450.01267355962</v>
      </c>
      <c r="O29" s="101">
        <f>IF(SER_hh_fec_in!O29=0,0,1000000/0.086*SER_hh_fec_in!O29/SER_hh_num_in!O29)</f>
        <v>8408.2297057624328</v>
      </c>
      <c r="P29" s="101">
        <f>IF(SER_hh_fec_in!P29=0,0,1000000/0.086*SER_hh_fec_in!P29/SER_hh_num_in!P29)</f>
        <v>11681.713020942711</v>
      </c>
      <c r="Q29" s="101">
        <f>IF(SER_hh_fec_in!Q29=0,0,1000000/0.086*SER_hh_fec_in!Q29/SER_hh_num_in!Q29)</f>
        <v>11030.212687387664</v>
      </c>
    </row>
    <row r="30" spans="1:17" s="28" customFormat="1" ht="12" customHeight="1" x14ac:dyDescent="0.25">
      <c r="A30" s="88" t="s">
        <v>66</v>
      </c>
      <c r="B30" s="100"/>
      <c r="C30" s="100">
        <f>IF(SER_hh_fec_in!C30=0,0,1000000/0.086*SER_hh_fec_in!C30/SER_hh_num_in!C30)</f>
        <v>0</v>
      </c>
      <c r="D30" s="100">
        <f>IF(SER_hh_fec_in!D30=0,0,1000000/0.086*SER_hh_fec_in!D30/SER_hh_num_in!D30)</f>
        <v>10668.952624639758</v>
      </c>
      <c r="E30" s="100">
        <f>IF(SER_hh_fec_in!E30=0,0,1000000/0.086*SER_hh_fec_in!E30/SER_hh_num_in!E30)</f>
        <v>11056.449754891386</v>
      </c>
      <c r="F30" s="100">
        <f>IF(SER_hh_fec_in!F30=0,0,1000000/0.086*SER_hh_fec_in!F30/SER_hh_num_in!F30)</f>
        <v>12580.798430497702</v>
      </c>
      <c r="G30" s="100">
        <f>IF(SER_hh_fec_in!G30=0,0,1000000/0.086*SER_hh_fec_in!G30/SER_hh_num_in!G30)</f>
        <v>12808.118342884334</v>
      </c>
      <c r="H30" s="100">
        <f>IF(SER_hh_fec_in!H30=0,0,1000000/0.086*SER_hh_fec_in!H30/SER_hh_num_in!H30)</f>
        <v>0</v>
      </c>
      <c r="I30" s="100">
        <f>IF(SER_hh_fec_in!I30=0,0,1000000/0.086*SER_hh_fec_in!I30/SER_hh_num_in!I30)</f>
        <v>13234.168746838393</v>
      </c>
      <c r="J30" s="100">
        <f>IF(SER_hh_fec_in!J30=0,0,1000000/0.086*SER_hh_fec_in!J30/SER_hh_num_in!J30)</f>
        <v>12583.729738375889</v>
      </c>
      <c r="K30" s="100">
        <f>IF(SER_hh_fec_in!K30=0,0,1000000/0.086*SER_hh_fec_in!K30/SER_hh_num_in!K30)</f>
        <v>0</v>
      </c>
      <c r="L30" s="100">
        <f>IF(SER_hh_fec_in!L30=0,0,1000000/0.086*SER_hh_fec_in!L30/SER_hh_num_in!L30)</f>
        <v>0</v>
      </c>
      <c r="M30" s="100">
        <f>IF(SER_hh_fec_in!M30=0,0,1000000/0.086*SER_hh_fec_in!M30/SER_hh_num_in!M30)</f>
        <v>12749.651785979358</v>
      </c>
      <c r="N30" s="100">
        <f>IF(SER_hh_fec_in!N30=0,0,1000000/0.086*SER_hh_fec_in!N30/SER_hh_num_in!N30)</f>
        <v>12030.337429624453</v>
      </c>
      <c r="O30" s="100">
        <f>IF(SER_hh_fec_in!O30=0,0,1000000/0.086*SER_hh_fec_in!O30/SER_hh_num_in!O30)</f>
        <v>11740.820842536132</v>
      </c>
      <c r="P30" s="100">
        <f>IF(SER_hh_fec_in!P30=0,0,1000000/0.086*SER_hh_fec_in!P30/SER_hh_num_in!P30)</f>
        <v>11907.380337072589</v>
      </c>
      <c r="Q30" s="100">
        <f>IF(SER_hh_fec_in!Q30=0,0,1000000/0.086*SER_hh_fec_in!Q30/SER_hh_num_in!Q30)</f>
        <v>11260.31499445888</v>
      </c>
    </row>
    <row r="31" spans="1:17" ht="12" customHeight="1" x14ac:dyDescent="0.25">
      <c r="A31" s="88" t="s">
        <v>98</v>
      </c>
      <c r="B31" s="100"/>
      <c r="C31" s="100">
        <f>IF(SER_hh_fec_in!C31=0,0,1000000/0.086*SER_hh_fec_in!C31/SER_hh_num_in!C31)</f>
        <v>8937.2305432078992</v>
      </c>
      <c r="D31" s="100">
        <f>IF(SER_hh_fec_in!D31=0,0,1000000/0.086*SER_hh_fec_in!D31/SER_hh_num_in!D31)</f>
        <v>9614.7101603226693</v>
      </c>
      <c r="E31" s="100">
        <f>IF(SER_hh_fec_in!E31=0,0,1000000/0.086*SER_hh_fec_in!E31/SER_hh_num_in!E31)</f>
        <v>9934.2592180306474</v>
      </c>
      <c r="F31" s="100">
        <f>IF(SER_hh_fec_in!F31=0,0,1000000/0.086*SER_hh_fec_in!F31/SER_hh_num_in!F31)</f>
        <v>11267.073618705825</v>
      </c>
      <c r="G31" s="100">
        <f>IF(SER_hh_fec_in!G31=0,0,1000000/0.086*SER_hh_fec_in!G31/SER_hh_num_in!G31)</f>
        <v>11357.876187089241</v>
      </c>
      <c r="H31" s="100">
        <f>IF(SER_hh_fec_in!H31=0,0,1000000/0.086*SER_hh_fec_in!H31/SER_hh_num_in!H31)</f>
        <v>11765.303011953158</v>
      </c>
      <c r="I31" s="100">
        <f>IF(SER_hh_fec_in!I31=0,0,1000000/0.086*SER_hh_fec_in!I31/SER_hh_num_in!I31)</f>
        <v>11704.137810690456</v>
      </c>
      <c r="J31" s="100">
        <f>IF(SER_hh_fec_in!J31=0,0,1000000/0.086*SER_hh_fec_in!J31/SER_hh_num_in!J31)</f>
        <v>11226.246637441558</v>
      </c>
      <c r="K31" s="100">
        <f>IF(SER_hh_fec_in!K31=0,0,1000000/0.086*SER_hh_fec_in!K31/SER_hh_num_in!K31)</f>
        <v>11127.601745835655</v>
      </c>
      <c r="L31" s="100">
        <f>IF(SER_hh_fec_in!L31=0,0,1000000/0.086*SER_hh_fec_in!L31/SER_hh_num_in!L31)</f>
        <v>11610.756429959505</v>
      </c>
      <c r="M31" s="100">
        <f>IF(SER_hh_fec_in!M31=0,0,1000000/0.086*SER_hh_fec_in!M31/SER_hh_num_in!M31)</f>
        <v>11598.288558905171</v>
      </c>
      <c r="N31" s="100">
        <f>IF(SER_hh_fec_in!N31=0,0,1000000/0.086*SER_hh_fec_in!N31/SER_hh_num_in!N31)</f>
        <v>11043.232388967064</v>
      </c>
      <c r="O31" s="100">
        <f>IF(SER_hh_fec_in!O31=0,0,1000000/0.086*SER_hh_fec_in!O31/SER_hh_num_in!O31)</f>
        <v>10809.538259727291</v>
      </c>
      <c r="P31" s="100">
        <f>IF(SER_hh_fec_in!P31=0,0,1000000/0.086*SER_hh_fec_in!P31/SER_hh_num_in!P31)</f>
        <v>10549.900841443296</v>
      </c>
      <c r="Q31" s="100">
        <f>IF(SER_hh_fec_in!Q31=0,0,1000000/0.086*SER_hh_fec_in!Q31/SER_hh_num_in!Q31)</f>
        <v>10386.613305090168</v>
      </c>
    </row>
    <row r="32" spans="1:17" ht="12" customHeight="1" x14ac:dyDescent="0.25">
      <c r="A32" s="88" t="s">
        <v>34</v>
      </c>
      <c r="B32" s="100"/>
      <c r="C32" s="100">
        <f>IF(SER_hh_fec_in!C32=0,0,1000000/0.086*SER_hh_fec_in!C32/SER_hh_num_in!C32)</f>
        <v>0</v>
      </c>
      <c r="D32" s="100">
        <f>IF(SER_hh_fec_in!D32=0,0,1000000/0.086*SER_hh_fec_in!D32/SER_hh_num_in!D32)</f>
        <v>0</v>
      </c>
      <c r="E32" s="100">
        <f>IF(SER_hh_fec_in!E32=0,0,1000000/0.086*SER_hh_fec_in!E32/SER_hh_num_in!E32)</f>
        <v>0</v>
      </c>
      <c r="F32" s="100">
        <f>IF(SER_hh_fec_in!F32=0,0,1000000/0.086*SER_hh_fec_in!F32/SER_hh_num_in!F32)</f>
        <v>0</v>
      </c>
      <c r="G32" s="100">
        <f>IF(SER_hh_fec_in!G32=0,0,1000000/0.086*SER_hh_fec_in!G32/SER_hh_num_in!G32)</f>
        <v>0</v>
      </c>
      <c r="H32" s="100">
        <f>IF(SER_hh_fec_in!H32=0,0,1000000/0.086*SER_hh_fec_in!H32/SER_hh_num_in!H32)</f>
        <v>0</v>
      </c>
      <c r="I32" s="100">
        <f>IF(SER_hh_fec_in!I32=0,0,1000000/0.086*SER_hh_fec_in!I32/SER_hh_num_in!I32)</f>
        <v>0</v>
      </c>
      <c r="J32" s="100">
        <f>IF(SER_hh_fec_in!J32=0,0,1000000/0.086*SER_hh_fec_in!J32/SER_hh_num_in!J32)</f>
        <v>0</v>
      </c>
      <c r="K32" s="100">
        <f>IF(SER_hh_fec_in!K32=0,0,1000000/0.086*SER_hh_fec_in!K32/SER_hh_num_in!K32)</f>
        <v>0</v>
      </c>
      <c r="L32" s="100">
        <f>IF(SER_hh_fec_in!L32=0,0,1000000/0.086*SER_hh_fec_in!L32/SER_hh_num_in!L32)</f>
        <v>0</v>
      </c>
      <c r="M32" s="100">
        <f>IF(SER_hh_fec_in!M32=0,0,1000000/0.086*SER_hh_fec_in!M32/SER_hh_num_in!M32)</f>
        <v>0</v>
      </c>
      <c r="N32" s="100">
        <f>IF(SER_hh_fec_in!N32=0,0,1000000/0.086*SER_hh_fec_in!N32/SER_hh_num_in!N32)</f>
        <v>23918.23713513316</v>
      </c>
      <c r="O32" s="100">
        <f>IF(SER_hh_fec_in!O32=0,0,1000000/0.086*SER_hh_fec_in!O32/SER_hh_num_in!O32)</f>
        <v>13723.033951380072</v>
      </c>
      <c r="P32" s="100">
        <f>IF(SER_hh_fec_in!P32=0,0,1000000/0.086*SER_hh_fec_in!P32/SER_hh_num_in!P32)</f>
        <v>13452.403658451278</v>
      </c>
      <c r="Q32" s="100">
        <f>IF(SER_hh_fec_in!Q32=0,0,1000000/0.086*SER_hh_fec_in!Q32/SER_hh_num_in!Q32)</f>
        <v>13383.128315378073</v>
      </c>
    </row>
    <row r="33" spans="1:17" ht="12" customHeight="1" x14ac:dyDescent="0.25">
      <c r="A33" s="49" t="s">
        <v>30</v>
      </c>
      <c r="B33" s="18"/>
      <c r="C33" s="18">
        <f>IF(SER_hh_fec_in!C33=0,0,1000000/0.086*SER_hh_fec_in!C33/SER_hh_num_in!C33)</f>
        <v>6716.5623364171352</v>
      </c>
      <c r="D33" s="18">
        <f>IF(SER_hh_fec_in!D33=0,0,1000000/0.086*SER_hh_fec_in!D33/SER_hh_num_in!D33)</f>
        <v>7129.1822068267229</v>
      </c>
      <c r="E33" s="18">
        <f>IF(SER_hh_fec_in!E33=0,0,1000000/0.086*SER_hh_fec_in!E33/SER_hh_num_in!E33)</f>
        <v>7342.3333132298994</v>
      </c>
      <c r="F33" s="18">
        <f>IF(SER_hh_fec_in!F33=0,0,1000000/0.086*SER_hh_fec_in!F33/SER_hh_num_in!F33)</f>
        <v>8307.0061396895471</v>
      </c>
      <c r="G33" s="18">
        <f>IF(SER_hh_fec_in!G33=0,0,1000000/0.086*SER_hh_fec_in!G33/SER_hh_num_in!G33)</f>
        <v>0</v>
      </c>
      <c r="H33" s="18">
        <f>IF(SER_hh_fec_in!H33=0,0,1000000/0.086*SER_hh_fec_in!H33/SER_hh_num_in!H33)</f>
        <v>8649.0187799170399</v>
      </c>
      <c r="I33" s="18">
        <f>IF(SER_hh_fec_in!I33=0,0,1000000/0.086*SER_hh_fec_in!I33/SER_hh_num_in!I33)</f>
        <v>8584.2957428246118</v>
      </c>
      <c r="J33" s="18">
        <f>IF(SER_hh_fec_in!J33=0,0,1000000/0.086*SER_hh_fec_in!J33/SER_hh_num_in!J33)</f>
        <v>0</v>
      </c>
      <c r="K33" s="18">
        <f>IF(SER_hh_fec_in!K33=0,0,1000000/0.086*SER_hh_fec_in!K33/SER_hh_num_in!K33)</f>
        <v>8132.3335754048985</v>
      </c>
      <c r="L33" s="18">
        <f>IF(SER_hh_fec_in!L33=0,0,1000000/0.086*SER_hh_fec_in!L33/SER_hh_num_in!L33)</f>
        <v>8598.6916582339745</v>
      </c>
      <c r="M33" s="18">
        <f>IF(SER_hh_fec_in!M33=0,0,1000000/0.086*SER_hh_fec_in!M33/SER_hh_num_in!M33)</f>
        <v>8598.4503323952886</v>
      </c>
      <c r="N33" s="18">
        <f>IF(SER_hh_fec_in!N33=0,0,1000000/0.086*SER_hh_fec_in!N33/SER_hh_num_in!N33)</f>
        <v>0</v>
      </c>
      <c r="O33" s="18">
        <f>IF(SER_hh_fec_in!O33=0,0,1000000/0.086*SER_hh_fec_in!O33/SER_hh_num_in!O33)</f>
        <v>8067.9142728390407</v>
      </c>
      <c r="P33" s="18">
        <f>IF(SER_hh_fec_in!P33=0,0,1000000/0.086*SER_hh_fec_in!P33/SER_hh_num_in!P33)</f>
        <v>0</v>
      </c>
      <c r="Q33" s="18">
        <f>IF(SER_hh_fec_in!Q33=0,0,1000000/0.086*SER_hh_fec_in!Q33/SER_hh_num_in!Q33)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/>
      <c r="C3" s="106">
        <f>IF(SER_hh_tes_in!C3=0,0,1000000/0.086*SER_hh_tes_in!C3/SER_hh_num_in!C3)</f>
        <v>29386.272979737132</v>
      </c>
      <c r="D3" s="106">
        <f>IF(SER_hh_tes_in!D3=0,0,1000000/0.086*SER_hh_tes_in!D3/SER_hh_num_in!D3)</f>
        <v>34016.724650573058</v>
      </c>
      <c r="E3" s="106">
        <f>IF(SER_hh_tes_in!E3=0,0,1000000/0.086*SER_hh_tes_in!E3/SER_hh_num_in!E3)</f>
        <v>27245.95028542744</v>
      </c>
      <c r="F3" s="106">
        <f>IF(SER_hh_tes_in!F3=0,0,1000000/0.086*SER_hh_tes_in!F3/SER_hh_num_in!F3)</f>
        <v>34111.345118894264</v>
      </c>
      <c r="G3" s="106">
        <f>IF(SER_hh_tes_in!G3=0,0,1000000/0.086*SER_hh_tes_in!G3/SER_hh_num_in!G3)</f>
        <v>38384.688538403687</v>
      </c>
      <c r="H3" s="106">
        <f>IF(SER_hh_tes_in!H3=0,0,1000000/0.086*SER_hh_tes_in!H3/SER_hh_num_in!H3)</f>
        <v>41798.773727098669</v>
      </c>
      <c r="I3" s="106">
        <f>IF(SER_hh_tes_in!I3=0,0,1000000/0.086*SER_hh_tes_in!I3/SER_hh_num_in!I3)</f>
        <v>43980.978223189857</v>
      </c>
      <c r="J3" s="106">
        <f>IF(SER_hh_tes_in!J3=0,0,1000000/0.086*SER_hh_tes_in!J3/SER_hh_num_in!J3)</f>
        <v>43683.931143285357</v>
      </c>
      <c r="K3" s="106">
        <f>IF(SER_hh_tes_in!K3=0,0,1000000/0.086*SER_hh_tes_in!K3/SER_hh_num_in!K3)</f>
        <v>46244.62596161235</v>
      </c>
      <c r="L3" s="106">
        <f>IF(SER_hh_tes_in!L3=0,0,1000000/0.086*SER_hh_tes_in!L3/SER_hh_num_in!L3)</f>
        <v>45505.653329492779</v>
      </c>
      <c r="M3" s="106">
        <f>IF(SER_hh_tes_in!M3=0,0,1000000/0.086*SER_hh_tes_in!M3/SER_hh_num_in!M3)</f>
        <v>39137.866555867397</v>
      </c>
      <c r="N3" s="106">
        <f>IF(SER_hh_tes_in!N3=0,0,1000000/0.086*SER_hh_tes_in!N3/SER_hh_num_in!N3)</f>
        <v>30385.961309231971</v>
      </c>
      <c r="O3" s="106">
        <f>IF(SER_hh_tes_in!O3=0,0,1000000/0.086*SER_hh_tes_in!O3/SER_hh_num_in!O3)</f>
        <v>32129.28217850082</v>
      </c>
      <c r="P3" s="106">
        <f>IF(SER_hh_tes_in!P3=0,0,1000000/0.086*SER_hh_tes_in!P3/SER_hh_num_in!P3)</f>
        <v>39603.573787445865</v>
      </c>
      <c r="Q3" s="106">
        <f>IF(SER_hh_tes_in!Q3=0,0,1000000/0.086*SER_hh_tes_in!Q3/SER_hh_num_in!Q3)</f>
        <v>45681.752789358099</v>
      </c>
    </row>
    <row r="4" spans="1:17" ht="12.95" customHeight="1" x14ac:dyDescent="0.25">
      <c r="A4" s="90" t="s">
        <v>44</v>
      </c>
      <c r="B4" s="101"/>
      <c r="C4" s="101">
        <f>IF(SER_hh_tes_in!C4=0,0,1000000/0.086*SER_hh_tes_in!C4/SER_hh_num_in!C4)</f>
        <v>10752.0434814242</v>
      </c>
      <c r="D4" s="101">
        <f>IF(SER_hh_tes_in!D4=0,0,1000000/0.086*SER_hh_tes_in!D4/SER_hh_num_in!D4)</f>
        <v>11875.610658188963</v>
      </c>
      <c r="E4" s="101">
        <f>IF(SER_hh_tes_in!E4=0,0,1000000/0.086*SER_hh_tes_in!E4/SER_hh_num_in!E4)</f>
        <v>15306.846841760775</v>
      </c>
      <c r="F4" s="101">
        <f>IF(SER_hh_tes_in!F4=0,0,1000000/0.086*SER_hh_tes_in!F4/SER_hh_num_in!F4)</f>
        <v>16460.857234424213</v>
      </c>
      <c r="G4" s="101">
        <f>IF(SER_hh_tes_in!G4=0,0,1000000/0.086*SER_hh_tes_in!G4/SER_hh_num_in!G4)</f>
        <v>19297.440772584258</v>
      </c>
      <c r="H4" s="101">
        <f>IF(SER_hh_tes_in!H4=0,0,1000000/0.086*SER_hh_tes_in!H4/SER_hh_num_in!H4)</f>
        <v>19993.584648793309</v>
      </c>
      <c r="I4" s="101">
        <f>IF(SER_hh_tes_in!I4=0,0,1000000/0.086*SER_hh_tes_in!I4/SER_hh_num_in!I4)</f>
        <v>18992.237585946612</v>
      </c>
      <c r="J4" s="101">
        <f>IF(SER_hh_tes_in!J4=0,0,1000000/0.086*SER_hh_tes_in!J4/SER_hh_num_in!J4)</f>
        <v>17190.613346455619</v>
      </c>
      <c r="K4" s="101">
        <f>IF(SER_hh_tes_in!K4=0,0,1000000/0.086*SER_hh_tes_in!K4/SER_hh_num_in!K4)</f>
        <v>19060.473119902857</v>
      </c>
      <c r="L4" s="101">
        <f>IF(SER_hh_tes_in!L4=0,0,1000000/0.086*SER_hh_tes_in!L4/SER_hh_num_in!L4)</f>
        <v>15497.68634938564</v>
      </c>
      <c r="M4" s="101">
        <f>IF(SER_hh_tes_in!M4=0,0,1000000/0.086*SER_hh_tes_in!M4/SER_hh_num_in!M4)</f>
        <v>14641.481368335182</v>
      </c>
      <c r="N4" s="101">
        <f>IF(SER_hh_tes_in!N4=0,0,1000000/0.086*SER_hh_tes_in!N4/SER_hh_num_in!N4)</f>
        <v>14614.107214026393</v>
      </c>
      <c r="O4" s="101">
        <f>IF(SER_hh_tes_in!O4=0,0,1000000/0.086*SER_hh_tes_in!O4/SER_hh_num_in!O4)</f>
        <v>14075.486574205428</v>
      </c>
      <c r="P4" s="101">
        <f>IF(SER_hh_tes_in!P4=0,0,1000000/0.086*SER_hh_tes_in!P4/SER_hh_num_in!P4)</f>
        <v>16896.406871532839</v>
      </c>
      <c r="Q4" s="101">
        <f>IF(SER_hh_tes_in!Q4=0,0,1000000/0.086*SER_hh_tes_in!Q4/SER_hh_num_in!Q4)</f>
        <v>18739.357888117007</v>
      </c>
    </row>
    <row r="5" spans="1:17" ht="12" customHeight="1" x14ac:dyDescent="0.25">
      <c r="A5" s="88" t="s">
        <v>38</v>
      </c>
      <c r="B5" s="100"/>
      <c r="C5" s="100">
        <f>IF(SER_hh_tes_in!C5=0,0,1000000/0.086*SER_hh_tes_in!C5/SER_hh_num_in!C5)</f>
        <v>0</v>
      </c>
      <c r="D5" s="100">
        <f>IF(SER_hh_tes_in!D5=0,0,1000000/0.086*SER_hh_tes_in!D5/SER_hh_num_in!D5)</f>
        <v>0</v>
      </c>
      <c r="E5" s="100">
        <f>IF(SER_hh_tes_in!E5=0,0,1000000/0.086*SER_hh_tes_in!E5/SER_hh_num_in!E5)</f>
        <v>0</v>
      </c>
      <c r="F5" s="100">
        <f>IF(SER_hh_tes_in!F5=0,0,1000000/0.086*SER_hh_tes_in!F5/SER_hh_num_in!F5)</f>
        <v>0</v>
      </c>
      <c r="G5" s="100">
        <f>IF(SER_hh_tes_in!G5=0,0,1000000/0.086*SER_hh_tes_in!G5/SER_hh_num_in!G5)</f>
        <v>0</v>
      </c>
      <c r="H5" s="100">
        <f>IF(SER_hh_tes_in!H5=0,0,1000000/0.086*SER_hh_tes_in!H5/SER_hh_num_in!H5)</f>
        <v>0</v>
      </c>
      <c r="I5" s="100">
        <f>IF(SER_hh_tes_in!I5=0,0,1000000/0.086*SER_hh_tes_in!I5/SER_hh_num_in!I5)</f>
        <v>0</v>
      </c>
      <c r="J5" s="100">
        <f>IF(SER_hh_tes_in!J5=0,0,1000000/0.086*SER_hh_tes_in!J5/SER_hh_num_in!J5)</f>
        <v>0</v>
      </c>
      <c r="K5" s="100">
        <f>IF(SER_hh_tes_in!K5=0,0,1000000/0.086*SER_hh_tes_in!K5/SER_hh_num_in!K5)</f>
        <v>0</v>
      </c>
      <c r="L5" s="100">
        <f>IF(SER_hh_tes_in!L5=0,0,1000000/0.086*SER_hh_tes_in!L5/SER_hh_num_in!L5)</f>
        <v>0</v>
      </c>
      <c r="M5" s="100">
        <f>IF(SER_hh_tes_in!M5=0,0,1000000/0.086*SER_hh_tes_in!M5/SER_hh_num_in!M5)</f>
        <v>0</v>
      </c>
      <c r="N5" s="100">
        <f>IF(SER_hh_tes_in!N5=0,0,1000000/0.086*SER_hh_tes_in!N5/SER_hh_num_in!N5)</f>
        <v>0</v>
      </c>
      <c r="O5" s="100">
        <f>IF(SER_hh_tes_in!O5=0,0,1000000/0.086*SER_hh_tes_in!O5/SER_hh_num_in!O5)</f>
        <v>0</v>
      </c>
      <c r="P5" s="100">
        <f>IF(SER_hh_tes_in!P5=0,0,1000000/0.086*SER_hh_tes_in!P5/SER_hh_num_in!P5)</f>
        <v>0</v>
      </c>
      <c r="Q5" s="100">
        <f>IF(SER_hh_tes_in!Q5=0,0,1000000/0.086*SER_hh_tes_in!Q5/SER_hh_num_in!Q5)</f>
        <v>0</v>
      </c>
    </row>
    <row r="6" spans="1:17" ht="12" customHeight="1" x14ac:dyDescent="0.25">
      <c r="A6" s="88" t="s">
        <v>66</v>
      </c>
      <c r="B6" s="100"/>
      <c r="C6" s="100">
        <f>IF(SER_hh_tes_in!C6=0,0,1000000/0.086*SER_hh_tes_in!C6/SER_hh_num_in!C6)</f>
        <v>0</v>
      </c>
      <c r="D6" s="100">
        <f>IF(SER_hh_tes_in!D6=0,0,1000000/0.086*SER_hh_tes_in!D6/SER_hh_num_in!D6)</f>
        <v>0</v>
      </c>
      <c r="E6" s="100">
        <f>IF(SER_hh_tes_in!E6=0,0,1000000/0.086*SER_hh_tes_in!E6/SER_hh_num_in!E6)</f>
        <v>0</v>
      </c>
      <c r="F6" s="100">
        <f>IF(SER_hh_tes_in!F6=0,0,1000000/0.086*SER_hh_tes_in!F6/SER_hh_num_in!F6)</f>
        <v>0</v>
      </c>
      <c r="G6" s="100">
        <f>IF(SER_hh_tes_in!G6=0,0,1000000/0.086*SER_hh_tes_in!G6/SER_hh_num_in!G6)</f>
        <v>0</v>
      </c>
      <c r="H6" s="100">
        <f>IF(SER_hh_tes_in!H6=0,0,1000000/0.086*SER_hh_tes_in!H6/SER_hh_num_in!H6)</f>
        <v>0</v>
      </c>
      <c r="I6" s="100">
        <f>IF(SER_hh_tes_in!I6=0,0,1000000/0.086*SER_hh_tes_in!I6/SER_hh_num_in!I6)</f>
        <v>0</v>
      </c>
      <c r="J6" s="100">
        <f>IF(SER_hh_tes_in!J6=0,0,1000000/0.086*SER_hh_tes_in!J6/SER_hh_num_in!J6)</f>
        <v>0</v>
      </c>
      <c r="K6" s="100">
        <f>IF(SER_hh_tes_in!K6=0,0,1000000/0.086*SER_hh_tes_in!K6/SER_hh_num_in!K6)</f>
        <v>0</v>
      </c>
      <c r="L6" s="100">
        <f>IF(SER_hh_tes_in!L6=0,0,1000000/0.086*SER_hh_tes_in!L6/SER_hh_num_in!L6)</f>
        <v>0</v>
      </c>
      <c r="M6" s="100">
        <f>IF(SER_hh_tes_in!M6=0,0,1000000/0.086*SER_hh_tes_in!M6/SER_hh_num_in!M6)</f>
        <v>0</v>
      </c>
      <c r="N6" s="100">
        <f>IF(SER_hh_tes_in!N6=0,0,1000000/0.086*SER_hh_tes_in!N6/SER_hh_num_in!N6)</f>
        <v>0</v>
      </c>
      <c r="O6" s="100">
        <f>IF(SER_hh_tes_in!O6=0,0,1000000/0.086*SER_hh_tes_in!O6/SER_hh_num_in!O6)</f>
        <v>0</v>
      </c>
      <c r="P6" s="100">
        <f>IF(SER_hh_tes_in!P6=0,0,1000000/0.086*SER_hh_tes_in!P6/SER_hh_num_in!P6)</f>
        <v>0</v>
      </c>
      <c r="Q6" s="100">
        <f>IF(SER_hh_tes_in!Q6=0,0,1000000/0.086*SER_hh_tes_in!Q6/SER_hh_num_in!Q6)</f>
        <v>0</v>
      </c>
    </row>
    <row r="7" spans="1:17" ht="12" customHeight="1" x14ac:dyDescent="0.25">
      <c r="A7" s="88" t="s">
        <v>99</v>
      </c>
      <c r="B7" s="100"/>
      <c r="C7" s="100">
        <f>IF(SER_hh_tes_in!C7=0,0,1000000/0.086*SER_hh_tes_in!C7/SER_hh_num_in!C7)</f>
        <v>10496.644999671082</v>
      </c>
      <c r="D7" s="100">
        <f>IF(SER_hh_tes_in!D7=0,0,1000000/0.086*SER_hh_tes_in!D7/SER_hh_num_in!D7)</f>
        <v>11269.729688838259</v>
      </c>
      <c r="E7" s="100">
        <f>IF(SER_hh_tes_in!E7=0,0,1000000/0.086*SER_hh_tes_in!E7/SER_hh_num_in!E7)</f>
        <v>0</v>
      </c>
      <c r="F7" s="100">
        <f>IF(SER_hh_tes_in!F7=0,0,1000000/0.086*SER_hh_tes_in!F7/SER_hh_num_in!F7)</f>
        <v>16723.678703946476</v>
      </c>
      <c r="G7" s="100">
        <f>IF(SER_hh_tes_in!G7=0,0,1000000/0.086*SER_hh_tes_in!G7/SER_hh_num_in!G7)</f>
        <v>19200.915870365316</v>
      </c>
      <c r="H7" s="100">
        <f>IF(SER_hh_tes_in!H7=0,0,1000000/0.086*SER_hh_tes_in!H7/SER_hh_num_in!H7)</f>
        <v>18909.662086056971</v>
      </c>
      <c r="I7" s="100">
        <f>IF(SER_hh_tes_in!I7=0,0,1000000/0.086*SER_hh_tes_in!I7/SER_hh_num_in!I7)</f>
        <v>0</v>
      </c>
      <c r="J7" s="100">
        <f>IF(SER_hh_tes_in!J7=0,0,1000000/0.086*SER_hh_tes_in!J7/SER_hh_num_in!J7)</f>
        <v>0</v>
      </c>
      <c r="K7" s="100">
        <f>IF(SER_hh_tes_in!K7=0,0,1000000/0.086*SER_hh_tes_in!K7/SER_hh_num_in!K7)</f>
        <v>18877.328675354289</v>
      </c>
      <c r="L7" s="100">
        <f>IF(SER_hh_tes_in!L7=0,0,1000000/0.086*SER_hh_tes_in!L7/SER_hh_num_in!L7)</f>
        <v>0</v>
      </c>
      <c r="M7" s="100">
        <f>IF(SER_hh_tes_in!M7=0,0,1000000/0.086*SER_hh_tes_in!M7/SER_hh_num_in!M7)</f>
        <v>0</v>
      </c>
      <c r="N7" s="100">
        <f>IF(SER_hh_tes_in!N7=0,0,1000000/0.086*SER_hh_tes_in!N7/SER_hh_num_in!N7)</f>
        <v>0</v>
      </c>
      <c r="O7" s="100">
        <f>IF(SER_hh_tes_in!O7=0,0,1000000/0.086*SER_hh_tes_in!O7/SER_hh_num_in!O7)</f>
        <v>13340.317874556389</v>
      </c>
      <c r="P7" s="100">
        <f>IF(SER_hh_tes_in!P7=0,0,1000000/0.086*SER_hh_tes_in!P7/SER_hh_num_in!P7)</f>
        <v>0</v>
      </c>
      <c r="Q7" s="100">
        <f>IF(SER_hh_tes_in!Q7=0,0,1000000/0.086*SER_hh_tes_in!Q7/SER_hh_num_in!Q7)</f>
        <v>0</v>
      </c>
    </row>
    <row r="8" spans="1:17" ht="12" customHeight="1" x14ac:dyDescent="0.25">
      <c r="A8" s="88" t="s">
        <v>101</v>
      </c>
      <c r="B8" s="100"/>
      <c r="C8" s="100">
        <f>IF(SER_hh_tes_in!C8=0,0,1000000/0.086*SER_hh_tes_in!C8/SER_hh_num_in!C8)</f>
        <v>10639.537746739697</v>
      </c>
      <c r="D8" s="100">
        <f>IF(SER_hh_tes_in!D8=0,0,1000000/0.086*SER_hh_tes_in!D8/SER_hh_num_in!D8)</f>
        <v>11514.78976934686</v>
      </c>
      <c r="E8" s="100">
        <f>IF(SER_hh_tes_in!E8=0,0,1000000/0.086*SER_hh_tes_in!E8/SER_hh_num_in!E8)</f>
        <v>13835.309458872831</v>
      </c>
      <c r="F8" s="100">
        <f>IF(SER_hh_tes_in!F8=0,0,1000000/0.086*SER_hh_tes_in!F8/SER_hh_num_in!F8)</f>
        <v>16670.997827303883</v>
      </c>
      <c r="G8" s="100">
        <f>IF(SER_hh_tes_in!G8=0,0,1000000/0.086*SER_hh_tes_in!G8/SER_hh_num_in!G8)</f>
        <v>19306.984657561607</v>
      </c>
      <c r="H8" s="100">
        <f>IF(SER_hh_tes_in!H8=0,0,1000000/0.086*SER_hh_tes_in!H8/SER_hh_num_in!H8)</f>
        <v>19357.445604303943</v>
      </c>
      <c r="I8" s="100">
        <f>IF(SER_hh_tes_in!I8=0,0,1000000/0.086*SER_hh_tes_in!I8/SER_hh_num_in!I8)</f>
        <v>18288.85505108381</v>
      </c>
      <c r="J8" s="100">
        <f>IF(SER_hh_tes_in!J8=0,0,1000000/0.086*SER_hh_tes_in!J8/SER_hh_num_in!J8)</f>
        <v>16079.946766336516</v>
      </c>
      <c r="K8" s="100">
        <f>IF(SER_hh_tes_in!K8=0,0,1000000/0.086*SER_hh_tes_in!K8/SER_hh_num_in!K8)</f>
        <v>18378.318497398464</v>
      </c>
      <c r="L8" s="100">
        <f>IF(SER_hh_tes_in!L8=0,0,1000000/0.086*SER_hh_tes_in!L8/SER_hh_num_in!L8)</f>
        <v>14729.880871742542</v>
      </c>
      <c r="M8" s="100">
        <f>IF(SER_hh_tes_in!M8=0,0,1000000/0.086*SER_hh_tes_in!M8/SER_hh_num_in!M8)</f>
        <v>14007.163252680153</v>
      </c>
      <c r="N8" s="100">
        <f>IF(SER_hh_tes_in!N8=0,0,1000000/0.086*SER_hh_tes_in!N8/SER_hh_num_in!N8)</f>
        <v>13807.309307388066</v>
      </c>
      <c r="O8" s="100">
        <f>IF(SER_hh_tes_in!O8=0,0,1000000/0.086*SER_hh_tes_in!O8/SER_hh_num_in!O8)</f>
        <v>12744.269777510193</v>
      </c>
      <c r="P8" s="100">
        <f>IF(SER_hh_tes_in!P8=0,0,1000000/0.086*SER_hh_tes_in!P8/SER_hh_num_in!P8)</f>
        <v>15973.804718050853</v>
      </c>
      <c r="Q8" s="100">
        <f>IF(SER_hh_tes_in!Q8=0,0,1000000/0.086*SER_hh_tes_in!Q8/SER_hh_num_in!Q8)</f>
        <v>17812.169531248102</v>
      </c>
    </row>
    <row r="9" spans="1:17" ht="12" customHeight="1" x14ac:dyDescent="0.25">
      <c r="A9" s="88" t="s">
        <v>106</v>
      </c>
      <c r="B9" s="100"/>
      <c r="C9" s="100">
        <f>IF(SER_hh_tes_in!C9=0,0,1000000/0.086*SER_hh_tes_in!C9/SER_hh_num_in!C9)</f>
        <v>10661.73713613763</v>
      </c>
      <c r="D9" s="100">
        <f>IF(SER_hh_tes_in!D9=0,0,1000000/0.086*SER_hh_tes_in!D9/SER_hh_num_in!D9)</f>
        <v>11796.052841548679</v>
      </c>
      <c r="E9" s="100">
        <f>IF(SER_hh_tes_in!E9=0,0,1000000/0.086*SER_hh_tes_in!E9/SER_hh_num_in!E9)</f>
        <v>0</v>
      </c>
      <c r="F9" s="100">
        <f>IF(SER_hh_tes_in!F9=0,0,1000000/0.086*SER_hh_tes_in!F9/SER_hh_num_in!F9)</f>
        <v>17411.746658626882</v>
      </c>
      <c r="G9" s="100">
        <f>IF(SER_hh_tes_in!G9=0,0,1000000/0.086*SER_hh_tes_in!G9/SER_hh_num_in!G9)</f>
        <v>0</v>
      </c>
      <c r="H9" s="100">
        <f>IF(SER_hh_tes_in!H9=0,0,1000000/0.086*SER_hh_tes_in!H9/SER_hh_num_in!H9)</f>
        <v>20306.32476613258</v>
      </c>
      <c r="I9" s="100">
        <f>IF(SER_hh_tes_in!I9=0,0,1000000/0.086*SER_hh_tes_in!I9/SER_hh_num_in!I9)</f>
        <v>19361.893351498191</v>
      </c>
      <c r="J9" s="100">
        <f>IF(SER_hh_tes_in!J9=0,0,1000000/0.086*SER_hh_tes_in!J9/SER_hh_num_in!J9)</f>
        <v>17157.427722713688</v>
      </c>
      <c r="K9" s="100">
        <f>IF(SER_hh_tes_in!K9=0,0,1000000/0.086*SER_hh_tes_in!K9/SER_hh_num_in!K9)</f>
        <v>19637.877512532901</v>
      </c>
      <c r="L9" s="100">
        <f>IF(SER_hh_tes_in!L9=0,0,1000000/0.086*SER_hh_tes_in!L9/SER_hh_num_in!L9)</f>
        <v>15819.605808541755</v>
      </c>
      <c r="M9" s="100">
        <f>IF(SER_hh_tes_in!M9=0,0,1000000/0.086*SER_hh_tes_in!M9/SER_hh_num_in!M9)</f>
        <v>15122.094512508846</v>
      </c>
      <c r="N9" s="100">
        <f>IF(SER_hh_tes_in!N9=0,0,1000000/0.086*SER_hh_tes_in!N9/SER_hh_num_in!N9)</f>
        <v>14949.444401277196</v>
      </c>
      <c r="O9" s="100">
        <f>IF(SER_hh_tes_in!O9=0,0,1000000/0.086*SER_hh_tes_in!O9/SER_hh_num_in!O9)</f>
        <v>13861.65175274578</v>
      </c>
      <c r="P9" s="100">
        <f>IF(SER_hh_tes_in!P9=0,0,1000000/0.086*SER_hh_tes_in!P9/SER_hh_num_in!P9)</f>
        <v>0</v>
      </c>
      <c r="Q9" s="100">
        <f>IF(SER_hh_tes_in!Q9=0,0,1000000/0.086*SER_hh_tes_in!Q9/SER_hh_num_in!Q9)</f>
        <v>0</v>
      </c>
    </row>
    <row r="10" spans="1:17" ht="12" customHeight="1" x14ac:dyDescent="0.25">
      <c r="A10" s="88" t="s">
        <v>34</v>
      </c>
      <c r="B10" s="100"/>
      <c r="C10" s="100">
        <f>IF(SER_hh_tes_in!C10=0,0,1000000/0.086*SER_hh_tes_in!C10/SER_hh_num_in!C10)</f>
        <v>0</v>
      </c>
      <c r="D10" s="100">
        <f>IF(SER_hh_tes_in!D10=0,0,1000000/0.086*SER_hh_tes_in!D10/SER_hh_num_in!D10)</f>
        <v>0</v>
      </c>
      <c r="E10" s="100">
        <f>IF(SER_hh_tes_in!E10=0,0,1000000/0.086*SER_hh_tes_in!E10/SER_hh_num_in!E10)</f>
        <v>0</v>
      </c>
      <c r="F10" s="100">
        <f>IF(SER_hh_tes_in!F10=0,0,1000000/0.086*SER_hh_tes_in!F10/SER_hh_num_in!F10)</f>
        <v>0</v>
      </c>
      <c r="G10" s="100">
        <f>IF(SER_hh_tes_in!G10=0,0,1000000/0.086*SER_hh_tes_in!G10/SER_hh_num_in!G10)</f>
        <v>0</v>
      </c>
      <c r="H10" s="100">
        <f>IF(SER_hh_tes_in!H10=0,0,1000000/0.086*SER_hh_tes_in!H10/SER_hh_num_in!H10)</f>
        <v>0</v>
      </c>
      <c r="I10" s="100">
        <f>IF(SER_hh_tes_in!I10=0,0,1000000/0.086*SER_hh_tes_in!I10/SER_hh_num_in!I10)</f>
        <v>0</v>
      </c>
      <c r="J10" s="100">
        <f>IF(SER_hh_tes_in!J10=0,0,1000000/0.086*SER_hh_tes_in!J10/SER_hh_num_in!J10)</f>
        <v>0</v>
      </c>
      <c r="K10" s="100">
        <f>IF(SER_hh_tes_in!K10=0,0,1000000/0.086*SER_hh_tes_in!K10/SER_hh_num_in!K10)</f>
        <v>0</v>
      </c>
      <c r="L10" s="100">
        <f>IF(SER_hh_tes_in!L10=0,0,1000000/0.086*SER_hh_tes_in!L10/SER_hh_num_in!L10)</f>
        <v>0</v>
      </c>
      <c r="M10" s="100">
        <f>IF(SER_hh_tes_in!M10=0,0,1000000/0.086*SER_hh_tes_in!M10/SER_hh_num_in!M10)</f>
        <v>12636.5978299533</v>
      </c>
      <c r="N10" s="100">
        <f>IF(SER_hh_tes_in!N10=0,0,1000000/0.086*SER_hh_tes_in!N10/SER_hh_num_in!N10)</f>
        <v>12523.79458631787</v>
      </c>
      <c r="O10" s="100">
        <f>IF(SER_hh_tes_in!O10=0,0,1000000/0.086*SER_hh_tes_in!O10/SER_hh_num_in!O10)</f>
        <v>0</v>
      </c>
      <c r="P10" s="100">
        <f>IF(SER_hh_tes_in!P10=0,0,1000000/0.086*SER_hh_tes_in!P10/SER_hh_num_in!P10)</f>
        <v>0</v>
      </c>
      <c r="Q10" s="100">
        <f>IF(SER_hh_tes_in!Q10=0,0,1000000/0.086*SER_hh_tes_in!Q10/SER_hh_num_in!Q10)</f>
        <v>0</v>
      </c>
    </row>
    <row r="11" spans="1:17" ht="12" customHeight="1" x14ac:dyDescent="0.25">
      <c r="A11" s="88" t="s">
        <v>61</v>
      </c>
      <c r="B11" s="100"/>
      <c r="C11" s="100">
        <f>IF(SER_hh_tes_in!C11=0,0,1000000/0.086*SER_hh_tes_in!C11/SER_hh_num_in!C11)</f>
        <v>0</v>
      </c>
      <c r="D11" s="100">
        <f>IF(SER_hh_tes_in!D11=0,0,1000000/0.086*SER_hh_tes_in!D11/SER_hh_num_in!D11)</f>
        <v>11307.920184926581</v>
      </c>
      <c r="E11" s="100">
        <f>IF(SER_hh_tes_in!E11=0,0,1000000/0.086*SER_hh_tes_in!E11/SER_hh_num_in!E11)</f>
        <v>0</v>
      </c>
      <c r="F11" s="100">
        <f>IF(SER_hh_tes_in!F11=0,0,1000000/0.086*SER_hh_tes_in!F11/SER_hh_num_in!F11)</f>
        <v>0</v>
      </c>
      <c r="G11" s="100">
        <f>IF(SER_hh_tes_in!G11=0,0,1000000/0.086*SER_hh_tes_in!G11/SER_hh_num_in!G11)</f>
        <v>0</v>
      </c>
      <c r="H11" s="100">
        <f>IF(SER_hh_tes_in!H11=0,0,1000000/0.086*SER_hh_tes_in!H11/SER_hh_num_in!H11)</f>
        <v>19009.016868362418</v>
      </c>
      <c r="I11" s="100">
        <f>IF(SER_hh_tes_in!I11=0,0,1000000/0.086*SER_hh_tes_in!I11/SER_hh_num_in!I11)</f>
        <v>18354.042710210895</v>
      </c>
      <c r="J11" s="100">
        <f>IF(SER_hh_tes_in!J11=0,0,1000000/0.086*SER_hh_tes_in!J11/SER_hh_num_in!J11)</f>
        <v>18612.072895813399</v>
      </c>
      <c r="K11" s="100">
        <f>IF(SER_hh_tes_in!K11=0,0,1000000/0.086*SER_hh_tes_in!K11/SER_hh_num_in!K11)</f>
        <v>18979.301390919212</v>
      </c>
      <c r="L11" s="100">
        <f>IF(SER_hh_tes_in!L11=0,0,1000000/0.086*SER_hh_tes_in!L11/SER_hh_num_in!L11)</f>
        <v>15654.302187820491</v>
      </c>
      <c r="M11" s="100">
        <f>IF(SER_hh_tes_in!M11=0,0,1000000/0.086*SER_hh_tes_in!M11/SER_hh_num_in!M11)</f>
        <v>15272.22697131842</v>
      </c>
      <c r="N11" s="100">
        <f>IF(SER_hh_tes_in!N11=0,0,1000000/0.086*SER_hh_tes_in!N11/SER_hh_num_in!N11)</f>
        <v>15175.440168150642</v>
      </c>
      <c r="O11" s="100">
        <f>IF(SER_hh_tes_in!O11=0,0,1000000/0.086*SER_hh_tes_in!O11/SER_hh_num_in!O11)</f>
        <v>0</v>
      </c>
      <c r="P11" s="100">
        <f>IF(SER_hh_tes_in!P11=0,0,1000000/0.086*SER_hh_tes_in!P11/SER_hh_num_in!P11)</f>
        <v>0</v>
      </c>
      <c r="Q11" s="100">
        <f>IF(SER_hh_tes_in!Q11=0,0,1000000/0.086*SER_hh_tes_in!Q11/SER_hh_num_in!Q11)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IF(SER_hh_tes_in!C12=0,0,1000000/0.086*SER_hh_tes_in!C12/SER_hh_num_in!C12)</f>
        <v>10730.999360209335</v>
      </c>
      <c r="D12" s="100">
        <f>IF(SER_hh_tes_in!D12=0,0,1000000/0.086*SER_hh_tes_in!D12/SER_hh_num_in!D12)</f>
        <v>12808.22176129075</v>
      </c>
      <c r="E12" s="100">
        <f>IF(SER_hh_tes_in!E12=0,0,1000000/0.086*SER_hh_tes_in!E12/SER_hh_num_in!E12)</f>
        <v>12700.385074052008</v>
      </c>
      <c r="F12" s="100">
        <f>IF(SER_hh_tes_in!F12=0,0,1000000/0.086*SER_hh_tes_in!F12/SER_hh_num_in!F12)</f>
        <v>17312.091668125282</v>
      </c>
      <c r="G12" s="100">
        <f>IF(SER_hh_tes_in!G12=0,0,1000000/0.086*SER_hh_tes_in!G12/SER_hh_num_in!G12)</f>
        <v>17009.460580440835</v>
      </c>
      <c r="H12" s="100">
        <f>IF(SER_hh_tes_in!H12=0,0,1000000/0.086*SER_hh_tes_in!H12/SER_hh_num_in!H12)</f>
        <v>18832.904767532851</v>
      </c>
      <c r="I12" s="100">
        <f>IF(SER_hh_tes_in!I12=0,0,1000000/0.086*SER_hh_tes_in!I12/SER_hh_num_in!I12)</f>
        <v>18114.350633776776</v>
      </c>
      <c r="J12" s="100">
        <f>IF(SER_hh_tes_in!J12=0,0,1000000/0.086*SER_hh_tes_in!J12/SER_hh_num_in!J12)</f>
        <v>17749.917025817351</v>
      </c>
      <c r="K12" s="100">
        <f>IF(SER_hh_tes_in!K12=0,0,1000000/0.086*SER_hh_tes_in!K12/SER_hh_num_in!K12)</f>
        <v>16669.731661917373</v>
      </c>
      <c r="L12" s="100">
        <f>IF(SER_hh_tes_in!L12=0,0,1000000/0.086*SER_hh_tes_in!L12/SER_hh_num_in!L12)</f>
        <v>14860.726663869984</v>
      </c>
      <c r="M12" s="100">
        <f>IF(SER_hh_tes_in!M12=0,0,1000000/0.086*SER_hh_tes_in!M12/SER_hh_num_in!M12)</f>
        <v>14091.092196274773</v>
      </c>
      <c r="N12" s="100">
        <f>IF(SER_hh_tes_in!N12=0,0,1000000/0.086*SER_hh_tes_in!N12/SER_hh_num_in!N12)</f>
        <v>14052.628487161033</v>
      </c>
      <c r="O12" s="100">
        <f>IF(SER_hh_tes_in!O12=0,0,1000000/0.086*SER_hh_tes_in!O12/SER_hh_num_in!O12)</f>
        <v>13766.253685744237</v>
      </c>
      <c r="P12" s="100">
        <f>IF(SER_hh_tes_in!P12=0,0,1000000/0.086*SER_hh_tes_in!P12/SER_hh_num_in!P12)</f>
        <v>0</v>
      </c>
      <c r="Q12" s="100">
        <f>IF(SER_hh_tes_in!Q12=0,0,1000000/0.086*SER_hh_tes_in!Q12/SER_hh_num_in!Q12)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IF(SER_hh_tes_in!C13=0,0,1000000/0.086*SER_hh_tes_in!C13/SER_hh_num_in!C13)</f>
        <v>10763.379932549662</v>
      </c>
      <c r="D13" s="100">
        <f>IF(SER_hh_tes_in!D13=0,0,1000000/0.086*SER_hh_tes_in!D13/SER_hh_num_in!D13)</f>
        <v>11651.947111598376</v>
      </c>
      <c r="E13" s="100">
        <f>IF(SER_hh_tes_in!E13=0,0,1000000/0.086*SER_hh_tes_in!E13/SER_hh_num_in!E13)</f>
        <v>14114.833822660181</v>
      </c>
      <c r="F13" s="100">
        <f>IF(SER_hh_tes_in!F13=0,0,1000000/0.086*SER_hh_tes_in!F13/SER_hh_num_in!F13)</f>
        <v>16979.437971614851</v>
      </c>
      <c r="G13" s="100">
        <f>IF(SER_hh_tes_in!G13=0,0,1000000/0.086*SER_hh_tes_in!G13/SER_hh_num_in!G13)</f>
        <v>19678.198297312352</v>
      </c>
      <c r="H13" s="100">
        <f>IF(SER_hh_tes_in!H13=0,0,1000000/0.086*SER_hh_tes_in!H13/SER_hh_num_in!H13)</f>
        <v>19592.279049074303</v>
      </c>
      <c r="I13" s="100">
        <f>IF(SER_hh_tes_in!I13=0,0,1000000/0.086*SER_hh_tes_in!I13/SER_hh_num_in!I13)</f>
        <v>18390.766691294368</v>
      </c>
      <c r="J13" s="100">
        <f>IF(SER_hh_tes_in!J13=0,0,1000000/0.086*SER_hh_tes_in!J13/SER_hh_num_in!J13)</f>
        <v>16048.97520473612</v>
      </c>
      <c r="K13" s="100">
        <f>IF(SER_hh_tes_in!K13=0,0,1000000/0.086*SER_hh_tes_in!K13/SER_hh_num_in!K13)</f>
        <v>18278.235225437518</v>
      </c>
      <c r="L13" s="100">
        <f>IF(SER_hh_tes_in!L13=0,0,1000000/0.086*SER_hh_tes_in!L13/SER_hh_num_in!L13)</f>
        <v>15587.249882915083</v>
      </c>
      <c r="M13" s="100">
        <f>IF(SER_hh_tes_in!M13=0,0,1000000/0.086*SER_hh_tes_in!M13/SER_hh_num_in!M13)</f>
        <v>15274.369245206273</v>
      </c>
      <c r="N13" s="100">
        <f>IF(SER_hh_tes_in!N13=0,0,1000000/0.086*SER_hh_tes_in!N13/SER_hh_num_in!N13)</f>
        <v>16135.392880731357</v>
      </c>
      <c r="O13" s="100">
        <f>IF(SER_hh_tes_in!O13=0,0,1000000/0.086*SER_hh_tes_in!O13/SER_hh_num_in!O13)</f>
        <v>15257.949133628725</v>
      </c>
      <c r="P13" s="100">
        <f>IF(SER_hh_tes_in!P13=0,0,1000000/0.086*SER_hh_tes_in!P13/SER_hh_num_in!P13)</f>
        <v>18922.528948678988</v>
      </c>
      <c r="Q13" s="100">
        <f>IF(SER_hh_tes_in!Q13=0,0,1000000/0.086*SER_hh_tes_in!Q13/SER_hh_num_in!Q13)</f>
        <v>21412.982544112518</v>
      </c>
    </row>
    <row r="14" spans="1:17" ht="12" customHeight="1" x14ac:dyDescent="0.25">
      <c r="A14" s="51" t="s">
        <v>104</v>
      </c>
      <c r="B14" s="22"/>
      <c r="C14" s="22">
        <f>IF(SER_hh_tes_in!C14=0,0,1000000/0.086*SER_hh_tes_in!C14/SER_hh_num_in!C14)</f>
        <v>0</v>
      </c>
      <c r="D14" s="22">
        <f>IF(SER_hh_tes_in!D14=0,0,1000000/0.086*SER_hh_tes_in!D14/SER_hh_num_in!D14)</f>
        <v>11283.672821728729</v>
      </c>
      <c r="E14" s="22">
        <f>IF(SER_hh_tes_in!E14=0,0,1000000/0.086*SER_hh_tes_in!E14/SER_hh_num_in!E14)</f>
        <v>15504.557678412142</v>
      </c>
      <c r="F14" s="22">
        <f>IF(SER_hh_tes_in!F14=0,0,1000000/0.086*SER_hh_tes_in!F14/SER_hh_num_in!F14)</f>
        <v>15045.086630075579</v>
      </c>
      <c r="G14" s="22">
        <f>IF(SER_hh_tes_in!G14=0,0,1000000/0.086*SER_hh_tes_in!G14/SER_hh_num_in!G14)</f>
        <v>18995.264975731021</v>
      </c>
      <c r="H14" s="22">
        <f>IF(SER_hh_tes_in!H14=0,0,1000000/0.086*SER_hh_tes_in!H14/SER_hh_num_in!H14)</f>
        <v>19537.959884291802</v>
      </c>
      <c r="I14" s="22">
        <f>IF(SER_hh_tes_in!I14=0,0,1000000/0.086*SER_hh_tes_in!I14/SER_hh_num_in!I14)</f>
        <v>18402.656461668608</v>
      </c>
      <c r="J14" s="22">
        <f>IF(SER_hh_tes_in!J14=0,0,1000000/0.086*SER_hh_tes_in!J14/SER_hh_num_in!J14)</f>
        <v>17128.747820549725</v>
      </c>
      <c r="K14" s="22">
        <f>IF(SER_hh_tes_in!K14=0,0,1000000/0.086*SER_hh_tes_in!K14/SER_hh_num_in!K14)</f>
        <v>17215.705018398341</v>
      </c>
      <c r="L14" s="22">
        <f>IF(SER_hh_tes_in!L14=0,0,1000000/0.086*SER_hh_tes_in!L14/SER_hh_num_in!L14)</f>
        <v>14733.421526663278</v>
      </c>
      <c r="M14" s="22">
        <f>IF(SER_hh_tes_in!M14=0,0,1000000/0.086*SER_hh_tes_in!M14/SER_hh_num_in!M14)</f>
        <v>0</v>
      </c>
      <c r="N14" s="22">
        <f>IF(SER_hh_tes_in!N14=0,0,1000000/0.086*SER_hh_tes_in!N14/SER_hh_num_in!N14)</f>
        <v>13971.777079503787</v>
      </c>
      <c r="O14" s="22">
        <f>IF(SER_hh_tes_in!O14=0,0,1000000/0.086*SER_hh_tes_in!O14/SER_hh_num_in!O14)</f>
        <v>12588.116591622344</v>
      </c>
      <c r="P14" s="22">
        <f>IF(SER_hh_tes_in!P14=0,0,1000000/0.086*SER_hh_tes_in!P14/SER_hh_num_in!P14)</f>
        <v>16603.384684836383</v>
      </c>
      <c r="Q14" s="22">
        <f>IF(SER_hh_tes_in!Q14=0,0,1000000/0.086*SER_hh_tes_in!Q14/SER_hh_num_in!Q14)</f>
        <v>18422.642343939682</v>
      </c>
    </row>
    <row r="15" spans="1:17" ht="12" customHeight="1" x14ac:dyDescent="0.25">
      <c r="A15" s="105" t="s">
        <v>108</v>
      </c>
      <c r="B15" s="104"/>
      <c r="C15" s="104">
        <f>IF(SER_hh_tes_in!C15=0,0,1000000/0.086*SER_hh_tes_in!C15/SER_hh_num_in!C15)</f>
        <v>204.1585946233044</v>
      </c>
      <c r="D15" s="104">
        <f>IF(SER_hh_tes_in!D15=0,0,1000000/0.086*SER_hh_tes_in!D15/SER_hh_num_in!D15)</f>
        <v>226.31063219217552</v>
      </c>
      <c r="E15" s="104">
        <f>IF(SER_hh_tes_in!E15=0,0,1000000/0.086*SER_hh_tes_in!E15/SER_hh_num_in!E15)</f>
        <v>63.371815001155866</v>
      </c>
      <c r="F15" s="104">
        <f>IF(SER_hh_tes_in!F15=0,0,1000000/0.086*SER_hh_tes_in!F15/SER_hh_num_in!F15)</f>
        <v>333.01042503563764</v>
      </c>
      <c r="G15" s="104">
        <f>IF(SER_hh_tes_in!G15=0,0,1000000/0.086*SER_hh_tes_in!G15/SER_hh_num_in!G15)</f>
        <v>380.55305081659384</v>
      </c>
      <c r="H15" s="104">
        <f>IF(SER_hh_tes_in!H15=0,0,1000000/0.086*SER_hh_tes_in!H15/SER_hh_num_in!H15)</f>
        <v>396.81950828561116</v>
      </c>
      <c r="I15" s="104">
        <f>IF(SER_hh_tes_in!I15=0,0,1000000/0.086*SER_hh_tes_in!I15/SER_hh_num_in!I15)</f>
        <v>373.69667296995391</v>
      </c>
      <c r="J15" s="104">
        <f>IF(SER_hh_tes_in!J15=0,0,1000000/0.086*SER_hh_tes_in!J15/SER_hh_num_in!J15)</f>
        <v>310.07928697018889</v>
      </c>
      <c r="K15" s="104">
        <f>IF(SER_hh_tes_in!K15=0,0,1000000/0.086*SER_hh_tes_in!K15/SER_hh_num_in!K15)</f>
        <v>379.55643779201802</v>
      </c>
      <c r="L15" s="104">
        <f>IF(SER_hh_tes_in!L15=0,0,1000000/0.086*SER_hh_tes_in!L15/SER_hh_num_in!L15)</f>
        <v>258.76317345397933</v>
      </c>
      <c r="M15" s="104">
        <f>IF(SER_hh_tes_in!M15=0,0,1000000/0.086*SER_hh_tes_in!M15/SER_hh_num_in!M15)</f>
        <v>243.43370119249602</v>
      </c>
      <c r="N15" s="104">
        <f>IF(SER_hh_tes_in!N15=0,0,1000000/0.086*SER_hh_tes_in!N15/SER_hh_num_in!N15)</f>
        <v>148.39310820077921</v>
      </c>
      <c r="O15" s="104">
        <f>IF(SER_hh_tes_in!O15=0,0,1000000/0.086*SER_hh_tes_in!O15/SER_hh_num_in!O15)</f>
        <v>262.33365630433411</v>
      </c>
      <c r="P15" s="104">
        <f>IF(SER_hh_tes_in!P15=0,0,1000000/0.086*SER_hh_tes_in!P15/SER_hh_num_in!P15)</f>
        <v>79.798073589142902</v>
      </c>
      <c r="Q15" s="104">
        <f>IF(SER_hh_tes_in!Q15=0,0,1000000/0.086*SER_hh_tes_in!Q15/SER_hh_num_in!Q15)</f>
        <v>89.076449867930776</v>
      </c>
    </row>
    <row r="16" spans="1:17" ht="12.95" customHeight="1" x14ac:dyDescent="0.25">
      <c r="A16" s="90" t="s">
        <v>102</v>
      </c>
      <c r="B16" s="101"/>
      <c r="C16" s="101">
        <f>IF(SER_hh_tes_in!C16=0,0,1000000/0.086*SER_hh_tes_in!C16/SER_hh_num_in!C16)</f>
        <v>18105.638003902153</v>
      </c>
      <c r="D16" s="101">
        <f>IF(SER_hh_tes_in!D16=0,0,1000000/0.086*SER_hh_tes_in!D16/SER_hh_num_in!D16)</f>
        <v>18142.130827968722</v>
      </c>
      <c r="E16" s="101">
        <f>IF(SER_hh_tes_in!E16=0,0,1000000/0.086*SER_hh_tes_in!E16/SER_hh_num_in!E16)</f>
        <v>17829.433819104364</v>
      </c>
      <c r="F16" s="101">
        <f>IF(SER_hh_tes_in!F16=0,0,1000000/0.086*SER_hh_tes_in!F16/SER_hh_num_in!F16)</f>
        <v>18350.311125973476</v>
      </c>
      <c r="G16" s="101">
        <f>IF(SER_hh_tes_in!G16=0,0,1000000/0.086*SER_hh_tes_in!G16/SER_hh_num_in!G16)</f>
        <v>18502.171577290017</v>
      </c>
      <c r="H16" s="101">
        <f>IF(SER_hh_tes_in!H16=0,0,1000000/0.086*SER_hh_tes_in!H16/SER_hh_num_in!H16)</f>
        <v>18668.968329109503</v>
      </c>
      <c r="I16" s="101">
        <f>IF(SER_hh_tes_in!I16=0,0,1000000/0.086*SER_hh_tes_in!I16/SER_hh_num_in!I16)</f>
        <v>18779.841784256914</v>
      </c>
      <c r="J16" s="101">
        <f>IF(SER_hh_tes_in!J16=0,0,1000000/0.086*SER_hh_tes_in!J16/SER_hh_num_in!J16)</f>
        <v>19033.846252132516</v>
      </c>
      <c r="K16" s="101">
        <f>IF(SER_hh_tes_in!K16=0,0,1000000/0.086*SER_hh_tes_in!K16/SER_hh_num_in!K16)</f>
        <v>19009.305031735064</v>
      </c>
      <c r="L16" s="101">
        <f>IF(SER_hh_tes_in!L16=0,0,1000000/0.086*SER_hh_tes_in!L16/SER_hh_num_in!L16)</f>
        <v>19095.560214239427</v>
      </c>
      <c r="M16" s="101">
        <f>IF(SER_hh_tes_in!M16=0,0,1000000/0.086*SER_hh_tes_in!M16/SER_hh_num_in!M16)</f>
        <v>19258.986523142972</v>
      </c>
      <c r="N16" s="101">
        <f>IF(SER_hh_tes_in!N16=0,0,1000000/0.086*SER_hh_tes_in!N16/SER_hh_num_in!N16)</f>
        <v>18810.984244895029</v>
      </c>
      <c r="O16" s="101">
        <f>IF(SER_hh_tes_in!O16=0,0,1000000/0.086*SER_hh_tes_in!O16/SER_hh_num_in!O16)</f>
        <v>19487.903423324045</v>
      </c>
      <c r="P16" s="101">
        <f>IF(SER_hh_tes_in!P16=0,0,1000000/0.086*SER_hh_tes_in!P16/SER_hh_num_in!P16)</f>
        <v>20199.592482304022</v>
      </c>
      <c r="Q16" s="101">
        <f>IF(SER_hh_tes_in!Q16=0,0,1000000/0.086*SER_hh_tes_in!Q16/SER_hh_num_in!Q16)</f>
        <v>20849.707191009489</v>
      </c>
    </row>
    <row r="17" spans="1:17" ht="12.95" customHeight="1" x14ac:dyDescent="0.25">
      <c r="A17" s="88" t="s">
        <v>101</v>
      </c>
      <c r="B17" s="103"/>
      <c r="C17" s="103">
        <f>IF(SER_hh_tes_in!C17=0,0,1000000/0.086*SER_hh_tes_in!C17/SER_hh_num_in!C17)</f>
        <v>8632.0955358335686</v>
      </c>
      <c r="D17" s="103">
        <f>IF(SER_hh_tes_in!D17=0,0,1000000/0.086*SER_hh_tes_in!D17/SER_hh_num_in!D17)</f>
        <v>9090.0463839112635</v>
      </c>
      <c r="E17" s="103">
        <f>IF(SER_hh_tes_in!E17=0,0,1000000/0.086*SER_hh_tes_in!E17/SER_hh_num_in!E17)</f>
        <v>9211.7787100085006</v>
      </c>
      <c r="F17" s="103">
        <f>IF(SER_hh_tes_in!F17=0,0,1000000/0.086*SER_hh_tes_in!F17/SER_hh_num_in!F17)</f>
        <v>9599.4059230709918</v>
      </c>
      <c r="G17" s="103">
        <f>IF(SER_hh_tes_in!G17=0,0,1000000/0.086*SER_hh_tes_in!G17/SER_hh_num_in!G17)</f>
        <v>9957.3601192696351</v>
      </c>
      <c r="H17" s="103">
        <f>IF(SER_hh_tes_in!H17=0,0,1000000/0.086*SER_hh_tes_in!H17/SER_hh_num_in!H17)</f>
        <v>10606.669921300509</v>
      </c>
      <c r="I17" s="103">
        <f>IF(SER_hh_tes_in!I17=0,0,1000000/0.086*SER_hh_tes_in!I17/SER_hh_num_in!I17)</f>
        <v>11553.433326865314</v>
      </c>
      <c r="J17" s="103">
        <f>IF(SER_hh_tes_in!J17=0,0,1000000/0.086*SER_hh_tes_in!J17/SER_hh_num_in!J17)</f>
        <v>12270.028716062059</v>
      </c>
      <c r="K17" s="103">
        <f>IF(SER_hh_tes_in!K17=0,0,1000000/0.086*SER_hh_tes_in!K17/SER_hh_num_in!K17)</f>
        <v>12716.769788564538</v>
      </c>
      <c r="L17" s="103">
        <f>IF(SER_hh_tes_in!L17=0,0,1000000/0.086*SER_hh_tes_in!L17/SER_hh_num_in!L17)</f>
        <v>13734.477466988403</v>
      </c>
      <c r="M17" s="103">
        <f>IF(SER_hh_tes_in!M17=0,0,1000000/0.086*SER_hh_tes_in!M17/SER_hh_num_in!M17)</f>
        <v>14340.383887938558</v>
      </c>
      <c r="N17" s="103">
        <f>IF(SER_hh_tes_in!N17=0,0,1000000/0.086*SER_hh_tes_in!N17/SER_hh_num_in!N17)</f>
        <v>15118.485886607052</v>
      </c>
      <c r="O17" s="103">
        <f>IF(SER_hh_tes_in!O17=0,0,1000000/0.086*SER_hh_tes_in!O17/SER_hh_num_in!O17)</f>
        <v>16546.293078849194</v>
      </c>
      <c r="P17" s="103">
        <f>IF(SER_hh_tes_in!P17=0,0,1000000/0.086*SER_hh_tes_in!P17/SER_hh_num_in!P17)</f>
        <v>18437.458816982369</v>
      </c>
      <c r="Q17" s="103">
        <f>IF(SER_hh_tes_in!Q17=0,0,1000000/0.086*SER_hh_tes_in!Q17/SER_hh_num_in!Q17)</f>
        <v>20933.950826137858</v>
      </c>
    </row>
    <row r="18" spans="1:17" ht="12" customHeight="1" x14ac:dyDescent="0.25">
      <c r="A18" s="88" t="s">
        <v>100</v>
      </c>
      <c r="B18" s="103"/>
      <c r="C18" s="103">
        <f>IF(SER_hh_tes_in!C18=0,0,1000000/0.086*SER_hh_tes_in!C18/SER_hh_num_in!C18)</f>
        <v>18110.072995651313</v>
      </c>
      <c r="D18" s="103">
        <f>IF(SER_hh_tes_in!D18=0,0,1000000/0.086*SER_hh_tes_in!D18/SER_hh_num_in!D18)</f>
        <v>18167.425009405371</v>
      </c>
      <c r="E18" s="103">
        <f>IF(SER_hh_tes_in!E18=0,0,1000000/0.086*SER_hh_tes_in!E18/SER_hh_num_in!E18)</f>
        <v>18226.673465715259</v>
      </c>
      <c r="F18" s="103">
        <f>IF(SER_hh_tes_in!F18=0,0,1000000/0.086*SER_hh_tes_in!F18/SER_hh_num_in!F18)</f>
        <v>18381.536917472346</v>
      </c>
      <c r="G18" s="103">
        <f>IF(SER_hh_tes_in!G18=0,0,1000000/0.086*SER_hh_tes_in!G18/SER_hh_num_in!G18)</f>
        <v>18518.457679713203</v>
      </c>
      <c r="H18" s="103">
        <f>IF(SER_hh_tes_in!H18=0,0,1000000/0.086*SER_hh_tes_in!H18/SER_hh_num_in!H18)</f>
        <v>18708.866484018665</v>
      </c>
      <c r="I18" s="103">
        <f>IF(SER_hh_tes_in!I18=0,0,1000000/0.086*SER_hh_tes_in!I18/SER_hh_num_in!I18)</f>
        <v>18889.992174162355</v>
      </c>
      <c r="J18" s="103">
        <f>IF(SER_hh_tes_in!J18=0,0,1000000/0.086*SER_hh_tes_in!J18/SER_hh_num_in!J18)</f>
        <v>19128.675637810829</v>
      </c>
      <c r="K18" s="103">
        <f>IF(SER_hh_tes_in!K18=0,0,1000000/0.086*SER_hh_tes_in!K18/SER_hh_num_in!K18)</f>
        <v>19012.845613951398</v>
      </c>
      <c r="L18" s="103">
        <f>IF(SER_hh_tes_in!L18=0,0,1000000/0.086*SER_hh_tes_in!L18/SER_hh_num_in!L18)</f>
        <v>19203.715506984703</v>
      </c>
      <c r="M18" s="103">
        <f>IF(SER_hh_tes_in!M18=0,0,1000000/0.086*SER_hh_tes_in!M18/SER_hh_num_in!M18)</f>
        <v>19313.879016761373</v>
      </c>
      <c r="N18" s="103">
        <f>IF(SER_hh_tes_in!N18=0,0,1000000/0.086*SER_hh_tes_in!N18/SER_hh_num_in!N18)</f>
        <v>19645.205834886081</v>
      </c>
      <c r="O18" s="103">
        <f>IF(SER_hh_tes_in!O18=0,0,1000000/0.086*SER_hh_tes_in!O18/SER_hh_num_in!O18)</f>
        <v>19769.409820356384</v>
      </c>
      <c r="P18" s="103">
        <f>IF(SER_hh_tes_in!P18=0,0,1000000/0.086*SER_hh_tes_in!P18/SER_hh_num_in!P18)</f>
        <v>20335.301347289645</v>
      </c>
      <c r="Q18" s="103">
        <f>IF(SER_hh_tes_in!Q18=0,0,1000000/0.086*SER_hh_tes_in!Q18/SER_hh_num_in!Q18)</f>
        <v>20843.249606544949</v>
      </c>
    </row>
    <row r="19" spans="1:17" ht="12.95" customHeight="1" x14ac:dyDescent="0.25">
      <c r="A19" s="90" t="s">
        <v>47</v>
      </c>
      <c r="B19" s="101"/>
      <c r="C19" s="101">
        <f>IF(SER_hh_tes_in!C19=0,0,1000000/0.086*SER_hh_tes_in!C19/SER_hh_num_in!C19)</f>
        <v>5172.6599319665875</v>
      </c>
      <c r="D19" s="101">
        <f>IF(SER_hh_tes_in!D19=0,0,1000000/0.086*SER_hh_tes_in!D19/SER_hh_num_in!D19)</f>
        <v>5352.126422718221</v>
      </c>
      <c r="E19" s="101">
        <f>IF(SER_hh_tes_in!E19=0,0,1000000/0.086*SER_hh_tes_in!E19/SER_hh_num_in!E19)</f>
        <v>5433.9610414839344</v>
      </c>
      <c r="F19" s="101">
        <f>IF(SER_hh_tes_in!F19=0,0,1000000/0.086*SER_hh_tes_in!F19/SER_hh_num_in!F19)</f>
        <v>5482.7295133772468</v>
      </c>
      <c r="G19" s="101">
        <f>IF(SER_hh_tes_in!G19=0,0,1000000/0.086*SER_hh_tes_in!G19/SER_hh_num_in!G19)</f>
        <v>5612.5013659681099</v>
      </c>
      <c r="H19" s="101">
        <f>IF(SER_hh_tes_in!H19=0,0,1000000/0.086*SER_hh_tes_in!H19/SER_hh_num_in!H19)</f>
        <v>5579.7593865457457</v>
      </c>
      <c r="I19" s="101">
        <f>IF(SER_hh_tes_in!I19=0,0,1000000/0.086*SER_hh_tes_in!I19/SER_hh_num_in!I19)</f>
        <v>5623.5702651036518</v>
      </c>
      <c r="J19" s="101">
        <f>IF(SER_hh_tes_in!J19=0,0,1000000/0.086*SER_hh_tes_in!J19/SER_hh_num_in!J19)</f>
        <v>5748.8710924487832</v>
      </c>
      <c r="K19" s="101">
        <f>IF(SER_hh_tes_in!K19=0,0,1000000/0.086*SER_hh_tes_in!K19/SER_hh_num_in!K19)</f>
        <v>5820.2797682711398</v>
      </c>
      <c r="L19" s="101">
        <f>IF(SER_hh_tes_in!L19=0,0,1000000/0.086*SER_hh_tes_in!L19/SER_hh_num_in!L19)</f>
        <v>5727.2773103203517</v>
      </c>
      <c r="M19" s="101">
        <f>IF(SER_hh_tes_in!M19=0,0,1000000/0.086*SER_hh_tes_in!M19/SER_hh_num_in!M19)</f>
        <v>5788.6586692463507</v>
      </c>
      <c r="N19" s="101">
        <f>IF(SER_hh_tes_in!N19=0,0,1000000/0.086*SER_hh_tes_in!N19/SER_hh_num_in!N19)</f>
        <v>5811.1262742068157</v>
      </c>
      <c r="O19" s="101">
        <f>IF(SER_hh_tes_in!O19=0,0,1000000/0.086*SER_hh_tes_in!O19/SER_hh_num_in!O19)</f>
        <v>5894.3525082207789</v>
      </c>
      <c r="P19" s="101">
        <f>IF(SER_hh_tes_in!P19=0,0,1000000/0.086*SER_hh_tes_in!P19/SER_hh_num_in!P19)</f>
        <v>5946.3284306366677</v>
      </c>
      <c r="Q19" s="101">
        <f>IF(SER_hh_tes_in!Q19=0,0,1000000/0.086*SER_hh_tes_in!Q19/SER_hh_num_in!Q19)</f>
        <v>5957.4009897426376</v>
      </c>
    </row>
    <row r="20" spans="1:17" ht="12" customHeight="1" x14ac:dyDescent="0.25">
      <c r="A20" s="88" t="s">
        <v>38</v>
      </c>
      <c r="B20" s="100"/>
      <c r="C20" s="100">
        <f>IF(SER_hh_tes_in!C20=0,0,1000000/0.086*SER_hh_tes_in!C20/SER_hh_num_in!C20)</f>
        <v>0</v>
      </c>
      <c r="D20" s="100">
        <f>IF(SER_hh_tes_in!D20=0,0,1000000/0.086*SER_hh_tes_in!D20/SER_hh_num_in!D20)</f>
        <v>0</v>
      </c>
      <c r="E20" s="100">
        <f>IF(SER_hh_tes_in!E20=0,0,1000000/0.086*SER_hh_tes_in!E20/SER_hh_num_in!E20)</f>
        <v>0</v>
      </c>
      <c r="F20" s="100">
        <f>IF(SER_hh_tes_in!F20=0,0,1000000/0.086*SER_hh_tes_in!F20/SER_hh_num_in!F20)</f>
        <v>0</v>
      </c>
      <c r="G20" s="100">
        <f>IF(SER_hh_tes_in!G20=0,0,1000000/0.086*SER_hh_tes_in!G20/SER_hh_num_in!G20)</f>
        <v>0</v>
      </c>
      <c r="H20" s="100">
        <f>IF(SER_hh_tes_in!H20=0,0,1000000/0.086*SER_hh_tes_in!H20/SER_hh_num_in!H20)</f>
        <v>0</v>
      </c>
      <c r="I20" s="100">
        <f>IF(SER_hh_tes_in!I20=0,0,1000000/0.086*SER_hh_tes_in!I20/SER_hh_num_in!I20)</f>
        <v>0</v>
      </c>
      <c r="J20" s="100">
        <f>IF(SER_hh_tes_in!J20=0,0,1000000/0.086*SER_hh_tes_in!J20/SER_hh_num_in!J20)</f>
        <v>0</v>
      </c>
      <c r="K20" s="100">
        <f>IF(SER_hh_tes_in!K20=0,0,1000000/0.086*SER_hh_tes_in!K20/SER_hh_num_in!K20)</f>
        <v>0</v>
      </c>
      <c r="L20" s="100">
        <f>IF(SER_hh_tes_in!L20=0,0,1000000/0.086*SER_hh_tes_in!L20/SER_hh_num_in!L20)</f>
        <v>0</v>
      </c>
      <c r="M20" s="100">
        <f>IF(SER_hh_tes_in!M20=0,0,1000000/0.086*SER_hh_tes_in!M20/SER_hh_num_in!M20)</f>
        <v>0</v>
      </c>
      <c r="N20" s="100">
        <f>IF(SER_hh_tes_in!N20=0,0,1000000/0.086*SER_hh_tes_in!N20/SER_hh_num_in!N20)</f>
        <v>0</v>
      </c>
      <c r="O20" s="100">
        <f>IF(SER_hh_tes_in!O20=0,0,1000000/0.086*SER_hh_tes_in!O20/SER_hh_num_in!O20)</f>
        <v>0</v>
      </c>
      <c r="P20" s="100">
        <f>IF(SER_hh_tes_in!P20=0,0,1000000/0.086*SER_hh_tes_in!P20/SER_hh_num_in!P20)</f>
        <v>0</v>
      </c>
      <c r="Q20" s="100">
        <f>IF(SER_hh_tes_in!Q20=0,0,1000000/0.086*SER_hh_tes_in!Q20/SER_hh_num_in!Q20)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IF(SER_hh_tes_in!C21=0,0,1000000/0.086*SER_hh_tes_in!C21/SER_hh_num_in!C21)</f>
        <v>0</v>
      </c>
      <c r="D21" s="100">
        <f>IF(SER_hh_tes_in!D21=0,0,1000000/0.086*SER_hh_tes_in!D21/SER_hh_num_in!D21)</f>
        <v>5230.2558033875957</v>
      </c>
      <c r="E21" s="100">
        <f>IF(SER_hh_tes_in!E21=0,0,1000000/0.086*SER_hh_tes_in!E21/SER_hh_num_in!E21)</f>
        <v>4966.3410028158478</v>
      </c>
      <c r="F21" s="100">
        <f>IF(SER_hh_tes_in!F21=0,0,1000000/0.086*SER_hh_tes_in!F21/SER_hh_num_in!F21)</f>
        <v>5136.2182851436237</v>
      </c>
      <c r="G21" s="100">
        <f>IF(SER_hh_tes_in!G21=0,0,1000000/0.086*SER_hh_tes_in!G21/SER_hh_num_in!G21)</f>
        <v>5146.3634290922728</v>
      </c>
      <c r="H21" s="100">
        <f>IF(SER_hh_tes_in!H21=0,0,1000000/0.086*SER_hh_tes_in!H21/SER_hh_num_in!H21)</f>
        <v>5183.3009658574938</v>
      </c>
      <c r="I21" s="100">
        <f>IF(SER_hh_tes_in!I21=0,0,1000000/0.086*SER_hh_tes_in!I21/SER_hh_num_in!I21)</f>
        <v>5111.9273545616406</v>
      </c>
      <c r="J21" s="100">
        <f>IF(SER_hh_tes_in!J21=0,0,1000000/0.086*SER_hh_tes_in!J21/SER_hh_num_in!J21)</f>
        <v>4589.7205157409517</v>
      </c>
      <c r="K21" s="100">
        <f>IF(SER_hh_tes_in!K21=0,0,1000000/0.086*SER_hh_tes_in!K21/SER_hh_num_in!K21)</f>
        <v>4746.9071670348303</v>
      </c>
      <c r="L21" s="100">
        <f>IF(SER_hh_tes_in!L21=0,0,1000000/0.086*SER_hh_tes_in!L21/SER_hh_num_in!L21)</f>
        <v>3539.8621349534615</v>
      </c>
      <c r="M21" s="100">
        <f>IF(SER_hh_tes_in!M21=0,0,1000000/0.086*SER_hh_tes_in!M21/SER_hh_num_in!M21)</f>
        <v>3211.4421139749165</v>
      </c>
      <c r="N21" s="100">
        <f>IF(SER_hh_tes_in!N21=0,0,1000000/0.086*SER_hh_tes_in!N21/SER_hh_num_in!N21)</f>
        <v>4153.3705306528882</v>
      </c>
      <c r="O21" s="100">
        <f>IF(SER_hh_tes_in!O21=0,0,1000000/0.086*SER_hh_tes_in!O21/SER_hh_num_in!O21)</f>
        <v>4532.0478890770619</v>
      </c>
      <c r="P21" s="100">
        <f>IF(SER_hh_tes_in!P21=0,0,1000000/0.086*SER_hh_tes_in!P21/SER_hh_num_in!P21)</f>
        <v>4834.5950196135445</v>
      </c>
      <c r="Q21" s="100">
        <f>IF(SER_hh_tes_in!Q21=0,0,1000000/0.086*SER_hh_tes_in!Q21/SER_hh_num_in!Q21)</f>
        <v>4972.6440479675475</v>
      </c>
    </row>
    <row r="22" spans="1:17" ht="12" customHeight="1" x14ac:dyDescent="0.25">
      <c r="A22" s="88" t="s">
        <v>99</v>
      </c>
      <c r="B22" s="100"/>
      <c r="C22" s="100">
        <f>IF(SER_hh_tes_in!C22=0,0,1000000/0.086*SER_hh_tes_in!C22/SER_hh_num_in!C22)</f>
        <v>4985.2905792877818</v>
      </c>
      <c r="D22" s="100">
        <f>IF(SER_hh_tes_in!D22=0,0,1000000/0.086*SER_hh_tes_in!D22/SER_hh_num_in!D22)</f>
        <v>0</v>
      </c>
      <c r="E22" s="100">
        <f>IF(SER_hh_tes_in!E22=0,0,1000000/0.086*SER_hh_tes_in!E22/SER_hh_num_in!E22)</f>
        <v>1686.7420581749514</v>
      </c>
      <c r="F22" s="100">
        <f>IF(SER_hh_tes_in!F22=0,0,1000000/0.086*SER_hh_tes_in!F22/SER_hh_num_in!F22)</f>
        <v>5049.5138194150759</v>
      </c>
      <c r="G22" s="100">
        <f>IF(SER_hh_tes_in!G22=0,0,1000000/0.086*SER_hh_tes_in!G22/SER_hh_num_in!G22)</f>
        <v>4794.7916760340113</v>
      </c>
      <c r="H22" s="100">
        <f>IF(SER_hh_tes_in!H22=0,0,1000000/0.086*SER_hh_tes_in!H22/SER_hh_num_in!H22)</f>
        <v>4932.7388778268796</v>
      </c>
      <c r="I22" s="100">
        <f>IF(SER_hh_tes_in!I22=0,0,1000000/0.086*SER_hh_tes_in!I22/SER_hh_num_in!I22)</f>
        <v>2944.9349664923589</v>
      </c>
      <c r="J22" s="100">
        <f>IF(SER_hh_tes_in!J22=0,0,1000000/0.086*SER_hh_tes_in!J22/SER_hh_num_in!J22)</f>
        <v>0</v>
      </c>
      <c r="K22" s="100">
        <f>IF(SER_hh_tes_in!K22=0,0,1000000/0.086*SER_hh_tes_in!K22/SER_hh_num_in!K22)</f>
        <v>4312.3227230877037</v>
      </c>
      <c r="L22" s="100">
        <f>IF(SER_hh_tes_in!L22=0,0,1000000/0.086*SER_hh_tes_in!L22/SER_hh_num_in!L22)</f>
        <v>1851.1098631908176</v>
      </c>
      <c r="M22" s="100">
        <f>IF(SER_hh_tes_in!M22=0,0,1000000/0.086*SER_hh_tes_in!M22/SER_hh_num_in!M22)</f>
        <v>1945.5530176122379</v>
      </c>
      <c r="N22" s="100">
        <f>IF(SER_hh_tes_in!N22=0,0,1000000/0.086*SER_hh_tes_in!N22/SER_hh_num_in!N22)</f>
        <v>0</v>
      </c>
      <c r="O22" s="100">
        <f>IF(SER_hh_tes_in!O22=0,0,1000000/0.086*SER_hh_tes_in!O22/SER_hh_num_in!O22)</f>
        <v>5444.7592177284287</v>
      </c>
      <c r="P22" s="100">
        <f>IF(SER_hh_tes_in!P22=0,0,1000000/0.086*SER_hh_tes_in!P22/SER_hh_num_in!P22)</f>
        <v>5525.0673042208664</v>
      </c>
      <c r="Q22" s="100">
        <f>IF(SER_hh_tes_in!Q22=0,0,1000000/0.086*SER_hh_tes_in!Q22/SER_hh_num_in!Q22)</f>
        <v>5569.6666593669488</v>
      </c>
    </row>
    <row r="23" spans="1:17" ht="12" customHeight="1" x14ac:dyDescent="0.25">
      <c r="A23" s="88" t="s">
        <v>98</v>
      </c>
      <c r="B23" s="100"/>
      <c r="C23" s="100">
        <f>IF(SER_hh_tes_in!C23=0,0,1000000/0.086*SER_hh_tes_in!C23/SER_hh_num_in!C23)</f>
        <v>4928.6657727072461</v>
      </c>
      <c r="D23" s="100">
        <f>IF(SER_hh_tes_in!D23=0,0,1000000/0.086*SER_hh_tes_in!D23/SER_hh_num_in!D23)</f>
        <v>5102.2902078608504</v>
      </c>
      <c r="E23" s="100">
        <f>IF(SER_hh_tes_in!E23=0,0,1000000/0.086*SER_hh_tes_in!E23/SER_hh_num_in!E23)</f>
        <v>4911.5097942607954</v>
      </c>
      <c r="F23" s="100">
        <f>IF(SER_hh_tes_in!F23=0,0,1000000/0.086*SER_hh_tes_in!F23/SER_hh_num_in!F23)</f>
        <v>5092.8177906952797</v>
      </c>
      <c r="G23" s="100">
        <f>IF(SER_hh_tes_in!G23=0,0,1000000/0.086*SER_hh_tes_in!G23/SER_hh_num_in!G23)</f>
        <v>5008.555525921377</v>
      </c>
      <c r="H23" s="100">
        <f>IF(SER_hh_tes_in!H23=0,0,1000000/0.086*SER_hh_tes_in!H23/SER_hh_num_in!H23)</f>
        <v>4998.4928329991253</v>
      </c>
      <c r="I23" s="100">
        <f>IF(SER_hh_tes_in!I23=0,0,1000000/0.086*SER_hh_tes_in!I23/SER_hh_num_in!I23)</f>
        <v>4881.2058032245732</v>
      </c>
      <c r="J23" s="100">
        <f>IF(SER_hh_tes_in!J23=0,0,1000000/0.086*SER_hh_tes_in!J23/SER_hh_num_in!J23)</f>
        <v>4147.8040296550907</v>
      </c>
      <c r="K23" s="100">
        <f>IF(SER_hh_tes_in!K23=0,0,1000000/0.086*SER_hh_tes_in!K23/SER_hh_num_in!K23)</f>
        <v>4751.0581221941102</v>
      </c>
      <c r="L23" s="100">
        <f>IF(SER_hh_tes_in!L23=0,0,1000000/0.086*SER_hh_tes_in!L23/SER_hh_num_in!L23)</f>
        <v>3806.5459012096044</v>
      </c>
      <c r="M23" s="100">
        <f>IF(SER_hh_tes_in!M23=0,0,1000000/0.086*SER_hh_tes_in!M23/SER_hh_num_in!M23)</f>
        <v>3676.9980369352793</v>
      </c>
      <c r="N23" s="100">
        <f>IF(SER_hh_tes_in!N23=0,0,1000000/0.086*SER_hh_tes_in!N23/SER_hh_num_in!N23)</f>
        <v>3934.3513622770802</v>
      </c>
      <c r="O23" s="100">
        <f>IF(SER_hh_tes_in!O23=0,0,1000000/0.086*SER_hh_tes_in!O23/SER_hh_num_in!O23)</f>
        <v>4251.6873083922574</v>
      </c>
      <c r="P23" s="100">
        <f>IF(SER_hh_tes_in!P23=0,0,1000000/0.086*SER_hh_tes_in!P23/SER_hh_num_in!P23)</f>
        <v>4018.7949381630192</v>
      </c>
      <c r="Q23" s="100">
        <f>IF(SER_hh_tes_in!Q23=0,0,1000000/0.086*SER_hh_tes_in!Q23/SER_hh_num_in!Q23)</f>
        <v>4402.3780308896203</v>
      </c>
    </row>
    <row r="24" spans="1:17" ht="12" customHeight="1" x14ac:dyDescent="0.25">
      <c r="A24" s="88" t="s">
        <v>34</v>
      </c>
      <c r="B24" s="100"/>
      <c r="C24" s="100">
        <f>IF(SER_hh_tes_in!C24=0,0,1000000/0.086*SER_hh_tes_in!C24/SER_hh_num_in!C24)</f>
        <v>0</v>
      </c>
      <c r="D24" s="100">
        <f>IF(SER_hh_tes_in!D24=0,0,1000000/0.086*SER_hh_tes_in!D24/SER_hh_num_in!D24)</f>
        <v>0</v>
      </c>
      <c r="E24" s="100">
        <f>IF(SER_hh_tes_in!E24=0,0,1000000/0.086*SER_hh_tes_in!E24/SER_hh_num_in!E24)</f>
        <v>0</v>
      </c>
      <c r="F24" s="100">
        <f>IF(SER_hh_tes_in!F24=0,0,1000000/0.086*SER_hh_tes_in!F24/SER_hh_num_in!F24)</f>
        <v>0</v>
      </c>
      <c r="G24" s="100">
        <f>IF(SER_hh_tes_in!G24=0,0,1000000/0.086*SER_hh_tes_in!G24/SER_hh_num_in!G24)</f>
        <v>0</v>
      </c>
      <c r="H24" s="100">
        <f>IF(SER_hh_tes_in!H24=0,0,1000000/0.086*SER_hh_tes_in!H24/SER_hh_num_in!H24)</f>
        <v>0</v>
      </c>
      <c r="I24" s="100">
        <f>IF(SER_hh_tes_in!I24=0,0,1000000/0.086*SER_hh_tes_in!I24/SER_hh_num_in!I24)</f>
        <v>0</v>
      </c>
      <c r="J24" s="100">
        <f>IF(SER_hh_tes_in!J24=0,0,1000000/0.086*SER_hh_tes_in!J24/SER_hh_num_in!J24)</f>
        <v>0</v>
      </c>
      <c r="K24" s="100">
        <f>IF(SER_hh_tes_in!K24=0,0,1000000/0.086*SER_hh_tes_in!K24/SER_hh_num_in!K24)</f>
        <v>0</v>
      </c>
      <c r="L24" s="100">
        <f>IF(SER_hh_tes_in!L24=0,0,1000000/0.086*SER_hh_tes_in!L24/SER_hh_num_in!L24)</f>
        <v>0</v>
      </c>
      <c r="M24" s="100">
        <f>IF(SER_hh_tes_in!M24=0,0,1000000/0.086*SER_hh_tes_in!M24/SER_hh_num_in!M24)</f>
        <v>0</v>
      </c>
      <c r="N24" s="100">
        <f>IF(SER_hh_tes_in!N24=0,0,1000000/0.086*SER_hh_tes_in!N24/SER_hh_num_in!N24)</f>
        <v>0</v>
      </c>
      <c r="O24" s="100">
        <f>IF(SER_hh_tes_in!O24=0,0,1000000/0.086*SER_hh_tes_in!O24/SER_hh_num_in!O24)</f>
        <v>0</v>
      </c>
      <c r="P24" s="100">
        <f>IF(SER_hh_tes_in!P24=0,0,1000000/0.086*SER_hh_tes_in!P24/SER_hh_num_in!P24)</f>
        <v>0</v>
      </c>
      <c r="Q24" s="100">
        <f>IF(SER_hh_tes_in!Q24=0,0,1000000/0.086*SER_hh_tes_in!Q24/SER_hh_num_in!Q24)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IF(SER_hh_tes_in!C25=0,0,1000000/0.086*SER_hh_tes_in!C25/SER_hh_num_in!C25)</f>
        <v>4857.3465083598385</v>
      </c>
      <c r="D25" s="100">
        <f>IF(SER_hh_tes_in!D25=0,0,1000000/0.086*SER_hh_tes_in!D25/SER_hh_num_in!D25)</f>
        <v>5057.1919539372693</v>
      </c>
      <c r="E25" s="100">
        <f>IF(SER_hh_tes_in!E25=0,0,1000000/0.086*SER_hh_tes_in!E25/SER_hh_num_in!E25)</f>
        <v>4986.1704997305596</v>
      </c>
      <c r="F25" s="100">
        <f>IF(SER_hh_tes_in!F25=0,0,1000000/0.086*SER_hh_tes_in!F25/SER_hh_num_in!F25)</f>
        <v>5116.7320472445517</v>
      </c>
      <c r="G25" s="100">
        <f>IF(SER_hh_tes_in!G25=0,0,1000000/0.086*SER_hh_tes_in!G25/SER_hh_num_in!G25)</f>
        <v>4773.318888218173</v>
      </c>
      <c r="H25" s="100">
        <f>IF(SER_hh_tes_in!H25=0,0,1000000/0.086*SER_hh_tes_in!H25/SER_hh_num_in!H25)</f>
        <v>4899.9076565003115</v>
      </c>
      <c r="I25" s="100">
        <f>IF(SER_hh_tes_in!I25=0,0,1000000/0.086*SER_hh_tes_in!I25/SER_hh_num_in!I25)</f>
        <v>4927.4505581734757</v>
      </c>
      <c r="J25" s="100">
        <f>IF(SER_hh_tes_in!J25=0,0,1000000/0.086*SER_hh_tes_in!J25/SER_hh_num_in!J25)</f>
        <v>4421.4309143073697</v>
      </c>
      <c r="K25" s="100">
        <f>IF(SER_hh_tes_in!K25=0,0,1000000/0.086*SER_hh_tes_in!K25/SER_hh_num_in!K25)</f>
        <v>4601.5501002569217</v>
      </c>
      <c r="L25" s="100">
        <f>IF(SER_hh_tes_in!L25=0,0,1000000/0.086*SER_hh_tes_in!L25/SER_hh_num_in!L25)</f>
        <v>1763.0966326040868</v>
      </c>
      <c r="M25" s="100">
        <f>IF(SER_hh_tes_in!M25=0,0,1000000/0.086*SER_hh_tes_in!M25/SER_hh_num_in!M25)</f>
        <v>2969.0428996495375</v>
      </c>
      <c r="N25" s="100">
        <f>IF(SER_hh_tes_in!N25=0,0,1000000/0.086*SER_hh_tes_in!N25/SER_hh_num_in!N25)</f>
        <v>4334.4278009298405</v>
      </c>
      <c r="O25" s="100">
        <f>IF(SER_hh_tes_in!O25=0,0,1000000/0.086*SER_hh_tes_in!O25/SER_hh_num_in!O25)</f>
        <v>4323.1234132318423</v>
      </c>
      <c r="P25" s="100">
        <f>IF(SER_hh_tes_in!P25=0,0,1000000/0.086*SER_hh_tes_in!P25/SER_hh_num_in!P25)</f>
        <v>3610.1085766393489</v>
      </c>
      <c r="Q25" s="100">
        <f>IF(SER_hh_tes_in!Q25=0,0,1000000/0.086*SER_hh_tes_in!Q25/SER_hh_num_in!Q25)</f>
        <v>4152.1942305814464</v>
      </c>
    </row>
    <row r="26" spans="1:17" ht="12" customHeight="1" x14ac:dyDescent="0.25">
      <c r="A26" s="88" t="s">
        <v>30</v>
      </c>
      <c r="B26" s="22"/>
      <c r="C26" s="22">
        <f>IF(SER_hh_tes_in!C26=0,0,1000000/0.086*SER_hh_tes_in!C26/SER_hh_num_in!C26)</f>
        <v>4902.2888948330574</v>
      </c>
      <c r="D26" s="22">
        <f>IF(SER_hh_tes_in!D26=0,0,1000000/0.086*SER_hh_tes_in!D26/SER_hh_num_in!D26)</f>
        <v>5089.7144846326673</v>
      </c>
      <c r="E26" s="22">
        <f>IF(SER_hh_tes_in!E26=0,0,1000000/0.086*SER_hh_tes_in!E26/SER_hh_num_in!E26)</f>
        <v>5025.4115837423615</v>
      </c>
      <c r="F26" s="22">
        <f>IF(SER_hh_tes_in!F26=0,0,1000000/0.086*SER_hh_tes_in!F26/SER_hh_num_in!F26)</f>
        <v>5185.4573872413148</v>
      </c>
      <c r="G26" s="22">
        <f>IF(SER_hh_tes_in!G26=0,0,1000000/0.086*SER_hh_tes_in!G26/SER_hh_num_in!G26)</f>
        <v>5122.0816408818537</v>
      </c>
      <c r="H26" s="22">
        <f>IF(SER_hh_tes_in!H26=0,0,1000000/0.086*SER_hh_tes_in!H26/SER_hh_num_in!H26)</f>
        <v>5055.5553203313111</v>
      </c>
      <c r="I26" s="22">
        <f>IF(SER_hh_tes_in!I26=0,0,1000000/0.086*SER_hh_tes_in!I26/SER_hh_num_in!I26)</f>
        <v>4979.8382591512291</v>
      </c>
      <c r="J26" s="22">
        <f>IF(SER_hh_tes_in!J26=0,0,1000000/0.086*SER_hh_tes_in!J26/SER_hh_num_in!J26)</f>
        <v>4882.0212802924016</v>
      </c>
      <c r="K26" s="22">
        <f>IF(SER_hh_tes_in!K26=0,0,1000000/0.086*SER_hh_tes_in!K26/SER_hh_num_in!K26)</f>
        <v>3979.7892668044569</v>
      </c>
      <c r="L26" s="22">
        <f>IF(SER_hh_tes_in!L26=0,0,1000000/0.086*SER_hh_tes_in!L26/SER_hh_num_in!L26)</f>
        <v>1838.7713801488289</v>
      </c>
      <c r="M26" s="22">
        <f>IF(SER_hh_tes_in!M26=0,0,1000000/0.086*SER_hh_tes_in!M26/SER_hh_num_in!M26)</f>
        <v>2306.8246488575023</v>
      </c>
      <c r="N26" s="22">
        <f>IF(SER_hh_tes_in!N26=0,0,1000000/0.086*SER_hh_tes_in!N26/SER_hh_num_in!N26)</f>
        <v>2827.8475022908569</v>
      </c>
      <c r="O26" s="22">
        <f>IF(SER_hh_tes_in!O26=0,0,1000000/0.086*SER_hh_tes_in!O26/SER_hh_num_in!O26)</f>
        <v>2525.8677456195651</v>
      </c>
      <c r="P26" s="22">
        <f>IF(SER_hh_tes_in!P26=0,0,1000000/0.086*SER_hh_tes_in!P26/SER_hh_num_in!P26)</f>
        <v>4141.4398140829617</v>
      </c>
      <c r="Q26" s="22">
        <f>IF(SER_hh_tes_in!Q26=0,0,1000000/0.086*SER_hh_tes_in!Q26/SER_hh_num_in!Q26)</f>
        <v>4516.9931893306721</v>
      </c>
    </row>
    <row r="27" spans="1:17" ht="12" customHeight="1" x14ac:dyDescent="0.25">
      <c r="A27" s="93" t="s">
        <v>114</v>
      </c>
      <c r="B27" s="121"/>
      <c r="C27" s="116">
        <f>IF(SER_hh_tes_in!C27=0,0,1000000/0.086*SER_hh_tes_in!C27/SER_hh_num_in!C19)</f>
        <v>256.20010861314415</v>
      </c>
      <c r="D27" s="116">
        <f>IF(SER_hh_tes_in!D27=0,0,1000000/0.086*SER_hh_tes_in!D27/SER_hh_num_in!D19)</f>
        <v>260.14177010762421</v>
      </c>
      <c r="E27" s="116">
        <f>IF(SER_hh_tes_in!E27=0,0,1000000/0.086*SER_hh_tes_in!E27/SER_hh_num_in!E19)</f>
        <v>433.56867772785495</v>
      </c>
      <c r="F27" s="116">
        <f>IF(SER_hh_tes_in!F27=0,0,1000000/0.086*SER_hh_tes_in!F27/SER_hh_num_in!F19)</f>
        <v>338.43042085401675</v>
      </c>
      <c r="G27" s="116">
        <f>IF(SER_hh_tes_in!G27=0,0,1000000/0.086*SER_hh_tes_in!G27/SER_hh_num_in!G19)</f>
        <v>538.9610581294005</v>
      </c>
      <c r="H27" s="116">
        <f>IF(SER_hh_tes_in!H27=0,0,1000000/0.086*SER_hh_tes_in!H27/SER_hh_num_in!H19)</f>
        <v>547.10481703806909</v>
      </c>
      <c r="I27" s="116">
        <f>IF(SER_hh_tes_in!I27=0,0,1000000/0.086*SER_hh_tes_in!I27/SER_hh_num_in!I19)</f>
        <v>702.89257579463572</v>
      </c>
      <c r="J27" s="116">
        <f>IF(SER_hh_tes_in!J27=0,0,1000000/0.086*SER_hh_tes_in!J27/SER_hh_num_in!J19)</f>
        <v>915.05407755055057</v>
      </c>
      <c r="K27" s="116">
        <f>IF(SER_hh_tes_in!K27=0,0,1000000/0.086*SER_hh_tes_in!K27/SER_hh_num_in!K19)</f>
        <v>1573.4457074348195</v>
      </c>
      <c r="L27" s="116">
        <f>IF(SER_hh_tes_in!L27=0,0,1000000/0.086*SER_hh_tes_in!L27/SER_hh_num_in!L19)</f>
        <v>3272.3897948341532</v>
      </c>
      <c r="M27" s="116">
        <f>IF(SER_hh_tes_in!M27=0,0,1000000/0.086*SER_hh_tes_in!M27/SER_hh_num_in!M19)</f>
        <v>3106.387483812342</v>
      </c>
      <c r="N27" s="116">
        <f>IF(SER_hh_tes_in!N27=0,0,1000000/0.086*SER_hh_tes_in!N27/SER_hh_num_in!N19)</f>
        <v>2509.3543953383837</v>
      </c>
      <c r="O27" s="116">
        <f>IF(SER_hh_tes_in!O27=0,0,1000000/0.086*SER_hh_tes_in!O27/SER_hh_num_in!O19)</f>
        <v>1823.1065774883373</v>
      </c>
      <c r="P27" s="116">
        <f>IF(SER_hh_tes_in!P27=0,0,1000000/0.086*SER_hh_tes_in!P27/SER_hh_num_in!P19)</f>
        <v>1399.8088252179559</v>
      </c>
      <c r="Q27" s="116">
        <f>IF(SER_hh_tes_in!Q27=0,0,1000000/0.086*SER_hh_tes_in!Q27/SER_hh_num_in!Q19)</f>
        <v>1138.9308132704457</v>
      </c>
    </row>
    <row r="28" spans="1:17" ht="12" customHeight="1" x14ac:dyDescent="0.25">
      <c r="A28" s="91" t="s">
        <v>113</v>
      </c>
      <c r="B28" s="18"/>
      <c r="C28" s="117">
        <f>IF(SER_hh_tes_in!C27=0,0,1000000/0.086*SER_hh_tes_in!C27/SER_hh_num_in!C27)</f>
        <v>3466.9299216833151</v>
      </c>
      <c r="D28" s="117">
        <f>IF(SER_hh_tes_in!D27=0,0,1000000/0.086*SER_hh_tes_in!D27/SER_hh_num_in!D27)</f>
        <v>3655.0237372731058</v>
      </c>
      <c r="E28" s="117">
        <f>IF(SER_hh_tes_in!E27=0,0,1000000/0.086*SER_hh_tes_in!E27/SER_hh_num_in!E27)</f>
        <v>3702.2942402670824</v>
      </c>
      <c r="F28" s="117">
        <f>IF(SER_hh_tes_in!F27=0,0,1000000/0.086*SER_hh_tes_in!F27/SER_hh_num_in!F27)</f>
        <v>3742.9872726016674</v>
      </c>
      <c r="G28" s="117">
        <f>IF(SER_hh_tes_in!G27=0,0,1000000/0.086*SER_hh_tes_in!G27/SER_hh_num_in!G27)</f>
        <v>3828.2787937936796</v>
      </c>
      <c r="H28" s="117">
        <f>IF(SER_hh_tes_in!H27=0,0,1000000/0.086*SER_hh_tes_in!H27/SER_hh_num_in!H27)</f>
        <v>3812.0723073225067</v>
      </c>
      <c r="I28" s="117">
        <f>IF(SER_hh_tes_in!I27=0,0,1000000/0.086*SER_hh_tes_in!I27/SER_hh_num_in!I27)</f>
        <v>3844.3070184405688</v>
      </c>
      <c r="J28" s="117">
        <f>IF(SER_hh_tes_in!J27=0,0,1000000/0.086*SER_hh_tes_in!J27/SER_hh_num_in!J27)</f>
        <v>3910.8500645820836</v>
      </c>
      <c r="K28" s="117">
        <f>IF(SER_hh_tes_in!K27=0,0,1000000/0.086*SER_hh_tes_in!K27/SER_hh_num_in!K27)</f>
        <v>3963.4383005730824</v>
      </c>
      <c r="L28" s="117">
        <f>IF(SER_hh_tes_in!L27=0,0,1000000/0.086*SER_hh_tes_in!L27/SER_hh_num_in!L27)</f>
        <v>3895.9335662118565</v>
      </c>
      <c r="M28" s="117">
        <f>IF(SER_hh_tes_in!M27=0,0,1000000/0.086*SER_hh_tes_in!M27/SER_hh_num_in!M27)</f>
        <v>3922.3584746661763</v>
      </c>
      <c r="N28" s="117">
        <f>IF(SER_hh_tes_in!N27=0,0,1000000/0.086*SER_hh_tes_in!N27/SER_hh_num_in!N27)</f>
        <v>3934.8823047047254</v>
      </c>
      <c r="O28" s="117">
        <f>IF(SER_hh_tes_in!O27=0,0,1000000/0.086*SER_hh_tes_in!O27/SER_hh_num_in!O27)</f>
        <v>3958.7756021023824</v>
      </c>
      <c r="P28" s="117">
        <f>IF(SER_hh_tes_in!P27=0,0,1000000/0.086*SER_hh_tes_in!P27/SER_hh_num_in!P27)</f>
        <v>3976.0359959898938</v>
      </c>
      <c r="Q28" s="117">
        <f>IF(SER_hh_tes_in!Q27=0,0,1000000/0.086*SER_hh_tes_in!Q27/SER_hh_num_in!Q27)</f>
        <v>4001.9563670653292</v>
      </c>
    </row>
    <row r="29" spans="1:17" ht="12.95" customHeight="1" x14ac:dyDescent="0.25">
      <c r="A29" s="90" t="s">
        <v>46</v>
      </c>
      <c r="B29" s="101"/>
      <c r="C29" s="101">
        <f>IF(SER_hh_tes_in!C29=0,0,1000000/0.086*SER_hh_tes_in!C29/SER_hh_num_in!C29)</f>
        <v>4177.4670983996684</v>
      </c>
      <c r="D29" s="101">
        <f>IF(SER_hh_tes_in!D29=0,0,1000000/0.086*SER_hh_tes_in!D29/SER_hh_num_in!D29)</f>
        <v>4617.1223058745709</v>
      </c>
      <c r="E29" s="101">
        <f>IF(SER_hh_tes_in!E29=0,0,1000000/0.086*SER_hh_tes_in!E29/SER_hh_num_in!E29)</f>
        <v>4689.1421389737852</v>
      </c>
      <c r="F29" s="101">
        <f>IF(SER_hh_tes_in!F29=0,0,1000000/0.086*SER_hh_tes_in!F29/SER_hh_num_in!F29)</f>
        <v>5363.8637794656352</v>
      </c>
      <c r="G29" s="101">
        <f>IF(SER_hh_tes_in!G29=0,0,1000000/0.086*SER_hh_tes_in!G29/SER_hh_num_in!G29)</f>
        <v>5630.9783995200041</v>
      </c>
      <c r="H29" s="101">
        <f>IF(SER_hh_tes_in!H29=0,0,1000000/0.086*SER_hh_tes_in!H29/SER_hh_num_in!H29)</f>
        <v>5568.2712681262365</v>
      </c>
      <c r="I29" s="101">
        <f>IF(SER_hh_tes_in!I29=0,0,1000000/0.086*SER_hh_tes_in!I29/SER_hh_num_in!I29)</f>
        <v>5704.6218640237166</v>
      </c>
      <c r="J29" s="101">
        <f>IF(SER_hh_tes_in!J29=0,0,1000000/0.086*SER_hh_tes_in!J29/SER_hh_num_in!J29)</f>
        <v>5620.7022704948522</v>
      </c>
      <c r="K29" s="101">
        <f>IF(SER_hh_tes_in!K29=0,0,1000000/0.086*SER_hh_tes_in!K29/SER_hh_num_in!K29)</f>
        <v>5330.6020223624564</v>
      </c>
      <c r="L29" s="101">
        <f>IF(SER_hh_tes_in!L29=0,0,1000000/0.086*SER_hh_tes_in!L29/SER_hh_num_in!L29)</f>
        <v>5648.78277242073</v>
      </c>
      <c r="M29" s="101">
        <f>IF(SER_hh_tes_in!M29=0,0,1000000/0.086*SER_hh_tes_in!M29/SER_hh_num_in!M29)</f>
        <v>5681.3749581447128</v>
      </c>
      <c r="N29" s="101">
        <f>IF(SER_hh_tes_in!N29=0,0,1000000/0.086*SER_hh_tes_in!N29/SER_hh_num_in!N29)</f>
        <v>7991.3404574583465</v>
      </c>
      <c r="O29" s="101">
        <f>IF(SER_hh_tes_in!O29=0,0,1000000/0.086*SER_hh_tes_in!O29/SER_hh_num_in!O29)</f>
        <v>5313.2191984574538</v>
      </c>
      <c r="P29" s="101">
        <f>IF(SER_hh_tes_in!P29=0,0,1000000/0.086*SER_hh_tes_in!P29/SER_hh_num_in!P29)</f>
        <v>5377.5607535037689</v>
      </c>
      <c r="Q29" s="101">
        <f>IF(SER_hh_tes_in!Q29=0,0,1000000/0.086*SER_hh_tes_in!Q29/SER_hh_num_in!Q29)</f>
        <v>5121.4103745576585</v>
      </c>
    </row>
    <row r="30" spans="1:17" s="28" customFormat="1" ht="12" customHeight="1" x14ac:dyDescent="0.25">
      <c r="A30" s="88" t="s">
        <v>66</v>
      </c>
      <c r="B30" s="100"/>
      <c r="C30" s="100">
        <f>IF(SER_hh_tes_in!C30=0,0,1000000/0.086*SER_hh_tes_in!C30/SER_hh_num_in!C30)</f>
        <v>0</v>
      </c>
      <c r="D30" s="100">
        <f>IF(SER_hh_tes_in!D30=0,0,1000000/0.086*SER_hh_tes_in!D30/SER_hh_num_in!D30)</f>
        <v>4630.9504555054618</v>
      </c>
      <c r="E30" s="100">
        <f>IF(SER_hh_tes_in!E30=0,0,1000000/0.086*SER_hh_tes_in!E30/SER_hh_num_in!E30)</f>
        <v>4821.1376282533147</v>
      </c>
      <c r="F30" s="100">
        <f>IF(SER_hh_tes_in!F30=0,0,1000000/0.086*SER_hh_tes_in!F30/SER_hh_num_in!F30)</f>
        <v>5524.9907573756227</v>
      </c>
      <c r="G30" s="100">
        <f>IF(SER_hh_tes_in!G30=0,0,1000000/0.086*SER_hh_tes_in!G30/SER_hh_num_in!G30)</f>
        <v>5653.2172760107414</v>
      </c>
      <c r="H30" s="100">
        <f>IF(SER_hh_tes_in!H30=0,0,1000000/0.086*SER_hh_tes_in!H30/SER_hh_num_in!H30)</f>
        <v>0</v>
      </c>
      <c r="I30" s="100">
        <f>IF(SER_hh_tes_in!I30=0,0,1000000/0.086*SER_hh_tes_in!I30/SER_hh_num_in!I30)</f>
        <v>5911.9225632386397</v>
      </c>
      <c r="J30" s="100">
        <f>IF(SER_hh_tes_in!J30=0,0,1000000/0.086*SER_hh_tes_in!J30/SER_hh_num_in!J30)</f>
        <v>5649.3999329822927</v>
      </c>
      <c r="K30" s="100">
        <f>IF(SER_hh_tes_in!K30=0,0,1000000/0.086*SER_hh_tes_in!K30/SER_hh_num_in!K30)</f>
        <v>0</v>
      </c>
      <c r="L30" s="100">
        <f>IF(SER_hh_tes_in!L30=0,0,1000000/0.086*SER_hh_tes_in!L30/SER_hh_num_in!L30)</f>
        <v>0</v>
      </c>
      <c r="M30" s="100">
        <f>IF(SER_hh_tes_in!M30=0,0,1000000/0.086*SER_hh_tes_in!M30/SER_hh_num_in!M30)</f>
        <v>5795.6962811426674</v>
      </c>
      <c r="N30" s="100">
        <f>IF(SER_hh_tes_in!N30=0,0,1000000/0.086*SER_hh_tes_in!N30/SER_hh_num_in!N30)</f>
        <v>5475.9858455809308</v>
      </c>
      <c r="O30" s="100">
        <f>IF(SER_hh_tes_in!O30=0,0,1000000/0.086*SER_hh_tes_in!O30/SER_hh_num_in!O30)</f>
        <v>5347.8802700336337</v>
      </c>
      <c r="P30" s="100">
        <f>IF(SER_hh_tes_in!P30=0,0,1000000/0.086*SER_hh_tes_in!P30/SER_hh_num_in!P30)</f>
        <v>5425.7471259087424</v>
      </c>
      <c r="Q30" s="100">
        <f>IF(SER_hh_tes_in!Q30=0,0,1000000/0.086*SER_hh_tes_in!Q30/SER_hh_num_in!Q30)</f>
        <v>5131.7687865434373</v>
      </c>
    </row>
    <row r="31" spans="1:17" ht="12" customHeight="1" x14ac:dyDescent="0.25">
      <c r="A31" s="88" t="s">
        <v>98</v>
      </c>
      <c r="B31" s="100"/>
      <c r="C31" s="100">
        <f>IF(SER_hh_tes_in!C31=0,0,1000000/0.086*SER_hh_tes_in!C31/SER_hh_num_in!C31)</f>
        <v>4139.6878085132139</v>
      </c>
      <c r="D31" s="100">
        <f>IF(SER_hh_tes_in!D31=0,0,1000000/0.086*SER_hh_tes_in!D31/SER_hh_num_in!D31)</f>
        <v>4487.2613017191488</v>
      </c>
      <c r="E31" s="100">
        <f>IF(SER_hh_tes_in!E31=0,0,1000000/0.086*SER_hh_tes_in!E31/SER_hh_num_in!E31)</f>
        <v>4661.2467157115752</v>
      </c>
      <c r="F31" s="100">
        <f>IF(SER_hh_tes_in!F31=0,0,1000000/0.086*SER_hh_tes_in!F31/SER_hh_num_in!F31)</f>
        <v>5329.0164593818126</v>
      </c>
      <c r="G31" s="100">
        <f>IF(SER_hh_tes_in!G31=0,0,1000000/0.086*SER_hh_tes_in!G31/SER_hh_num_in!G31)</f>
        <v>5408.1925807941834</v>
      </c>
      <c r="H31" s="100">
        <f>IF(SER_hh_tes_in!H31=0,0,1000000/0.086*SER_hh_tes_in!H31/SER_hh_num_in!H31)</f>
        <v>5642.2922058102804</v>
      </c>
      <c r="I31" s="100">
        <f>IF(SER_hh_tes_in!I31=0,0,1000000/0.086*SER_hh_tes_in!I31/SER_hh_num_in!I31)</f>
        <v>5656.9392629617159</v>
      </c>
      <c r="J31" s="100">
        <f>IF(SER_hh_tes_in!J31=0,0,1000000/0.086*SER_hh_tes_in!J31/SER_hh_num_in!J31)</f>
        <v>5451.3820929318226</v>
      </c>
      <c r="K31" s="100">
        <f>IF(SER_hh_tes_in!K31=0,0,1000000/0.086*SER_hh_tes_in!K31/SER_hh_num_in!K31)</f>
        <v>5423.4854332370815</v>
      </c>
      <c r="L31" s="100">
        <f>IF(SER_hh_tes_in!L31=0,0,1000000/0.086*SER_hh_tes_in!L31/SER_hh_num_in!L31)</f>
        <v>5684.3260344762166</v>
      </c>
      <c r="M31" s="100">
        <f>IF(SER_hh_tes_in!M31=0,0,1000000/0.086*SER_hh_tes_in!M31/SER_hh_num_in!M31)</f>
        <v>5687.0288809733765</v>
      </c>
      <c r="N31" s="100">
        <f>IF(SER_hh_tes_in!N31=0,0,1000000/0.086*SER_hh_tes_in!N31/SER_hh_num_in!N31)</f>
        <v>5415.2508831535415</v>
      </c>
      <c r="O31" s="100">
        <f>IF(SER_hh_tes_in!O31=0,0,1000000/0.086*SER_hh_tes_in!O31/SER_hh_num_in!O31)</f>
        <v>5303.9250430270431</v>
      </c>
      <c r="P31" s="100">
        <f>IF(SER_hh_tes_in!P31=0,0,1000000/0.086*SER_hh_tes_in!P31/SER_hh_num_in!P31)</f>
        <v>5177.7668360739117</v>
      </c>
      <c r="Q31" s="100">
        <f>IF(SER_hh_tes_in!Q31=0,0,1000000/0.086*SER_hh_tes_in!Q31/SER_hh_num_in!Q31)</f>
        <v>5098.1646877129861</v>
      </c>
    </row>
    <row r="32" spans="1:17" ht="12" customHeight="1" x14ac:dyDescent="0.25">
      <c r="A32" s="88" t="s">
        <v>34</v>
      </c>
      <c r="B32" s="100"/>
      <c r="C32" s="100">
        <f>IF(SER_hh_tes_in!C32=0,0,1000000/0.086*SER_hh_tes_in!C32/SER_hh_num_in!C32)</f>
        <v>0</v>
      </c>
      <c r="D32" s="100">
        <f>IF(SER_hh_tes_in!D32=0,0,1000000/0.086*SER_hh_tes_in!D32/SER_hh_num_in!D32)</f>
        <v>0</v>
      </c>
      <c r="E32" s="100">
        <f>IF(SER_hh_tes_in!E32=0,0,1000000/0.086*SER_hh_tes_in!E32/SER_hh_num_in!E32)</f>
        <v>0</v>
      </c>
      <c r="F32" s="100">
        <f>IF(SER_hh_tes_in!F32=0,0,1000000/0.086*SER_hh_tes_in!F32/SER_hh_num_in!F32)</f>
        <v>0</v>
      </c>
      <c r="G32" s="100">
        <f>IF(SER_hh_tes_in!G32=0,0,1000000/0.086*SER_hh_tes_in!G32/SER_hh_num_in!G32)</f>
        <v>0</v>
      </c>
      <c r="H32" s="100">
        <f>IF(SER_hh_tes_in!H32=0,0,1000000/0.086*SER_hh_tes_in!H32/SER_hh_num_in!H32)</f>
        <v>0</v>
      </c>
      <c r="I32" s="100">
        <f>IF(SER_hh_tes_in!I32=0,0,1000000/0.086*SER_hh_tes_in!I32/SER_hh_num_in!I32)</f>
        <v>0</v>
      </c>
      <c r="J32" s="100">
        <f>IF(SER_hh_tes_in!J32=0,0,1000000/0.086*SER_hh_tes_in!J32/SER_hh_num_in!J32)</f>
        <v>0</v>
      </c>
      <c r="K32" s="100">
        <f>IF(SER_hh_tes_in!K32=0,0,1000000/0.086*SER_hh_tes_in!K32/SER_hh_num_in!K32)</f>
        <v>0</v>
      </c>
      <c r="L32" s="100">
        <f>IF(SER_hh_tes_in!L32=0,0,1000000/0.086*SER_hh_tes_in!L32/SER_hh_num_in!L32)</f>
        <v>0</v>
      </c>
      <c r="M32" s="100">
        <f>IF(SER_hh_tes_in!M32=0,0,1000000/0.086*SER_hh_tes_in!M32/SER_hh_num_in!M32)</f>
        <v>0</v>
      </c>
      <c r="N32" s="100">
        <f>IF(SER_hh_tes_in!N32=0,0,1000000/0.086*SER_hh_tes_in!N32/SER_hh_num_in!N32)</f>
        <v>8613.7793395210756</v>
      </c>
      <c r="O32" s="100">
        <f>IF(SER_hh_tes_in!O32=0,0,1000000/0.086*SER_hh_tes_in!O32/SER_hh_num_in!O32)</f>
        <v>4980.6452554844145</v>
      </c>
      <c r="P32" s="100">
        <f>IF(SER_hh_tes_in!P32=0,0,1000000/0.086*SER_hh_tes_in!P32/SER_hh_num_in!P32)</f>
        <v>4901.4164989313049</v>
      </c>
      <c r="Q32" s="100">
        <f>IF(SER_hh_tes_in!Q32=0,0,1000000/0.086*SER_hh_tes_in!Q32/SER_hh_num_in!Q32)</f>
        <v>4885.6490240802023</v>
      </c>
    </row>
    <row r="33" spans="1:17" ht="12" customHeight="1" x14ac:dyDescent="0.25">
      <c r="A33" s="49" t="s">
        <v>30</v>
      </c>
      <c r="B33" s="18"/>
      <c r="C33" s="18">
        <f>IF(SER_hh_tes_in!C33=0,0,1000000/0.086*SER_hh_tes_in!C33/SER_hh_num_in!C33)</f>
        <v>4179.1974981687999</v>
      </c>
      <c r="D33" s="18">
        <f>IF(SER_hh_tes_in!D33=0,0,1000000/0.086*SER_hh_tes_in!D33/SER_hh_num_in!D33)</f>
        <v>4463.4035596673903</v>
      </c>
      <c r="E33" s="18">
        <f>IF(SER_hh_tes_in!E33=0,0,1000000/0.086*SER_hh_tes_in!E33/SER_hh_num_in!E33)</f>
        <v>4620.3640409071622</v>
      </c>
      <c r="F33" s="18">
        <f>IF(SER_hh_tes_in!F33=0,0,1000000/0.086*SER_hh_tes_in!F33/SER_hh_num_in!F33)</f>
        <v>5268.9012511097071</v>
      </c>
      <c r="G33" s="18">
        <f>IF(SER_hh_tes_in!G33=0,0,1000000/0.086*SER_hh_tes_in!G33/SER_hh_num_in!G33)</f>
        <v>0</v>
      </c>
      <c r="H33" s="18">
        <f>IF(SER_hh_tes_in!H33=0,0,1000000/0.086*SER_hh_tes_in!H33/SER_hh_num_in!H33)</f>
        <v>5563.8174400432099</v>
      </c>
      <c r="I33" s="18">
        <f>IF(SER_hh_tes_in!I33=0,0,1000000/0.086*SER_hh_tes_in!I33/SER_hh_num_in!I33)</f>
        <v>5566.1902899272991</v>
      </c>
      <c r="J33" s="18">
        <f>IF(SER_hh_tes_in!J33=0,0,1000000/0.086*SER_hh_tes_in!J33/SER_hh_num_in!J33)</f>
        <v>0</v>
      </c>
      <c r="K33" s="18">
        <f>IF(SER_hh_tes_in!K33=0,0,1000000/0.086*SER_hh_tes_in!K33/SER_hh_num_in!K33)</f>
        <v>5319.226998318476</v>
      </c>
      <c r="L33" s="18">
        <f>IF(SER_hh_tes_in!L33=0,0,1000000/0.086*SER_hh_tes_in!L33/SER_hh_num_in!L33)</f>
        <v>5647.6064886031272</v>
      </c>
      <c r="M33" s="18">
        <f>IF(SER_hh_tes_in!M33=0,0,1000000/0.086*SER_hh_tes_in!M33/SER_hh_num_in!M33)</f>
        <v>5655.0755937356562</v>
      </c>
      <c r="N33" s="18">
        <f>IF(SER_hh_tes_in!N33=0,0,1000000/0.086*SER_hh_tes_in!N33/SER_hh_num_in!N33)</f>
        <v>0</v>
      </c>
      <c r="O33" s="18">
        <f>IF(SER_hh_tes_in!O33=0,0,1000000/0.086*SER_hh_tes_in!O33/SER_hh_num_in!O33)</f>
        <v>5313.6689963642466</v>
      </c>
      <c r="P33" s="18">
        <f>IF(SER_hh_tes_in!P33=0,0,1000000/0.086*SER_hh_tes_in!P33/SER_hh_num_in!P33)</f>
        <v>0</v>
      </c>
      <c r="Q33" s="18">
        <f>IF(SER_hh_tes_in!Q33=0,0,1000000/0.086*SER_hh_tes_in!Q33/SER_hh_num_in!Q33)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/>
      <c r="C3" s="106">
        <f>IF(SER_hh_emi_in!C3=0,0,1000000*SER_hh_emi_in!C3/SER_hh_num_in!C3)</f>
        <v>4559.8297246057045</v>
      </c>
      <c r="D3" s="106">
        <f>IF(SER_hh_emi_in!D3=0,0,1000000*SER_hh_emi_in!D3/SER_hh_num_in!D3)</f>
        <v>5810.3931446979295</v>
      </c>
      <c r="E3" s="106">
        <f>IF(SER_hh_emi_in!E3=0,0,1000000*SER_hh_emi_in!E3/SER_hh_num_in!E3)</f>
        <v>1303.4325808274543</v>
      </c>
      <c r="F3" s="106">
        <f>IF(SER_hh_emi_in!F3=0,0,1000000*SER_hh_emi_in!F3/SER_hh_num_in!F3)</f>
        <v>6259.9323337533287</v>
      </c>
      <c r="G3" s="106">
        <f>IF(SER_hh_emi_in!G3=0,0,1000000*SER_hh_emi_in!G3/SER_hh_num_in!G3)</f>
        <v>6427.4927627853313</v>
      </c>
      <c r="H3" s="106">
        <f>IF(SER_hh_emi_in!H3=0,0,1000000*SER_hh_emi_in!H3/SER_hh_num_in!H3)</f>
        <v>3684.4671404678352</v>
      </c>
      <c r="I3" s="106">
        <f>IF(SER_hh_emi_in!I3=0,0,1000000*SER_hh_emi_in!I3/SER_hh_num_in!I3)</f>
        <v>4157.0742700413939</v>
      </c>
      <c r="J3" s="106">
        <f>IF(SER_hh_emi_in!J3=0,0,1000000*SER_hh_emi_in!J3/SER_hh_num_in!J3)</f>
        <v>5220.547893136526</v>
      </c>
      <c r="K3" s="106">
        <f>IF(SER_hh_emi_in!K3=0,0,1000000*SER_hh_emi_in!K3/SER_hh_num_in!K3)</f>
        <v>6923.6842076171215</v>
      </c>
      <c r="L3" s="106">
        <f>IF(SER_hh_emi_in!L3=0,0,1000000*SER_hh_emi_in!L3/SER_hh_num_in!L3)</f>
        <v>2509.6145574467464</v>
      </c>
      <c r="M3" s="106">
        <f>IF(SER_hh_emi_in!M3=0,0,1000000*SER_hh_emi_in!M3/SER_hh_num_in!M3)</f>
        <v>3734.5696342707465</v>
      </c>
      <c r="N3" s="106">
        <f>IF(SER_hh_emi_in!N3=0,0,1000000*SER_hh_emi_in!N3/SER_hh_num_in!N3)</f>
        <v>1486.2826823908845</v>
      </c>
      <c r="O3" s="106">
        <f>IF(SER_hh_emi_in!O3=0,0,1000000*SER_hh_emi_in!O3/SER_hh_num_in!O3)</f>
        <v>4543.551958351567</v>
      </c>
      <c r="P3" s="106">
        <f>IF(SER_hh_emi_in!P3=0,0,1000000*SER_hh_emi_in!P3/SER_hh_num_in!P3)</f>
        <v>3565.3700549774944</v>
      </c>
      <c r="Q3" s="106">
        <f>IF(SER_hh_emi_in!Q3=0,0,1000000*SER_hh_emi_in!Q3/SER_hh_num_in!Q3)</f>
        <v>3458.6347742746111</v>
      </c>
    </row>
    <row r="4" spans="1:17" ht="12.95" customHeight="1" x14ac:dyDescent="0.25">
      <c r="A4" s="90" t="s">
        <v>44</v>
      </c>
      <c r="B4" s="101"/>
      <c r="C4" s="101">
        <f>IF(SER_hh_emi_in!C4=0,0,1000000*SER_hh_emi_in!C4/SER_hh_num_in!C4)</f>
        <v>3969.4310697862788</v>
      </c>
      <c r="D4" s="101">
        <f>IF(SER_hh_emi_in!D4=0,0,1000000*SER_hh_emi_in!D4/SER_hh_num_in!D4)</f>
        <v>3280.9765353083612</v>
      </c>
      <c r="E4" s="101">
        <f>IF(SER_hh_emi_in!E4=0,0,1000000*SER_hh_emi_in!E4/SER_hh_num_in!E4)</f>
        <v>1.060886276993104</v>
      </c>
      <c r="F4" s="101">
        <f>IF(SER_hh_emi_in!F4=0,0,1000000*SER_hh_emi_in!F4/SER_hh_num_in!F4)</f>
        <v>4278.1637599817814</v>
      </c>
      <c r="G4" s="101">
        <f>IF(SER_hh_emi_in!G4=0,0,1000000*SER_hh_emi_in!G4/SER_hh_num_in!G4)</f>
        <v>3007.4367700850084</v>
      </c>
      <c r="H4" s="101">
        <f>IF(SER_hh_emi_in!H4=0,0,1000000*SER_hh_emi_in!H4/SER_hh_num_in!H4)</f>
        <v>2723.1049499550268</v>
      </c>
      <c r="I4" s="101">
        <f>IF(SER_hh_emi_in!I4=0,0,1000000*SER_hh_emi_in!I4/SER_hh_num_in!I4)</f>
        <v>2439.3176783781964</v>
      </c>
      <c r="J4" s="101">
        <f>IF(SER_hh_emi_in!J4=0,0,1000000*SER_hh_emi_in!J4/SER_hh_num_in!J4)</f>
        <v>2309.5010785794489</v>
      </c>
      <c r="K4" s="101">
        <f>IF(SER_hh_emi_in!K4=0,0,1000000*SER_hh_emi_in!K4/SER_hh_num_in!K4)</f>
        <v>5985.902863253943</v>
      </c>
      <c r="L4" s="101">
        <f>IF(SER_hh_emi_in!L4=0,0,1000000*SER_hh_emi_in!L4/SER_hh_num_in!L4)</f>
        <v>1941.3220940786009</v>
      </c>
      <c r="M4" s="101">
        <f>IF(SER_hh_emi_in!M4=0,0,1000000*SER_hh_emi_in!M4/SER_hh_num_in!M4)</f>
        <v>2571.6339542706669</v>
      </c>
      <c r="N4" s="101">
        <f>IF(SER_hh_emi_in!N4=0,0,1000000*SER_hh_emi_in!N4/SER_hh_num_in!N4)</f>
        <v>571.78801096597192</v>
      </c>
      <c r="O4" s="101">
        <f>IF(SER_hh_emi_in!O4=0,0,1000000*SER_hh_emi_in!O4/SER_hh_num_in!O4)</f>
        <v>3101.6299649968678</v>
      </c>
      <c r="P4" s="101">
        <f>IF(SER_hh_emi_in!P4=0,0,1000000*SER_hh_emi_in!P4/SER_hh_num_in!P4)</f>
        <v>1.5482466794982246</v>
      </c>
      <c r="Q4" s="101">
        <f>IF(SER_hh_emi_in!Q4=0,0,1000000*SER_hh_emi_in!Q4/SER_hh_num_in!Q4)</f>
        <v>5.9871021172489352</v>
      </c>
    </row>
    <row r="5" spans="1:17" ht="12" customHeight="1" x14ac:dyDescent="0.25">
      <c r="A5" s="88" t="s">
        <v>38</v>
      </c>
      <c r="B5" s="100"/>
      <c r="C5" s="100">
        <f>IF(SER_hh_emi_in!C5=0,0,1000000*SER_hh_emi_in!C5/SER_hh_num_in!C5)</f>
        <v>0</v>
      </c>
      <c r="D5" s="100">
        <f>IF(SER_hh_emi_in!D5=0,0,1000000*SER_hh_emi_in!D5/SER_hh_num_in!D5)</f>
        <v>0</v>
      </c>
      <c r="E5" s="100">
        <f>IF(SER_hh_emi_in!E5=0,0,1000000*SER_hh_emi_in!E5/SER_hh_num_in!E5)</f>
        <v>0</v>
      </c>
      <c r="F5" s="100">
        <f>IF(SER_hh_emi_in!F5=0,0,1000000*SER_hh_emi_in!F5/SER_hh_num_in!F5)</f>
        <v>0</v>
      </c>
      <c r="G5" s="100">
        <f>IF(SER_hh_emi_in!G5=0,0,1000000*SER_hh_emi_in!G5/SER_hh_num_in!G5)</f>
        <v>0</v>
      </c>
      <c r="H5" s="100">
        <f>IF(SER_hh_emi_in!H5=0,0,1000000*SER_hh_emi_in!H5/SER_hh_num_in!H5)</f>
        <v>0</v>
      </c>
      <c r="I5" s="100">
        <f>IF(SER_hh_emi_in!I5=0,0,1000000*SER_hh_emi_in!I5/SER_hh_num_in!I5)</f>
        <v>0</v>
      </c>
      <c r="J5" s="100">
        <f>IF(SER_hh_emi_in!J5=0,0,1000000*SER_hh_emi_in!J5/SER_hh_num_in!J5)</f>
        <v>0</v>
      </c>
      <c r="K5" s="100">
        <f>IF(SER_hh_emi_in!K5=0,0,1000000*SER_hh_emi_in!K5/SER_hh_num_in!K5)</f>
        <v>0</v>
      </c>
      <c r="L5" s="100">
        <f>IF(SER_hh_emi_in!L5=0,0,1000000*SER_hh_emi_in!L5/SER_hh_num_in!L5)</f>
        <v>0</v>
      </c>
      <c r="M5" s="100">
        <f>IF(SER_hh_emi_in!M5=0,0,1000000*SER_hh_emi_in!M5/SER_hh_num_in!M5)</f>
        <v>0</v>
      </c>
      <c r="N5" s="100">
        <f>IF(SER_hh_emi_in!N5=0,0,1000000*SER_hh_emi_in!N5/SER_hh_num_in!N5)</f>
        <v>0</v>
      </c>
      <c r="O5" s="100">
        <f>IF(SER_hh_emi_in!O5=0,0,1000000*SER_hh_emi_in!O5/SER_hh_num_in!O5)</f>
        <v>0</v>
      </c>
      <c r="P5" s="100">
        <f>IF(SER_hh_emi_in!P5=0,0,1000000*SER_hh_emi_in!P5/SER_hh_num_in!P5)</f>
        <v>0</v>
      </c>
      <c r="Q5" s="100">
        <f>IF(SER_hh_emi_in!Q5=0,0,1000000*SER_hh_emi_in!Q5/SER_hh_num_in!Q5)</f>
        <v>0</v>
      </c>
    </row>
    <row r="6" spans="1:17" ht="12" customHeight="1" x14ac:dyDescent="0.25">
      <c r="A6" s="88" t="s">
        <v>66</v>
      </c>
      <c r="B6" s="100"/>
      <c r="C6" s="100">
        <f>IF(SER_hh_emi_in!C6=0,0,1000000*SER_hh_emi_in!C6/SER_hh_num_in!C6)</f>
        <v>0</v>
      </c>
      <c r="D6" s="100">
        <f>IF(SER_hh_emi_in!D6=0,0,1000000*SER_hh_emi_in!D6/SER_hh_num_in!D6)</f>
        <v>0</v>
      </c>
      <c r="E6" s="100">
        <f>IF(SER_hh_emi_in!E6=0,0,1000000*SER_hh_emi_in!E6/SER_hh_num_in!E6)</f>
        <v>0</v>
      </c>
      <c r="F6" s="100">
        <f>IF(SER_hh_emi_in!F6=0,0,1000000*SER_hh_emi_in!F6/SER_hh_num_in!F6)</f>
        <v>0</v>
      </c>
      <c r="G6" s="100">
        <f>IF(SER_hh_emi_in!G6=0,0,1000000*SER_hh_emi_in!G6/SER_hh_num_in!G6)</f>
        <v>0</v>
      </c>
      <c r="H6" s="100">
        <f>IF(SER_hh_emi_in!H6=0,0,1000000*SER_hh_emi_in!H6/SER_hh_num_in!H6)</f>
        <v>0</v>
      </c>
      <c r="I6" s="100">
        <f>IF(SER_hh_emi_in!I6=0,0,1000000*SER_hh_emi_in!I6/SER_hh_num_in!I6)</f>
        <v>0</v>
      </c>
      <c r="J6" s="100">
        <f>IF(SER_hh_emi_in!J6=0,0,1000000*SER_hh_emi_in!J6/SER_hh_num_in!J6)</f>
        <v>0</v>
      </c>
      <c r="K6" s="100">
        <f>IF(SER_hh_emi_in!K6=0,0,1000000*SER_hh_emi_in!K6/SER_hh_num_in!K6)</f>
        <v>0</v>
      </c>
      <c r="L6" s="100">
        <f>IF(SER_hh_emi_in!L6=0,0,1000000*SER_hh_emi_in!L6/SER_hh_num_in!L6)</f>
        <v>0</v>
      </c>
      <c r="M6" s="100">
        <f>IF(SER_hh_emi_in!M6=0,0,1000000*SER_hh_emi_in!M6/SER_hh_num_in!M6)</f>
        <v>0</v>
      </c>
      <c r="N6" s="100">
        <f>IF(SER_hh_emi_in!N6=0,0,1000000*SER_hh_emi_in!N6/SER_hh_num_in!N6)</f>
        <v>0</v>
      </c>
      <c r="O6" s="100">
        <f>IF(SER_hh_emi_in!O6=0,0,1000000*SER_hh_emi_in!O6/SER_hh_num_in!O6)</f>
        <v>0</v>
      </c>
      <c r="P6" s="100">
        <f>IF(SER_hh_emi_in!P6=0,0,1000000*SER_hh_emi_in!P6/SER_hh_num_in!P6)</f>
        <v>0</v>
      </c>
      <c r="Q6" s="100">
        <f>IF(SER_hh_emi_in!Q6=0,0,1000000*SER_hh_emi_in!Q6/SER_hh_num_in!Q6)</f>
        <v>0</v>
      </c>
    </row>
    <row r="7" spans="1:17" ht="12" customHeight="1" x14ac:dyDescent="0.25">
      <c r="A7" s="88" t="s">
        <v>99</v>
      </c>
      <c r="B7" s="100"/>
      <c r="C7" s="100">
        <f>IF(SER_hh_emi_in!C7=0,0,1000000*SER_hh_emi_in!C7/SER_hh_num_in!C7)</f>
        <v>4563.3686071428538</v>
      </c>
      <c r="D7" s="100">
        <f>IF(SER_hh_emi_in!D7=0,0,1000000*SER_hh_emi_in!D7/SER_hh_num_in!D7)</f>
        <v>4871.7755969184118</v>
      </c>
      <c r="E7" s="100">
        <f>IF(SER_hh_emi_in!E7=0,0,1000000*SER_hh_emi_in!E7/SER_hh_num_in!E7)</f>
        <v>0</v>
      </c>
      <c r="F7" s="100">
        <f>IF(SER_hh_emi_in!F7=0,0,1000000*SER_hh_emi_in!F7/SER_hh_num_in!F7)</f>
        <v>7211.566575485027</v>
      </c>
      <c r="G7" s="100">
        <f>IF(SER_hh_emi_in!G7=0,0,1000000*SER_hh_emi_in!G7/SER_hh_num_in!G7)</f>
        <v>8257.8948192029875</v>
      </c>
      <c r="H7" s="100">
        <f>IF(SER_hh_emi_in!H7=0,0,1000000*SER_hh_emi_in!H7/SER_hh_num_in!H7)</f>
        <v>8075.9904533498393</v>
      </c>
      <c r="I7" s="100">
        <f>IF(SER_hh_emi_in!I7=0,0,1000000*SER_hh_emi_in!I7/SER_hh_num_in!I7)</f>
        <v>0</v>
      </c>
      <c r="J7" s="100">
        <f>IF(SER_hh_emi_in!J7=0,0,1000000*SER_hh_emi_in!J7/SER_hh_num_in!J7)</f>
        <v>0</v>
      </c>
      <c r="K7" s="100">
        <f>IF(SER_hh_emi_in!K7=0,0,1000000*SER_hh_emi_in!K7/SER_hh_num_in!K7)</f>
        <v>7714.3972993674251</v>
      </c>
      <c r="L7" s="100">
        <f>IF(SER_hh_emi_in!L7=0,0,1000000*SER_hh_emi_in!L7/SER_hh_num_in!L7)</f>
        <v>0</v>
      </c>
      <c r="M7" s="100">
        <f>IF(SER_hh_emi_in!M7=0,0,1000000*SER_hh_emi_in!M7/SER_hh_num_in!M7)</f>
        <v>0</v>
      </c>
      <c r="N7" s="100">
        <f>IF(SER_hh_emi_in!N7=0,0,1000000*SER_hh_emi_in!N7/SER_hh_num_in!N7)</f>
        <v>0</v>
      </c>
      <c r="O7" s="100">
        <f>IF(SER_hh_emi_in!O7=0,0,1000000*SER_hh_emi_in!O7/SER_hh_num_in!O7)</f>
        <v>5283.3516725659156</v>
      </c>
      <c r="P7" s="100">
        <f>IF(SER_hh_emi_in!P7=0,0,1000000*SER_hh_emi_in!P7/SER_hh_num_in!P7)</f>
        <v>0</v>
      </c>
      <c r="Q7" s="100">
        <f>IF(SER_hh_emi_in!Q7=0,0,1000000*SER_hh_emi_in!Q7/SER_hh_num_in!Q7)</f>
        <v>0</v>
      </c>
    </row>
    <row r="8" spans="1:17" ht="12" customHeight="1" x14ac:dyDescent="0.25">
      <c r="A8" s="88" t="s">
        <v>101</v>
      </c>
      <c r="B8" s="100"/>
      <c r="C8" s="100">
        <f>IF(SER_hh_emi_in!C8=0,0,1000000*SER_hh_emi_in!C8/SER_hh_num_in!C8)</f>
        <v>2273.2393127056184</v>
      </c>
      <c r="D8" s="100">
        <f>IF(SER_hh_emi_in!D8=0,0,1000000*SER_hh_emi_in!D8/SER_hh_num_in!D8)</f>
        <v>2451.8327056372486</v>
      </c>
      <c r="E8" s="100">
        <f>IF(SER_hh_emi_in!E8=0,0,1000000*SER_hh_emi_in!E8/SER_hh_num_in!E8)</f>
        <v>2932.6629472788527</v>
      </c>
      <c r="F8" s="100">
        <f>IF(SER_hh_emi_in!F8=0,0,1000000*SER_hh_emi_in!F8/SER_hh_num_in!F8)</f>
        <v>3507.9429828483753</v>
      </c>
      <c r="G8" s="100">
        <f>IF(SER_hh_emi_in!G8=0,0,1000000*SER_hh_emi_in!G8/SER_hh_num_in!G8)</f>
        <v>4037.7910659095296</v>
      </c>
      <c r="H8" s="100">
        <f>IF(SER_hh_emi_in!H8=0,0,1000000*SER_hh_emi_in!H8/SER_hh_num_in!H8)</f>
        <v>4019.291669439398</v>
      </c>
      <c r="I8" s="100">
        <f>IF(SER_hh_emi_in!I8=0,0,1000000*SER_hh_emi_in!I8/SER_hh_num_in!I8)</f>
        <v>3766.9252872257052</v>
      </c>
      <c r="J8" s="100">
        <f>IF(SER_hh_emi_in!J8=0,0,1000000*SER_hh_emi_in!J8/SER_hh_num_in!J8)</f>
        <v>3294.6229813374252</v>
      </c>
      <c r="K8" s="100">
        <f>IF(SER_hh_emi_in!K8=0,0,1000000*SER_hh_emi_in!K8/SER_hh_num_in!K8)</f>
        <v>3748.7843510939829</v>
      </c>
      <c r="L8" s="100">
        <f>IF(SER_hh_emi_in!L8=0,0,1000000*SER_hh_emi_in!L8/SER_hh_num_in!L8)</f>
        <v>2988.262622781051</v>
      </c>
      <c r="M8" s="100">
        <f>IF(SER_hh_emi_in!M8=0,0,1000000*SER_hh_emi_in!M8/SER_hh_num_in!M8)</f>
        <v>2821.5841340508423</v>
      </c>
      <c r="N8" s="100">
        <f>IF(SER_hh_emi_in!N8=0,0,1000000*SER_hh_emi_in!N8/SER_hh_num_in!N8)</f>
        <v>2755.8571768228844</v>
      </c>
      <c r="O8" s="100">
        <f>IF(SER_hh_emi_in!O8=0,0,1000000*SER_hh_emi_in!O8/SER_hh_num_in!O8)</f>
        <v>2513.2784876754849</v>
      </c>
      <c r="P8" s="100">
        <f>IF(SER_hh_emi_in!P8=0,0,1000000*SER_hh_emi_in!P8/SER_hh_num_in!P8)</f>
        <v>3101.1526116825712</v>
      </c>
      <c r="Q8" s="100">
        <f>IF(SER_hh_emi_in!Q8=0,0,1000000*SER_hh_emi_in!Q8/SER_hh_num_in!Q8)</f>
        <v>3387.9136842680941</v>
      </c>
    </row>
    <row r="9" spans="1:17" ht="12" customHeight="1" x14ac:dyDescent="0.25">
      <c r="A9" s="88" t="s">
        <v>106</v>
      </c>
      <c r="B9" s="100"/>
      <c r="C9" s="100">
        <f>IF(SER_hh_emi_in!C9=0,0,1000000*SER_hh_emi_in!C9/SER_hh_num_in!C9)</f>
        <v>3169.2258741735664</v>
      </c>
      <c r="D9" s="100">
        <f>IF(SER_hh_emi_in!D9=0,0,1000000*SER_hh_emi_in!D9/SER_hh_num_in!D9)</f>
        <v>3483.0389320258569</v>
      </c>
      <c r="E9" s="100">
        <f>IF(SER_hh_emi_in!E9=0,0,1000000*SER_hh_emi_in!E9/SER_hh_num_in!E9)</f>
        <v>0</v>
      </c>
      <c r="F9" s="100">
        <f>IF(SER_hh_emi_in!F9=0,0,1000000*SER_hh_emi_in!F9/SER_hh_num_in!F9)</f>
        <v>5077.3603674314445</v>
      </c>
      <c r="G9" s="100">
        <f>IF(SER_hh_emi_in!G9=0,0,1000000*SER_hh_emi_in!G9/SER_hh_num_in!G9)</f>
        <v>0</v>
      </c>
      <c r="H9" s="100">
        <f>IF(SER_hh_emi_in!H9=0,0,1000000*SER_hh_emi_in!H9/SER_hh_num_in!H9)</f>
        <v>5835.3261654635198</v>
      </c>
      <c r="I9" s="100">
        <f>IF(SER_hh_emi_in!I9=0,0,1000000*SER_hh_emi_in!I9/SER_hh_num_in!I9)</f>
        <v>5518.3288902340437</v>
      </c>
      <c r="J9" s="100">
        <f>IF(SER_hh_emi_in!J9=0,0,1000000*SER_hh_emi_in!J9/SER_hh_num_in!J9)</f>
        <v>4865.1516288222419</v>
      </c>
      <c r="K9" s="100">
        <f>IF(SER_hh_emi_in!K9=0,0,1000000*SER_hh_emi_in!K9/SER_hh_num_in!K9)</f>
        <v>5545.0667507023609</v>
      </c>
      <c r="L9" s="100">
        <f>IF(SER_hh_emi_in!L9=0,0,1000000*SER_hh_emi_in!L9/SER_hh_num_in!L9)</f>
        <v>4444.0526413193702</v>
      </c>
      <c r="M9" s="100">
        <f>IF(SER_hh_emi_in!M9=0,0,1000000*SER_hh_emi_in!M9/SER_hh_num_in!M9)</f>
        <v>4226.0882041442446</v>
      </c>
      <c r="N9" s="100">
        <f>IF(SER_hh_emi_in!N9=0,0,1000000*SER_hh_emi_in!N9/SER_hh_num_in!N9)</f>
        <v>4155.7749255367271</v>
      </c>
      <c r="O9" s="100">
        <f>IF(SER_hh_emi_in!O9=0,0,1000000*SER_hh_emi_in!O9/SER_hh_num_in!O9)</f>
        <v>3831.6683535998732</v>
      </c>
      <c r="P9" s="100">
        <f>IF(SER_hh_emi_in!P9=0,0,1000000*SER_hh_emi_in!P9/SER_hh_num_in!P9)</f>
        <v>0</v>
      </c>
      <c r="Q9" s="100">
        <f>IF(SER_hh_emi_in!Q9=0,0,1000000*SER_hh_emi_in!Q9/SER_hh_num_in!Q9)</f>
        <v>0</v>
      </c>
    </row>
    <row r="10" spans="1:17" ht="12" customHeight="1" x14ac:dyDescent="0.25">
      <c r="A10" s="88" t="s">
        <v>34</v>
      </c>
      <c r="B10" s="100"/>
      <c r="C10" s="100">
        <f>IF(SER_hh_emi_in!C10=0,0,1000000*SER_hh_emi_in!C10/SER_hh_num_in!C10)</f>
        <v>0</v>
      </c>
      <c r="D10" s="100">
        <f>IF(SER_hh_emi_in!D10=0,0,1000000*SER_hh_emi_in!D10/SER_hh_num_in!D10)</f>
        <v>0</v>
      </c>
      <c r="E10" s="100">
        <f>IF(SER_hh_emi_in!E10=0,0,1000000*SER_hh_emi_in!E10/SER_hh_num_in!E10)</f>
        <v>0</v>
      </c>
      <c r="F10" s="100">
        <f>IF(SER_hh_emi_in!F10=0,0,1000000*SER_hh_emi_in!F10/SER_hh_num_in!F10)</f>
        <v>0</v>
      </c>
      <c r="G10" s="100">
        <f>IF(SER_hh_emi_in!G10=0,0,1000000*SER_hh_emi_in!G10/SER_hh_num_in!G10)</f>
        <v>0</v>
      </c>
      <c r="H10" s="100">
        <f>IF(SER_hh_emi_in!H10=0,0,1000000*SER_hh_emi_in!H10/SER_hh_num_in!H10)</f>
        <v>0</v>
      </c>
      <c r="I10" s="100">
        <f>IF(SER_hh_emi_in!I10=0,0,1000000*SER_hh_emi_in!I10/SER_hh_num_in!I10)</f>
        <v>0</v>
      </c>
      <c r="J10" s="100">
        <f>IF(SER_hh_emi_in!J10=0,0,1000000*SER_hh_emi_in!J10/SER_hh_num_in!J10)</f>
        <v>0</v>
      </c>
      <c r="K10" s="100">
        <f>IF(SER_hh_emi_in!K10=0,0,1000000*SER_hh_emi_in!K10/SER_hh_num_in!K10)</f>
        <v>0</v>
      </c>
      <c r="L10" s="100">
        <f>IF(SER_hh_emi_in!L10=0,0,1000000*SER_hh_emi_in!L10/SER_hh_num_in!L10)</f>
        <v>0</v>
      </c>
      <c r="M10" s="100">
        <f>IF(SER_hh_emi_in!M10=0,0,1000000*SER_hh_emi_in!M10/SER_hh_num_in!M10)</f>
        <v>0</v>
      </c>
      <c r="N10" s="100">
        <f>IF(SER_hh_emi_in!N10=0,0,1000000*SER_hh_emi_in!N10/SER_hh_num_in!N10)</f>
        <v>0</v>
      </c>
      <c r="O10" s="100">
        <f>IF(SER_hh_emi_in!O10=0,0,1000000*SER_hh_emi_in!O10/SER_hh_num_in!O10)</f>
        <v>0</v>
      </c>
      <c r="P10" s="100">
        <f>IF(SER_hh_emi_in!P10=0,0,1000000*SER_hh_emi_in!P10/SER_hh_num_in!P10)</f>
        <v>0</v>
      </c>
      <c r="Q10" s="100">
        <f>IF(SER_hh_emi_in!Q10=0,0,1000000*SER_hh_emi_in!Q10/SER_hh_num_in!Q10)</f>
        <v>0</v>
      </c>
    </row>
    <row r="11" spans="1:17" ht="12" customHeight="1" x14ac:dyDescent="0.25">
      <c r="A11" s="88" t="s">
        <v>61</v>
      </c>
      <c r="B11" s="100"/>
      <c r="C11" s="100">
        <f>IF(SER_hh_emi_in!C11=0,0,1000000*SER_hh_emi_in!C11/SER_hh_num_in!C11)</f>
        <v>0</v>
      </c>
      <c r="D11" s="100">
        <f>IF(SER_hh_emi_in!D11=0,0,1000000*SER_hh_emi_in!D11/SER_hh_num_in!D11)</f>
        <v>0</v>
      </c>
      <c r="E11" s="100">
        <f>IF(SER_hh_emi_in!E11=0,0,1000000*SER_hh_emi_in!E11/SER_hh_num_in!E11)</f>
        <v>0</v>
      </c>
      <c r="F11" s="100">
        <f>IF(SER_hh_emi_in!F11=0,0,1000000*SER_hh_emi_in!F11/SER_hh_num_in!F11)</f>
        <v>0</v>
      </c>
      <c r="G11" s="100">
        <f>IF(SER_hh_emi_in!G11=0,0,1000000*SER_hh_emi_in!G11/SER_hh_num_in!G11)</f>
        <v>0</v>
      </c>
      <c r="H11" s="100">
        <f>IF(SER_hh_emi_in!H11=0,0,1000000*SER_hh_emi_in!H11/SER_hh_num_in!H11)</f>
        <v>0</v>
      </c>
      <c r="I11" s="100">
        <f>IF(SER_hh_emi_in!I11=0,0,1000000*SER_hh_emi_in!I11/SER_hh_num_in!I11)</f>
        <v>0</v>
      </c>
      <c r="J11" s="100">
        <f>IF(SER_hh_emi_in!J11=0,0,1000000*SER_hh_emi_in!J11/SER_hh_num_in!J11)</f>
        <v>0</v>
      </c>
      <c r="K11" s="100">
        <f>IF(SER_hh_emi_in!K11=0,0,1000000*SER_hh_emi_in!K11/SER_hh_num_in!K11)</f>
        <v>0</v>
      </c>
      <c r="L11" s="100">
        <f>IF(SER_hh_emi_in!L11=0,0,1000000*SER_hh_emi_in!L11/SER_hh_num_in!L11)</f>
        <v>0</v>
      </c>
      <c r="M11" s="100">
        <f>IF(SER_hh_emi_in!M11=0,0,1000000*SER_hh_emi_in!M11/SER_hh_num_in!M11)</f>
        <v>0</v>
      </c>
      <c r="N11" s="100">
        <f>IF(SER_hh_emi_in!N11=0,0,1000000*SER_hh_emi_in!N11/SER_hh_num_in!N11)</f>
        <v>0</v>
      </c>
      <c r="O11" s="100">
        <f>IF(SER_hh_emi_in!O11=0,0,1000000*SER_hh_emi_in!O11/SER_hh_num_in!O11)</f>
        <v>0</v>
      </c>
      <c r="P11" s="100">
        <f>IF(SER_hh_emi_in!P11=0,0,1000000*SER_hh_emi_in!P11/SER_hh_num_in!P11)</f>
        <v>0</v>
      </c>
      <c r="Q11" s="100">
        <f>IF(SER_hh_emi_in!Q11=0,0,1000000*SER_hh_emi_in!Q11/SER_hh_num_in!Q11)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IF(SER_hh_emi_in!C12=0,0,1000000*SER_hh_emi_in!C12/SER_hh_num_in!C12)</f>
        <v>0</v>
      </c>
      <c r="D12" s="100">
        <f>IF(SER_hh_emi_in!D12=0,0,1000000*SER_hh_emi_in!D12/SER_hh_num_in!D12)</f>
        <v>0</v>
      </c>
      <c r="E12" s="100">
        <f>IF(SER_hh_emi_in!E12=0,0,1000000*SER_hh_emi_in!E12/SER_hh_num_in!E12)</f>
        <v>0</v>
      </c>
      <c r="F12" s="100">
        <f>IF(SER_hh_emi_in!F12=0,0,1000000*SER_hh_emi_in!F12/SER_hh_num_in!F12)</f>
        <v>0</v>
      </c>
      <c r="G12" s="100">
        <f>IF(SER_hh_emi_in!G12=0,0,1000000*SER_hh_emi_in!G12/SER_hh_num_in!G12)</f>
        <v>0</v>
      </c>
      <c r="H12" s="100">
        <f>IF(SER_hh_emi_in!H12=0,0,1000000*SER_hh_emi_in!H12/SER_hh_num_in!H12)</f>
        <v>0</v>
      </c>
      <c r="I12" s="100">
        <f>IF(SER_hh_emi_in!I12=0,0,1000000*SER_hh_emi_in!I12/SER_hh_num_in!I12)</f>
        <v>0</v>
      </c>
      <c r="J12" s="100">
        <f>IF(SER_hh_emi_in!J12=0,0,1000000*SER_hh_emi_in!J12/SER_hh_num_in!J12)</f>
        <v>0</v>
      </c>
      <c r="K12" s="100">
        <f>IF(SER_hh_emi_in!K12=0,0,1000000*SER_hh_emi_in!K12/SER_hh_num_in!K12)</f>
        <v>0</v>
      </c>
      <c r="L12" s="100">
        <f>IF(SER_hh_emi_in!L12=0,0,1000000*SER_hh_emi_in!L12/SER_hh_num_in!L12)</f>
        <v>0</v>
      </c>
      <c r="M12" s="100">
        <f>IF(SER_hh_emi_in!M12=0,0,1000000*SER_hh_emi_in!M12/SER_hh_num_in!M12)</f>
        <v>0</v>
      </c>
      <c r="N12" s="100">
        <f>IF(SER_hh_emi_in!N12=0,0,1000000*SER_hh_emi_in!N12/SER_hh_num_in!N12)</f>
        <v>0</v>
      </c>
      <c r="O12" s="100">
        <f>IF(SER_hh_emi_in!O12=0,0,1000000*SER_hh_emi_in!O12/SER_hh_num_in!O12)</f>
        <v>0</v>
      </c>
      <c r="P12" s="100">
        <f>IF(SER_hh_emi_in!P12=0,0,1000000*SER_hh_emi_in!P12/SER_hh_num_in!P12)</f>
        <v>0</v>
      </c>
      <c r="Q12" s="100">
        <f>IF(SER_hh_emi_in!Q12=0,0,1000000*SER_hh_emi_in!Q12/SER_hh_num_in!Q12)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IF(SER_hh_emi_in!C13=0,0,1000000*SER_hh_emi_in!C13/SER_hh_num_in!C13)</f>
        <v>0</v>
      </c>
      <c r="D13" s="100">
        <f>IF(SER_hh_emi_in!D13=0,0,1000000*SER_hh_emi_in!D13/SER_hh_num_in!D13)</f>
        <v>0</v>
      </c>
      <c r="E13" s="100">
        <f>IF(SER_hh_emi_in!E13=0,0,1000000*SER_hh_emi_in!E13/SER_hh_num_in!E13)</f>
        <v>0</v>
      </c>
      <c r="F13" s="100">
        <f>IF(SER_hh_emi_in!F13=0,0,1000000*SER_hh_emi_in!F13/SER_hh_num_in!F13)</f>
        <v>0</v>
      </c>
      <c r="G13" s="100">
        <f>IF(SER_hh_emi_in!G13=0,0,1000000*SER_hh_emi_in!G13/SER_hh_num_in!G13)</f>
        <v>0</v>
      </c>
      <c r="H13" s="100">
        <f>IF(SER_hh_emi_in!H13=0,0,1000000*SER_hh_emi_in!H13/SER_hh_num_in!H13)</f>
        <v>0</v>
      </c>
      <c r="I13" s="100">
        <f>IF(SER_hh_emi_in!I13=0,0,1000000*SER_hh_emi_in!I13/SER_hh_num_in!I13)</f>
        <v>0</v>
      </c>
      <c r="J13" s="100">
        <f>IF(SER_hh_emi_in!J13=0,0,1000000*SER_hh_emi_in!J13/SER_hh_num_in!J13)</f>
        <v>0</v>
      </c>
      <c r="K13" s="100">
        <f>IF(SER_hh_emi_in!K13=0,0,1000000*SER_hh_emi_in!K13/SER_hh_num_in!K13)</f>
        <v>0</v>
      </c>
      <c r="L13" s="100">
        <f>IF(SER_hh_emi_in!L13=0,0,1000000*SER_hh_emi_in!L13/SER_hh_num_in!L13)</f>
        <v>0</v>
      </c>
      <c r="M13" s="100">
        <f>IF(SER_hh_emi_in!M13=0,0,1000000*SER_hh_emi_in!M13/SER_hh_num_in!M13)</f>
        <v>0</v>
      </c>
      <c r="N13" s="100">
        <f>IF(SER_hh_emi_in!N13=0,0,1000000*SER_hh_emi_in!N13/SER_hh_num_in!N13)</f>
        <v>0</v>
      </c>
      <c r="O13" s="100">
        <f>IF(SER_hh_emi_in!O13=0,0,1000000*SER_hh_emi_in!O13/SER_hh_num_in!O13)</f>
        <v>0</v>
      </c>
      <c r="P13" s="100">
        <f>IF(SER_hh_emi_in!P13=0,0,1000000*SER_hh_emi_in!P13/SER_hh_num_in!P13)</f>
        <v>0</v>
      </c>
      <c r="Q13" s="100">
        <f>IF(SER_hh_emi_in!Q13=0,0,1000000*SER_hh_emi_in!Q13/SER_hh_num_in!Q13)</f>
        <v>0</v>
      </c>
    </row>
    <row r="14" spans="1:17" ht="12" customHeight="1" x14ac:dyDescent="0.25">
      <c r="A14" s="51" t="s">
        <v>104</v>
      </c>
      <c r="B14" s="22"/>
      <c r="C14" s="22">
        <f>IF(SER_hh_emi_in!C14=0,0,1000000*SER_hh_emi_in!C14/SER_hh_num_in!C14)</f>
        <v>0</v>
      </c>
      <c r="D14" s="22">
        <f>IF(SER_hh_emi_in!D14=0,0,1000000*SER_hh_emi_in!D14/SER_hh_num_in!D14)</f>
        <v>0</v>
      </c>
      <c r="E14" s="22">
        <f>IF(SER_hh_emi_in!E14=0,0,1000000*SER_hh_emi_in!E14/SER_hh_num_in!E14)</f>
        <v>0</v>
      </c>
      <c r="F14" s="22">
        <f>IF(SER_hh_emi_in!F14=0,0,1000000*SER_hh_emi_in!F14/SER_hh_num_in!F14)</f>
        <v>0</v>
      </c>
      <c r="G14" s="22">
        <f>IF(SER_hh_emi_in!G14=0,0,1000000*SER_hh_emi_in!G14/SER_hh_num_in!G14)</f>
        <v>0</v>
      </c>
      <c r="H14" s="22">
        <f>IF(SER_hh_emi_in!H14=0,0,1000000*SER_hh_emi_in!H14/SER_hh_num_in!H14)</f>
        <v>0</v>
      </c>
      <c r="I14" s="22">
        <f>IF(SER_hh_emi_in!I14=0,0,1000000*SER_hh_emi_in!I14/SER_hh_num_in!I14)</f>
        <v>0</v>
      </c>
      <c r="J14" s="22">
        <f>IF(SER_hh_emi_in!J14=0,0,1000000*SER_hh_emi_in!J14/SER_hh_num_in!J14)</f>
        <v>0</v>
      </c>
      <c r="K14" s="22">
        <f>IF(SER_hh_emi_in!K14=0,0,1000000*SER_hh_emi_in!K14/SER_hh_num_in!K14)</f>
        <v>0</v>
      </c>
      <c r="L14" s="22">
        <f>IF(SER_hh_emi_in!L14=0,0,1000000*SER_hh_emi_in!L14/SER_hh_num_in!L14)</f>
        <v>0</v>
      </c>
      <c r="M14" s="22">
        <f>IF(SER_hh_emi_in!M14=0,0,1000000*SER_hh_emi_in!M14/SER_hh_num_in!M14)</f>
        <v>0</v>
      </c>
      <c r="N14" s="22">
        <f>IF(SER_hh_emi_in!N14=0,0,1000000*SER_hh_emi_in!N14/SER_hh_num_in!N14)</f>
        <v>0</v>
      </c>
      <c r="O14" s="22">
        <f>IF(SER_hh_emi_in!O14=0,0,1000000*SER_hh_emi_in!O14/SER_hh_num_in!O14)</f>
        <v>0</v>
      </c>
      <c r="P14" s="22">
        <f>IF(SER_hh_emi_in!P14=0,0,1000000*SER_hh_emi_in!P14/SER_hh_num_in!P14)</f>
        <v>0</v>
      </c>
      <c r="Q14" s="22">
        <f>IF(SER_hh_emi_in!Q14=0,0,1000000*SER_hh_emi_in!Q14/SER_hh_num_in!Q14)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IF(SER_hh_emi_in!C15=0,0,1000000*SER_hh_emi_in!C15/SER_hh_num_in!C15)</f>
        <v>0</v>
      </c>
      <c r="D15" s="104">
        <f>IF(SER_hh_emi_in!D15=0,0,1000000*SER_hh_emi_in!D15/SER_hh_num_in!D15)</f>
        <v>0</v>
      </c>
      <c r="E15" s="104">
        <f>IF(SER_hh_emi_in!E15=0,0,1000000*SER_hh_emi_in!E15/SER_hh_num_in!E15)</f>
        <v>0</v>
      </c>
      <c r="F15" s="104">
        <f>IF(SER_hh_emi_in!F15=0,0,1000000*SER_hh_emi_in!F15/SER_hh_num_in!F15)</f>
        <v>0</v>
      </c>
      <c r="G15" s="104">
        <f>IF(SER_hh_emi_in!G15=0,0,1000000*SER_hh_emi_in!G15/SER_hh_num_in!G15)</f>
        <v>0</v>
      </c>
      <c r="H15" s="104">
        <f>IF(SER_hh_emi_in!H15=0,0,1000000*SER_hh_emi_in!H15/SER_hh_num_in!H15)</f>
        <v>0</v>
      </c>
      <c r="I15" s="104">
        <f>IF(SER_hh_emi_in!I15=0,0,1000000*SER_hh_emi_in!I15/SER_hh_num_in!I15)</f>
        <v>0</v>
      </c>
      <c r="J15" s="104">
        <f>IF(SER_hh_emi_in!J15=0,0,1000000*SER_hh_emi_in!J15/SER_hh_num_in!J15)</f>
        <v>0</v>
      </c>
      <c r="K15" s="104">
        <f>IF(SER_hh_emi_in!K15=0,0,1000000*SER_hh_emi_in!K15/SER_hh_num_in!K15)</f>
        <v>0</v>
      </c>
      <c r="L15" s="104">
        <f>IF(SER_hh_emi_in!L15=0,0,1000000*SER_hh_emi_in!L15/SER_hh_num_in!L15)</f>
        <v>0</v>
      </c>
      <c r="M15" s="104">
        <f>IF(SER_hh_emi_in!M15=0,0,1000000*SER_hh_emi_in!M15/SER_hh_num_in!M15)</f>
        <v>0</v>
      </c>
      <c r="N15" s="104">
        <f>IF(SER_hh_emi_in!N15=0,0,1000000*SER_hh_emi_in!N15/SER_hh_num_in!N15)</f>
        <v>0</v>
      </c>
      <c r="O15" s="104">
        <f>IF(SER_hh_emi_in!O15=0,0,1000000*SER_hh_emi_in!O15/SER_hh_num_in!O15)</f>
        <v>0</v>
      </c>
      <c r="P15" s="104">
        <f>IF(SER_hh_emi_in!P15=0,0,1000000*SER_hh_emi_in!P15/SER_hh_num_in!P15)</f>
        <v>0</v>
      </c>
      <c r="Q15" s="104">
        <f>IF(SER_hh_emi_in!Q15=0,0,1000000*SER_hh_emi_in!Q15/SER_hh_num_in!Q15)</f>
        <v>0</v>
      </c>
    </row>
    <row r="16" spans="1:17" ht="12.95" customHeight="1" x14ac:dyDescent="0.25">
      <c r="A16" s="90" t="s">
        <v>102</v>
      </c>
      <c r="B16" s="101"/>
      <c r="C16" s="101">
        <f>IF(SER_hh_emi_in!C16=0,0,1000000*SER_hh_emi_in!C16/SER_hh_num_in!C16)</f>
        <v>0.43370907635940553</v>
      </c>
      <c r="D16" s="101">
        <f>IF(SER_hh_emi_in!D16=0,0,1000000*SER_hh_emi_in!D16/SER_hh_num_in!D16)</f>
        <v>2.7008830207208963</v>
      </c>
      <c r="E16" s="101">
        <f>IF(SER_hh_emi_in!E16=0,0,1000000*SER_hh_emi_in!E16/SER_hh_num_in!E16)</f>
        <v>42.805491968637327</v>
      </c>
      <c r="F16" s="101">
        <f>IF(SER_hh_emi_in!F16=0,0,1000000*SER_hh_emi_in!F16/SER_hh_num_in!F16)</f>
        <v>3.5568766313067117</v>
      </c>
      <c r="G16" s="101">
        <f>IF(SER_hh_emi_in!G16=0,0,1000000*SER_hh_emi_in!G16/SER_hh_num_in!G16)</f>
        <v>1.9474520294924786</v>
      </c>
      <c r="H16" s="101">
        <f>IF(SER_hh_emi_in!H16=0,0,1000000*SER_hh_emi_in!H16/SER_hh_num_in!H16)</f>
        <v>5.2863120426596595</v>
      </c>
      <c r="I16" s="101">
        <f>IF(SER_hh_emi_in!I16=0,0,1000000*SER_hh_emi_in!I16/SER_hh_num_in!I16)</f>
        <v>17.244011923456771</v>
      </c>
      <c r="J16" s="101">
        <f>IF(SER_hh_emi_in!J16=0,0,1000000*SER_hh_emi_in!J16/SER_hh_num_in!J16)</f>
        <v>16.518822656500284</v>
      </c>
      <c r="K16" s="101">
        <f>IF(SER_hh_emi_in!K16=0,0,1000000*SER_hh_emi_in!K16/SER_hh_num_in!K16)</f>
        <v>0.6796237937957379</v>
      </c>
      <c r="L16" s="101">
        <f>IF(SER_hh_emi_in!L16=0,0,1000000*SER_hh_emi_in!L16/SER_hh_num_in!L16)</f>
        <v>25.067073453249296</v>
      </c>
      <c r="M16" s="101">
        <f>IF(SER_hh_emi_in!M16=0,0,1000000*SER_hh_emi_in!M16/SER_hh_num_in!M16)</f>
        <v>14.037413871193602</v>
      </c>
      <c r="N16" s="101">
        <f>IF(SER_hh_emi_in!N16=0,0,1000000*SER_hh_emi_in!N16/SER_hh_num_in!N16)</f>
        <v>234.36557632995724</v>
      </c>
      <c r="O16" s="101">
        <f>IF(SER_hh_emi_in!O16=0,0,1000000*SER_hh_emi_in!O16/SER_hh_num_in!O16)</f>
        <v>113.3671023616931</v>
      </c>
      <c r="P16" s="101">
        <f>IF(SER_hh_emi_in!P16=0,0,1000000*SER_hh_emi_in!P16/SER_hh_num_in!P16)</f>
        <v>94.395379690492277</v>
      </c>
      <c r="Q16" s="101">
        <f>IF(SER_hh_emi_in!Q16=0,0,1000000*SER_hh_emi_in!Q16/SER_hh_num_in!Q16)</f>
        <v>94.569770076024724</v>
      </c>
    </row>
    <row r="17" spans="1:17" ht="12.95" customHeight="1" x14ac:dyDescent="0.25">
      <c r="A17" s="88" t="s">
        <v>101</v>
      </c>
      <c r="B17" s="103"/>
      <c r="C17" s="103">
        <f>IF(SER_hh_emi_in!C17=0,0,1000000*SER_hh_emi_in!C17/SER_hh_num_in!C17)</f>
        <v>926.87542217661507</v>
      </c>
      <c r="D17" s="103">
        <f>IF(SER_hh_emi_in!D17=0,0,1000000*SER_hh_emi_in!D17/SER_hh_num_in!D17)</f>
        <v>969.27184078503763</v>
      </c>
      <c r="E17" s="103">
        <f>IF(SER_hh_emi_in!E17=0,0,1000000*SER_hh_emi_in!E17/SER_hh_num_in!E17)</f>
        <v>971.42117700426593</v>
      </c>
      <c r="F17" s="103">
        <f>IF(SER_hh_emi_in!F17=0,0,1000000*SER_hh_emi_in!F17/SER_hh_num_in!F17)</f>
        <v>1000.3575572517141</v>
      </c>
      <c r="G17" s="103">
        <f>IF(SER_hh_emi_in!G17=0,0,1000000*SER_hh_emi_in!G17/SER_hh_num_in!G17)</f>
        <v>1023.7149678631877</v>
      </c>
      <c r="H17" s="103">
        <f>IF(SER_hh_emi_in!H17=0,0,1000000*SER_hh_emi_in!H17/SER_hh_num_in!H17)</f>
        <v>1073.5017536276728</v>
      </c>
      <c r="I17" s="103">
        <f>IF(SER_hh_emi_in!I17=0,0,1000000*SER_hh_emi_in!I17/SER_hh_num_in!I17)</f>
        <v>1148.5361817469911</v>
      </c>
      <c r="J17" s="103">
        <f>IF(SER_hh_emi_in!J17=0,0,1000000*SER_hh_emi_in!J17/SER_hh_num_in!J17)</f>
        <v>1194.7432892611707</v>
      </c>
      <c r="K17" s="103">
        <f>IF(SER_hh_emi_in!K17=0,0,1000000*SER_hh_emi_in!K17/SER_hh_num_in!K17)</f>
        <v>1208.5478254780123</v>
      </c>
      <c r="L17" s="103">
        <f>IF(SER_hh_emi_in!L17=0,0,1000000*SER_hh_emi_in!L17/SER_hh_num_in!L17)</f>
        <v>1267.6013184559015</v>
      </c>
      <c r="M17" s="103">
        <f>IF(SER_hh_emi_in!M17=0,0,1000000*SER_hh_emi_in!M17/SER_hh_num_in!M17)</f>
        <v>1271.849845171691</v>
      </c>
      <c r="N17" s="103">
        <f>IF(SER_hh_emi_in!N17=0,0,1000000*SER_hh_emi_in!N17/SER_hh_num_in!N17)</f>
        <v>1271.7332448493855</v>
      </c>
      <c r="O17" s="103">
        <f>IF(SER_hh_emi_in!O17=0,0,1000000*SER_hh_emi_in!O17/SER_hh_num_in!O17)</f>
        <v>1298.000363082883</v>
      </c>
      <c r="P17" s="103">
        <f>IF(SER_hh_emi_in!P17=0,0,1000000*SER_hh_emi_in!P17/SER_hh_num_in!P17)</f>
        <v>1320.0874258295155</v>
      </c>
      <c r="Q17" s="103">
        <f>IF(SER_hh_emi_in!Q17=0,0,1000000*SER_hh_emi_in!Q17/SER_hh_num_in!Q17)</f>
        <v>1328.2975282199216</v>
      </c>
    </row>
    <row r="18" spans="1:17" ht="12" customHeight="1" x14ac:dyDescent="0.25">
      <c r="A18" s="88" t="s">
        <v>100</v>
      </c>
      <c r="B18" s="103"/>
      <c r="C18" s="103">
        <f>IF(SER_hh_emi_in!C18=0,0,1000000*SER_hh_emi_in!C18/SER_hh_num_in!C18)</f>
        <v>0</v>
      </c>
      <c r="D18" s="103">
        <f>IF(SER_hh_emi_in!D18=0,0,1000000*SER_hh_emi_in!D18/SER_hh_num_in!D18)</f>
        <v>0</v>
      </c>
      <c r="E18" s="103">
        <f>IF(SER_hh_emi_in!E18=0,0,1000000*SER_hh_emi_in!E18/SER_hh_num_in!E18)</f>
        <v>0</v>
      </c>
      <c r="F18" s="103">
        <f>IF(SER_hh_emi_in!F18=0,0,1000000*SER_hh_emi_in!F18/SER_hh_num_in!F18)</f>
        <v>0</v>
      </c>
      <c r="G18" s="103">
        <f>IF(SER_hh_emi_in!G18=0,0,1000000*SER_hh_emi_in!G18/SER_hh_num_in!G18)</f>
        <v>0</v>
      </c>
      <c r="H18" s="103">
        <f>IF(SER_hh_emi_in!H18=0,0,1000000*SER_hh_emi_in!H18/SER_hh_num_in!H18)</f>
        <v>0</v>
      </c>
      <c r="I18" s="103">
        <f>IF(SER_hh_emi_in!I18=0,0,1000000*SER_hh_emi_in!I18/SER_hh_num_in!I18)</f>
        <v>0</v>
      </c>
      <c r="J18" s="103">
        <f>IF(SER_hh_emi_in!J18=0,0,1000000*SER_hh_emi_in!J18/SER_hh_num_in!J18)</f>
        <v>0</v>
      </c>
      <c r="K18" s="103">
        <f>IF(SER_hh_emi_in!K18=0,0,1000000*SER_hh_emi_in!K18/SER_hh_num_in!K18)</f>
        <v>0</v>
      </c>
      <c r="L18" s="103">
        <f>IF(SER_hh_emi_in!L18=0,0,1000000*SER_hh_emi_in!L18/SER_hh_num_in!L18)</f>
        <v>0</v>
      </c>
      <c r="M18" s="103">
        <f>IF(SER_hh_emi_in!M18=0,0,1000000*SER_hh_emi_in!M18/SER_hh_num_in!M18)</f>
        <v>0</v>
      </c>
      <c r="N18" s="103">
        <f>IF(SER_hh_emi_in!N18=0,0,1000000*SER_hh_emi_in!N18/SER_hh_num_in!N18)</f>
        <v>0</v>
      </c>
      <c r="O18" s="103">
        <f>IF(SER_hh_emi_in!O18=0,0,1000000*SER_hh_emi_in!O18/SER_hh_num_in!O18)</f>
        <v>0</v>
      </c>
      <c r="P18" s="103">
        <f>IF(SER_hh_emi_in!P18=0,0,1000000*SER_hh_emi_in!P18/SER_hh_num_in!P18)</f>
        <v>0</v>
      </c>
      <c r="Q18" s="103">
        <f>IF(SER_hh_emi_in!Q18=0,0,1000000*SER_hh_emi_in!Q18/SER_hh_num_in!Q18)</f>
        <v>0</v>
      </c>
    </row>
    <row r="19" spans="1:17" ht="12.95" customHeight="1" x14ac:dyDescent="0.25">
      <c r="A19" s="90" t="s">
        <v>47</v>
      </c>
      <c r="B19" s="101"/>
      <c r="C19" s="101">
        <f>IF(SER_hh_emi_in!C19=0,0,1000000*SER_hh_emi_in!C19/SER_hh_num_in!C19)</f>
        <v>511.33910106495085</v>
      </c>
      <c r="D19" s="101">
        <f>IF(SER_hh_emi_in!D19=0,0,1000000*SER_hh_emi_in!D19/SER_hh_num_in!D19)</f>
        <v>157.12181062570124</v>
      </c>
      <c r="E19" s="101">
        <f>IF(SER_hh_emi_in!E19=0,0,1000000*SER_hh_emi_in!E19/SER_hh_num_in!E19)</f>
        <v>320.40866783094475</v>
      </c>
      <c r="F19" s="101">
        <f>IF(SER_hh_emi_in!F19=0,0,1000000*SER_hh_emi_in!F19/SER_hh_num_in!F19)</f>
        <v>805.80833280126819</v>
      </c>
      <c r="G19" s="101">
        <f>IF(SER_hh_emi_in!G19=0,0,1000000*SER_hh_emi_in!G19/SER_hh_num_in!G19)</f>
        <v>565.10256652093062</v>
      </c>
      <c r="H19" s="101">
        <f>IF(SER_hh_emi_in!H19=0,0,1000000*SER_hh_emi_in!H19/SER_hh_num_in!H19)</f>
        <v>823.46372640401364</v>
      </c>
      <c r="I19" s="101">
        <f>IF(SER_hh_emi_in!I19=0,0,1000000*SER_hh_emi_in!I19/SER_hh_num_in!I19)</f>
        <v>345.55124722562988</v>
      </c>
      <c r="J19" s="101">
        <f>IF(SER_hh_emi_in!J19=0,0,1000000*SER_hh_emi_in!J19/SER_hh_num_in!J19)</f>
        <v>124.59147042565033</v>
      </c>
      <c r="K19" s="101">
        <f>IF(SER_hh_emi_in!K19=0,0,1000000*SER_hh_emi_in!K19/SER_hh_num_in!K19)</f>
        <v>691.97099071818741</v>
      </c>
      <c r="L19" s="101">
        <f>IF(SER_hh_emi_in!L19=0,0,1000000*SER_hh_emi_in!L19/SER_hh_num_in!L19)</f>
        <v>468.70308859599197</v>
      </c>
      <c r="M19" s="101">
        <f>IF(SER_hh_emi_in!M19=0,0,1000000*SER_hh_emi_in!M19/SER_hh_num_in!M19)</f>
        <v>359.79318432114064</v>
      </c>
      <c r="N19" s="101">
        <f>IF(SER_hh_emi_in!N19=0,0,1000000*SER_hh_emi_in!N19/SER_hh_num_in!N19)</f>
        <v>428.50972084711282</v>
      </c>
      <c r="O19" s="101">
        <f>IF(SER_hh_emi_in!O19=0,0,1000000*SER_hh_emi_in!O19/SER_hh_num_in!O19)</f>
        <v>1161.1096866737307</v>
      </c>
      <c r="P19" s="101">
        <f>IF(SER_hh_emi_in!P19=0,0,1000000*SER_hh_emi_in!P19/SER_hh_num_in!P19)</f>
        <v>929.72924439114695</v>
      </c>
      <c r="Q19" s="101">
        <f>IF(SER_hh_emi_in!Q19=0,0,1000000*SER_hh_emi_in!Q19/SER_hh_num_in!Q19)</f>
        <v>960.4850310790822</v>
      </c>
    </row>
    <row r="20" spans="1:17" ht="12" customHeight="1" x14ac:dyDescent="0.25">
      <c r="A20" s="88" t="s">
        <v>38</v>
      </c>
      <c r="B20" s="100"/>
      <c r="C20" s="100">
        <f>IF(SER_hh_emi_in!C20=0,0,1000000*SER_hh_emi_in!C20/SER_hh_num_in!C20)</f>
        <v>0</v>
      </c>
      <c r="D20" s="100">
        <f>IF(SER_hh_emi_in!D20=0,0,1000000*SER_hh_emi_in!D20/SER_hh_num_in!D20)</f>
        <v>0</v>
      </c>
      <c r="E20" s="100">
        <f>IF(SER_hh_emi_in!E20=0,0,1000000*SER_hh_emi_in!E20/SER_hh_num_in!E20)</f>
        <v>0</v>
      </c>
      <c r="F20" s="100">
        <f>IF(SER_hh_emi_in!F20=0,0,1000000*SER_hh_emi_in!F20/SER_hh_num_in!F20)</f>
        <v>0</v>
      </c>
      <c r="G20" s="100">
        <f>IF(SER_hh_emi_in!G20=0,0,1000000*SER_hh_emi_in!G20/SER_hh_num_in!G20)</f>
        <v>0</v>
      </c>
      <c r="H20" s="100">
        <f>IF(SER_hh_emi_in!H20=0,0,1000000*SER_hh_emi_in!H20/SER_hh_num_in!H20)</f>
        <v>0</v>
      </c>
      <c r="I20" s="100">
        <f>IF(SER_hh_emi_in!I20=0,0,1000000*SER_hh_emi_in!I20/SER_hh_num_in!I20)</f>
        <v>0</v>
      </c>
      <c r="J20" s="100">
        <f>IF(SER_hh_emi_in!J20=0,0,1000000*SER_hh_emi_in!J20/SER_hh_num_in!J20)</f>
        <v>0</v>
      </c>
      <c r="K20" s="100">
        <f>IF(SER_hh_emi_in!K20=0,0,1000000*SER_hh_emi_in!K20/SER_hh_num_in!K20)</f>
        <v>0</v>
      </c>
      <c r="L20" s="100">
        <f>IF(SER_hh_emi_in!L20=0,0,1000000*SER_hh_emi_in!L20/SER_hh_num_in!L20)</f>
        <v>0</v>
      </c>
      <c r="M20" s="100">
        <f>IF(SER_hh_emi_in!M20=0,0,1000000*SER_hh_emi_in!M20/SER_hh_num_in!M20)</f>
        <v>0</v>
      </c>
      <c r="N20" s="100">
        <f>IF(SER_hh_emi_in!N20=0,0,1000000*SER_hh_emi_in!N20/SER_hh_num_in!N20)</f>
        <v>0</v>
      </c>
      <c r="O20" s="100">
        <f>IF(SER_hh_emi_in!O20=0,0,1000000*SER_hh_emi_in!O20/SER_hh_num_in!O20)</f>
        <v>0</v>
      </c>
      <c r="P20" s="100">
        <f>IF(SER_hh_emi_in!P20=0,0,1000000*SER_hh_emi_in!P20/SER_hh_num_in!P20)</f>
        <v>0</v>
      </c>
      <c r="Q20" s="100">
        <f>IF(SER_hh_emi_in!Q20=0,0,1000000*SER_hh_emi_in!Q20/SER_hh_num_in!Q20)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IF(SER_hh_emi_in!C21=0,0,1000000*SER_hh_emi_in!C21/SER_hh_num_in!C21)</f>
        <v>0</v>
      </c>
      <c r="D21" s="100">
        <f>IF(SER_hh_emi_in!D21=0,0,1000000*SER_hh_emi_in!D21/SER_hh_num_in!D21)</f>
        <v>2039.0901920694016</v>
      </c>
      <c r="E21" s="100">
        <f>IF(SER_hh_emi_in!E21=0,0,1000000*SER_hh_emi_in!E21/SER_hh_num_in!E21)</f>
        <v>1953.7133282704272</v>
      </c>
      <c r="F21" s="100">
        <f>IF(SER_hh_emi_in!F21=0,0,1000000*SER_hh_emi_in!F21/SER_hh_num_in!F21)</f>
        <v>1994.4624545476424</v>
      </c>
      <c r="G21" s="100">
        <f>IF(SER_hh_emi_in!G21=0,0,1000000*SER_hh_emi_in!G21/SER_hh_num_in!G21)</f>
        <v>1987.2192788568846</v>
      </c>
      <c r="H21" s="100">
        <f>IF(SER_hh_emi_in!H21=0,0,1000000*SER_hh_emi_in!H21/SER_hh_num_in!H21)</f>
        <v>1979.7882675172455</v>
      </c>
      <c r="I21" s="100">
        <f>IF(SER_hh_emi_in!I21=0,0,1000000*SER_hh_emi_in!I21/SER_hh_num_in!I21)</f>
        <v>1936.1398094836595</v>
      </c>
      <c r="J21" s="100">
        <f>IF(SER_hh_emi_in!J21=0,0,1000000*SER_hh_emi_in!J21/SER_hh_num_in!J21)</f>
        <v>1738.3063034340735</v>
      </c>
      <c r="K21" s="100">
        <f>IF(SER_hh_emi_in!K21=0,0,1000000*SER_hh_emi_in!K21/SER_hh_num_in!K21)</f>
        <v>1781.408041375669</v>
      </c>
      <c r="L21" s="100">
        <f>IF(SER_hh_emi_in!L21=0,0,1000000*SER_hh_emi_in!L21/SER_hh_num_in!L21)</f>
        <v>1324.591944605354</v>
      </c>
      <c r="M21" s="100">
        <f>IF(SER_hh_emi_in!M21=0,0,1000000*SER_hh_emi_in!M21/SER_hh_num_in!M21)</f>
        <v>1195.5983221744184</v>
      </c>
      <c r="N21" s="100">
        <f>IF(SER_hh_emi_in!N21=0,0,1000000*SER_hh_emi_in!N21/SER_hh_num_in!N21)</f>
        <v>1536.3694080104815</v>
      </c>
      <c r="O21" s="100">
        <f>IF(SER_hh_emi_in!O21=0,0,1000000*SER_hh_emi_in!O21/SER_hh_num_in!O21)</f>
        <v>1676.5298712425245</v>
      </c>
      <c r="P21" s="100">
        <f>IF(SER_hh_emi_in!P21=0,0,1000000*SER_hh_emi_in!P21/SER_hh_num_in!P21)</f>
        <v>1787.8795350924013</v>
      </c>
      <c r="Q21" s="100">
        <f>IF(SER_hh_emi_in!Q21=0,0,1000000*SER_hh_emi_in!Q21/SER_hh_num_in!Q21)</f>
        <v>1838.6933151174553</v>
      </c>
    </row>
    <row r="22" spans="1:17" ht="12" customHeight="1" x14ac:dyDescent="0.25">
      <c r="A22" s="88" t="s">
        <v>99</v>
      </c>
      <c r="B22" s="100"/>
      <c r="C22" s="100">
        <f>IF(SER_hh_emi_in!C22=0,0,1000000*SER_hh_emi_in!C22/SER_hh_num_in!C22)</f>
        <v>2394.3198878765634</v>
      </c>
      <c r="D22" s="100">
        <f>IF(SER_hh_emi_in!D22=0,0,1000000*SER_hh_emi_in!D22/SER_hh_num_in!D22)</f>
        <v>0</v>
      </c>
      <c r="E22" s="100">
        <f>IF(SER_hh_emi_in!E22=0,0,1000000*SER_hh_emi_in!E22/SER_hh_num_in!E22)</f>
        <v>1191.3491173127393</v>
      </c>
      <c r="F22" s="100">
        <f>IF(SER_hh_emi_in!F22=0,0,1000000*SER_hh_emi_in!F22/SER_hh_num_in!F22)</f>
        <v>2420.951729964484</v>
      </c>
      <c r="G22" s="100">
        <f>IF(SER_hh_emi_in!G22=0,0,1000000*SER_hh_emi_in!G22/SER_hh_num_in!G22)</f>
        <v>2323.4103382570188</v>
      </c>
      <c r="H22" s="100">
        <f>IF(SER_hh_emi_in!H22=0,0,1000000*SER_hh_emi_in!H22/SER_hh_num_in!H22)</f>
        <v>2350.3130820894453</v>
      </c>
      <c r="I22" s="100">
        <f>IF(SER_hh_emi_in!I22=0,0,1000000*SER_hh_emi_in!I22/SER_hh_num_in!I22)</f>
        <v>1505.1777625838206</v>
      </c>
      <c r="J22" s="100">
        <f>IF(SER_hh_emi_in!J22=0,0,1000000*SER_hh_emi_in!J22/SER_hh_num_in!J22)</f>
        <v>0</v>
      </c>
      <c r="K22" s="100">
        <f>IF(SER_hh_emi_in!K22=0,0,1000000*SER_hh_emi_in!K22/SER_hh_num_in!K22)</f>
        <v>1990.800800696763</v>
      </c>
      <c r="L22" s="100">
        <f>IF(SER_hh_emi_in!L22=0,0,1000000*SER_hh_emi_in!L22/SER_hh_num_in!L22)</f>
        <v>935.72721081915154</v>
      </c>
      <c r="M22" s="100">
        <f>IF(SER_hh_emi_in!M22=0,0,1000000*SER_hh_emi_in!M22/SER_hh_num_in!M22)</f>
        <v>945.74542821454725</v>
      </c>
      <c r="N22" s="100">
        <f>IF(SER_hh_emi_in!N22=0,0,1000000*SER_hh_emi_in!N22/SER_hh_num_in!N22)</f>
        <v>0</v>
      </c>
      <c r="O22" s="100">
        <f>IF(SER_hh_emi_in!O22=0,0,1000000*SER_hh_emi_in!O22/SER_hh_num_in!O22)</f>
        <v>2403.1463737034442</v>
      </c>
      <c r="P22" s="100">
        <f>IF(SER_hh_emi_in!P22=0,0,1000000*SER_hh_emi_in!P22/SER_hh_num_in!P22)</f>
        <v>2450.9210777636918</v>
      </c>
      <c r="Q22" s="100">
        <f>IF(SER_hh_emi_in!Q22=0,0,1000000*SER_hh_emi_in!Q22/SER_hh_num_in!Q22)</f>
        <v>2465.3695199657341</v>
      </c>
    </row>
    <row r="23" spans="1:17" ht="12" customHeight="1" x14ac:dyDescent="0.25">
      <c r="A23" s="88" t="s">
        <v>98</v>
      </c>
      <c r="B23" s="100"/>
      <c r="C23" s="100">
        <f>IF(SER_hh_emi_in!C23=0,0,1000000*SER_hh_emi_in!C23/SER_hh_num_in!C23)</f>
        <v>1737.9505403756486</v>
      </c>
      <c r="D23" s="100">
        <f>IF(SER_hh_emi_in!D23=0,0,1000000*SER_hh_emi_in!D23/SER_hh_num_in!D23)</f>
        <v>1788.316623172361</v>
      </c>
      <c r="E23" s="100">
        <f>IF(SER_hh_emi_in!E23=0,0,1000000*SER_hh_emi_in!E23/SER_hh_num_in!E23)</f>
        <v>1728.1614144348282</v>
      </c>
      <c r="F23" s="100">
        <f>IF(SER_hh_emi_in!F23=0,0,1000000*SER_hh_emi_in!F23/SER_hh_num_in!F23)</f>
        <v>1768.6576346751749</v>
      </c>
      <c r="G23" s="100">
        <f>IF(SER_hh_emi_in!G23=0,0,1000000*SER_hh_emi_in!G23/SER_hh_num_in!G23)</f>
        <v>1734.5460148459701</v>
      </c>
      <c r="H23" s="100">
        <f>IF(SER_hh_emi_in!H23=0,0,1000000*SER_hh_emi_in!H23/SER_hh_num_in!H23)</f>
        <v>1713.8216750289098</v>
      </c>
      <c r="I23" s="100">
        <f>IF(SER_hh_emi_in!I23=0,0,1000000*SER_hh_emi_in!I23/SER_hh_num_in!I23)</f>
        <v>1660.5140659909678</v>
      </c>
      <c r="J23" s="100">
        <f>IF(SER_hh_emi_in!J23=0,0,1000000*SER_hh_emi_in!J23/SER_hh_num_in!J23)</f>
        <v>1420.1928206686177</v>
      </c>
      <c r="K23" s="100">
        <f>IF(SER_hh_emi_in!K23=0,0,1000000*SER_hh_emi_in!K23/SER_hh_num_in!K23)</f>
        <v>1597.2986124088791</v>
      </c>
      <c r="L23" s="100">
        <f>IF(SER_hh_emi_in!L23=0,0,1000000*SER_hh_emi_in!L23/SER_hh_num_in!L23)</f>
        <v>1276.1448723410215</v>
      </c>
      <c r="M23" s="100">
        <f>IF(SER_hh_emi_in!M23=0,0,1000000*SER_hh_emi_in!M23/SER_hh_num_in!M23)</f>
        <v>1225.6471703179564</v>
      </c>
      <c r="N23" s="100">
        <f>IF(SER_hh_emi_in!N23=0,0,1000000*SER_hh_emi_in!N23/SER_hh_num_in!N23)</f>
        <v>1304.8137389430417</v>
      </c>
      <c r="O23" s="100">
        <f>IF(SER_hh_emi_in!O23=0,0,1000000*SER_hh_emi_in!O23/SER_hh_num_in!O23)</f>
        <v>1406.1461445118493</v>
      </c>
      <c r="P23" s="100">
        <f>IF(SER_hh_emi_in!P23=0,0,1000000*SER_hh_emi_in!P23/SER_hh_num_in!P23)</f>
        <v>1328.5864208087794</v>
      </c>
      <c r="Q23" s="100">
        <f>IF(SER_hh_emi_in!Q23=0,0,1000000*SER_hh_emi_in!Q23/SER_hh_num_in!Q23)</f>
        <v>1454.004052452419</v>
      </c>
    </row>
    <row r="24" spans="1:17" ht="12" customHeight="1" x14ac:dyDescent="0.25">
      <c r="A24" s="88" t="s">
        <v>34</v>
      </c>
      <c r="B24" s="100"/>
      <c r="C24" s="100">
        <f>IF(SER_hh_emi_in!C24=0,0,1000000*SER_hh_emi_in!C24/SER_hh_num_in!C24)</f>
        <v>0</v>
      </c>
      <c r="D24" s="100">
        <f>IF(SER_hh_emi_in!D24=0,0,1000000*SER_hh_emi_in!D24/SER_hh_num_in!D24)</f>
        <v>0</v>
      </c>
      <c r="E24" s="100">
        <f>IF(SER_hh_emi_in!E24=0,0,1000000*SER_hh_emi_in!E24/SER_hh_num_in!E24)</f>
        <v>0</v>
      </c>
      <c r="F24" s="100">
        <f>IF(SER_hh_emi_in!F24=0,0,1000000*SER_hh_emi_in!F24/SER_hh_num_in!F24)</f>
        <v>0</v>
      </c>
      <c r="G24" s="100">
        <f>IF(SER_hh_emi_in!G24=0,0,1000000*SER_hh_emi_in!G24/SER_hh_num_in!G24)</f>
        <v>0</v>
      </c>
      <c r="H24" s="100">
        <f>IF(SER_hh_emi_in!H24=0,0,1000000*SER_hh_emi_in!H24/SER_hh_num_in!H24)</f>
        <v>0</v>
      </c>
      <c r="I24" s="100">
        <f>IF(SER_hh_emi_in!I24=0,0,1000000*SER_hh_emi_in!I24/SER_hh_num_in!I24)</f>
        <v>0</v>
      </c>
      <c r="J24" s="100">
        <f>IF(SER_hh_emi_in!J24=0,0,1000000*SER_hh_emi_in!J24/SER_hh_num_in!J24)</f>
        <v>0</v>
      </c>
      <c r="K24" s="100">
        <f>IF(SER_hh_emi_in!K24=0,0,1000000*SER_hh_emi_in!K24/SER_hh_num_in!K24)</f>
        <v>0</v>
      </c>
      <c r="L24" s="100">
        <f>IF(SER_hh_emi_in!L24=0,0,1000000*SER_hh_emi_in!L24/SER_hh_num_in!L24)</f>
        <v>0</v>
      </c>
      <c r="M24" s="100">
        <f>IF(SER_hh_emi_in!M24=0,0,1000000*SER_hh_emi_in!M24/SER_hh_num_in!M24)</f>
        <v>0</v>
      </c>
      <c r="N24" s="100">
        <f>IF(SER_hh_emi_in!N24=0,0,1000000*SER_hh_emi_in!N24/SER_hh_num_in!N24)</f>
        <v>0</v>
      </c>
      <c r="O24" s="100">
        <f>IF(SER_hh_emi_in!O24=0,0,1000000*SER_hh_emi_in!O24/SER_hh_num_in!O24)</f>
        <v>0</v>
      </c>
      <c r="P24" s="100">
        <f>IF(SER_hh_emi_in!P24=0,0,1000000*SER_hh_emi_in!P24/SER_hh_num_in!P24)</f>
        <v>0</v>
      </c>
      <c r="Q24" s="100">
        <f>IF(SER_hh_emi_in!Q24=0,0,1000000*SER_hh_emi_in!Q24/SER_hh_num_in!Q24)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IF(SER_hh_emi_in!C25=0,0,1000000*SER_hh_emi_in!C25/SER_hh_num_in!C25)</f>
        <v>0</v>
      </c>
      <c r="D25" s="100">
        <f>IF(SER_hh_emi_in!D25=0,0,1000000*SER_hh_emi_in!D25/SER_hh_num_in!D25)</f>
        <v>0</v>
      </c>
      <c r="E25" s="100">
        <f>IF(SER_hh_emi_in!E25=0,0,1000000*SER_hh_emi_in!E25/SER_hh_num_in!E25)</f>
        <v>0</v>
      </c>
      <c r="F25" s="100">
        <f>IF(SER_hh_emi_in!F25=0,0,1000000*SER_hh_emi_in!F25/SER_hh_num_in!F25)</f>
        <v>0</v>
      </c>
      <c r="G25" s="100">
        <f>IF(SER_hh_emi_in!G25=0,0,1000000*SER_hh_emi_in!G25/SER_hh_num_in!G25)</f>
        <v>0</v>
      </c>
      <c r="H25" s="100">
        <f>IF(SER_hh_emi_in!H25=0,0,1000000*SER_hh_emi_in!H25/SER_hh_num_in!H25)</f>
        <v>0</v>
      </c>
      <c r="I25" s="100">
        <f>IF(SER_hh_emi_in!I25=0,0,1000000*SER_hh_emi_in!I25/SER_hh_num_in!I25)</f>
        <v>0</v>
      </c>
      <c r="J25" s="100">
        <f>IF(SER_hh_emi_in!J25=0,0,1000000*SER_hh_emi_in!J25/SER_hh_num_in!J25)</f>
        <v>0</v>
      </c>
      <c r="K25" s="100">
        <f>IF(SER_hh_emi_in!K25=0,0,1000000*SER_hh_emi_in!K25/SER_hh_num_in!K25)</f>
        <v>0</v>
      </c>
      <c r="L25" s="100">
        <f>IF(SER_hh_emi_in!L25=0,0,1000000*SER_hh_emi_in!L25/SER_hh_num_in!L25)</f>
        <v>0</v>
      </c>
      <c r="M25" s="100">
        <f>IF(SER_hh_emi_in!M25=0,0,1000000*SER_hh_emi_in!M25/SER_hh_num_in!M25)</f>
        <v>0</v>
      </c>
      <c r="N25" s="100">
        <f>IF(SER_hh_emi_in!N25=0,0,1000000*SER_hh_emi_in!N25/SER_hh_num_in!N25)</f>
        <v>0</v>
      </c>
      <c r="O25" s="100">
        <f>IF(SER_hh_emi_in!O25=0,0,1000000*SER_hh_emi_in!O25/SER_hh_num_in!O25)</f>
        <v>0</v>
      </c>
      <c r="P25" s="100">
        <f>IF(SER_hh_emi_in!P25=0,0,1000000*SER_hh_emi_in!P25/SER_hh_num_in!P25)</f>
        <v>0</v>
      </c>
      <c r="Q25" s="100">
        <f>IF(SER_hh_emi_in!Q25=0,0,1000000*SER_hh_emi_in!Q25/SER_hh_num_in!Q25)</f>
        <v>0</v>
      </c>
    </row>
    <row r="26" spans="1:17" ht="12" customHeight="1" x14ac:dyDescent="0.25">
      <c r="A26" s="88" t="s">
        <v>30</v>
      </c>
      <c r="B26" s="22"/>
      <c r="C26" s="22">
        <f>IF(SER_hh_emi_in!C26=0,0,1000000*SER_hh_emi_in!C26/SER_hh_num_in!C26)</f>
        <v>0</v>
      </c>
      <c r="D26" s="22">
        <f>IF(SER_hh_emi_in!D26=0,0,1000000*SER_hh_emi_in!D26/SER_hh_num_in!D26)</f>
        <v>0</v>
      </c>
      <c r="E26" s="22">
        <f>IF(SER_hh_emi_in!E26=0,0,1000000*SER_hh_emi_in!E26/SER_hh_num_in!E26)</f>
        <v>0</v>
      </c>
      <c r="F26" s="22">
        <f>IF(SER_hh_emi_in!F26=0,0,1000000*SER_hh_emi_in!F26/SER_hh_num_in!F26)</f>
        <v>0</v>
      </c>
      <c r="G26" s="22">
        <f>IF(SER_hh_emi_in!G26=0,0,1000000*SER_hh_emi_in!G26/SER_hh_num_in!G26)</f>
        <v>0</v>
      </c>
      <c r="H26" s="22">
        <f>IF(SER_hh_emi_in!H26=0,0,1000000*SER_hh_emi_in!H26/SER_hh_num_in!H26)</f>
        <v>0</v>
      </c>
      <c r="I26" s="22">
        <f>IF(SER_hh_emi_in!I26=0,0,1000000*SER_hh_emi_in!I26/SER_hh_num_in!I26)</f>
        <v>0</v>
      </c>
      <c r="J26" s="22">
        <f>IF(SER_hh_emi_in!J26=0,0,1000000*SER_hh_emi_in!J26/SER_hh_num_in!J26)</f>
        <v>0</v>
      </c>
      <c r="K26" s="22">
        <f>IF(SER_hh_emi_in!K26=0,0,1000000*SER_hh_emi_in!K26/SER_hh_num_in!K26)</f>
        <v>0</v>
      </c>
      <c r="L26" s="22">
        <f>IF(SER_hh_emi_in!L26=0,0,1000000*SER_hh_emi_in!L26/SER_hh_num_in!L26)</f>
        <v>0</v>
      </c>
      <c r="M26" s="22">
        <f>IF(SER_hh_emi_in!M26=0,0,1000000*SER_hh_emi_in!M26/SER_hh_num_in!M26)</f>
        <v>0</v>
      </c>
      <c r="N26" s="22">
        <f>IF(SER_hh_emi_in!N26=0,0,1000000*SER_hh_emi_in!N26/SER_hh_num_in!N26)</f>
        <v>0</v>
      </c>
      <c r="O26" s="22">
        <f>IF(SER_hh_emi_in!O26=0,0,1000000*SER_hh_emi_in!O26/SER_hh_num_in!O26)</f>
        <v>0</v>
      </c>
      <c r="P26" s="22">
        <f>IF(SER_hh_emi_in!P26=0,0,1000000*SER_hh_emi_in!P26/SER_hh_num_in!P26)</f>
        <v>0</v>
      </c>
      <c r="Q26" s="22">
        <f>IF(SER_hh_emi_in!Q26=0,0,1000000*SER_hh_emi_in!Q26/SER_hh_num_in!Q26)</f>
        <v>0</v>
      </c>
    </row>
    <row r="27" spans="1:17" ht="12" customHeight="1" x14ac:dyDescent="0.25">
      <c r="A27" s="93" t="s">
        <v>114</v>
      </c>
      <c r="B27" s="121"/>
      <c r="C27" s="116">
        <f>IF(SER_hh_emi_in!C27=0,0,1000000*SER_hh_emi_in!C27/SER_hh_num_in!C19)</f>
        <v>0</v>
      </c>
      <c r="D27" s="116">
        <f>IF(SER_hh_emi_in!D27=0,0,1000000*SER_hh_emi_in!D27/SER_hh_num_in!D19)</f>
        <v>0</v>
      </c>
      <c r="E27" s="116">
        <f>IF(SER_hh_emi_in!E27=0,0,1000000*SER_hh_emi_in!E27/SER_hh_num_in!E19)</f>
        <v>0</v>
      </c>
      <c r="F27" s="116">
        <f>IF(SER_hh_emi_in!F27=0,0,1000000*SER_hh_emi_in!F27/SER_hh_num_in!F19)</f>
        <v>0</v>
      </c>
      <c r="G27" s="116">
        <f>IF(SER_hh_emi_in!G27=0,0,1000000*SER_hh_emi_in!G27/SER_hh_num_in!G19)</f>
        <v>0</v>
      </c>
      <c r="H27" s="116">
        <f>IF(SER_hh_emi_in!H27=0,0,1000000*SER_hh_emi_in!H27/SER_hh_num_in!H19)</f>
        <v>0</v>
      </c>
      <c r="I27" s="116">
        <f>IF(SER_hh_emi_in!I27=0,0,1000000*SER_hh_emi_in!I27/SER_hh_num_in!I19)</f>
        <v>0</v>
      </c>
      <c r="J27" s="116">
        <f>IF(SER_hh_emi_in!J27=0,0,1000000*SER_hh_emi_in!J27/SER_hh_num_in!J19)</f>
        <v>0</v>
      </c>
      <c r="K27" s="116">
        <f>IF(SER_hh_emi_in!K27=0,0,1000000*SER_hh_emi_in!K27/SER_hh_num_in!K19)</f>
        <v>0</v>
      </c>
      <c r="L27" s="116">
        <f>IF(SER_hh_emi_in!L27=0,0,1000000*SER_hh_emi_in!L27/SER_hh_num_in!L19)</f>
        <v>0</v>
      </c>
      <c r="M27" s="116">
        <f>IF(SER_hh_emi_in!M27=0,0,1000000*SER_hh_emi_in!M27/SER_hh_num_in!M19)</f>
        <v>0</v>
      </c>
      <c r="N27" s="116">
        <f>IF(SER_hh_emi_in!N27=0,0,1000000*SER_hh_emi_in!N27/SER_hh_num_in!N19)</f>
        <v>0</v>
      </c>
      <c r="O27" s="116">
        <f>IF(SER_hh_emi_in!O27=0,0,1000000*SER_hh_emi_in!O27/SER_hh_num_in!O19)</f>
        <v>0</v>
      </c>
      <c r="P27" s="116">
        <f>IF(SER_hh_emi_in!P27=0,0,1000000*SER_hh_emi_in!P27/SER_hh_num_in!P19)</f>
        <v>0</v>
      </c>
      <c r="Q27" s="116">
        <f>IF(SER_hh_emi_in!Q27=0,0,1000000*SER_hh_emi_in!Q27/SER_hh_num_in!Q19)</f>
        <v>0</v>
      </c>
    </row>
    <row r="28" spans="1:17" ht="12" customHeight="1" x14ac:dyDescent="0.25">
      <c r="A28" s="91" t="s">
        <v>113</v>
      </c>
      <c r="B28" s="18"/>
      <c r="C28" s="117">
        <f>IF(SER_hh_emi_in!C27=0,0,1000000*SER_hh_emi_in!C27/SER_hh_num_in!C27)</f>
        <v>0</v>
      </c>
      <c r="D28" s="117">
        <f>IF(SER_hh_emi_in!D27=0,0,1000000*SER_hh_emi_in!D27/SER_hh_num_in!D27)</f>
        <v>0</v>
      </c>
      <c r="E28" s="117">
        <f>IF(SER_hh_emi_in!E27=0,0,1000000*SER_hh_emi_in!E27/SER_hh_num_in!E27)</f>
        <v>0</v>
      </c>
      <c r="F28" s="117">
        <f>IF(SER_hh_emi_in!F27=0,0,1000000*SER_hh_emi_in!F27/SER_hh_num_in!F27)</f>
        <v>0</v>
      </c>
      <c r="G28" s="117">
        <f>IF(SER_hh_emi_in!G27=0,0,1000000*SER_hh_emi_in!G27/SER_hh_num_in!G27)</f>
        <v>0</v>
      </c>
      <c r="H28" s="117">
        <f>IF(SER_hh_emi_in!H27=0,0,1000000*SER_hh_emi_in!H27/SER_hh_num_in!H27)</f>
        <v>0</v>
      </c>
      <c r="I28" s="117">
        <f>IF(SER_hh_emi_in!I27=0,0,1000000*SER_hh_emi_in!I27/SER_hh_num_in!I27)</f>
        <v>0</v>
      </c>
      <c r="J28" s="117">
        <f>IF(SER_hh_emi_in!J27=0,0,1000000*SER_hh_emi_in!J27/SER_hh_num_in!J27)</f>
        <v>0</v>
      </c>
      <c r="K28" s="117">
        <f>IF(SER_hh_emi_in!K27=0,0,1000000*SER_hh_emi_in!K27/SER_hh_num_in!K27)</f>
        <v>0</v>
      </c>
      <c r="L28" s="117">
        <f>IF(SER_hh_emi_in!L27=0,0,1000000*SER_hh_emi_in!L27/SER_hh_num_in!L27)</f>
        <v>0</v>
      </c>
      <c r="M28" s="117">
        <f>IF(SER_hh_emi_in!M27=0,0,1000000*SER_hh_emi_in!M27/SER_hh_num_in!M27)</f>
        <v>0</v>
      </c>
      <c r="N28" s="117">
        <f>IF(SER_hh_emi_in!N27=0,0,1000000*SER_hh_emi_in!N27/SER_hh_num_in!N27)</f>
        <v>0</v>
      </c>
      <c r="O28" s="117">
        <f>IF(SER_hh_emi_in!O27=0,0,1000000*SER_hh_emi_in!O27/SER_hh_num_in!O27)</f>
        <v>0</v>
      </c>
      <c r="P28" s="117">
        <f>IF(SER_hh_emi_in!P27=0,0,1000000*SER_hh_emi_in!P27/SER_hh_num_in!P27)</f>
        <v>0</v>
      </c>
      <c r="Q28" s="117">
        <f>IF(SER_hh_emi_in!Q27=0,0,1000000*SER_hh_emi_in!Q27/SER_hh_num_in!Q27)</f>
        <v>0</v>
      </c>
    </row>
    <row r="29" spans="1:17" ht="12.95" customHeight="1" x14ac:dyDescent="0.25">
      <c r="A29" s="90" t="s">
        <v>46</v>
      </c>
      <c r="B29" s="101"/>
      <c r="C29" s="101">
        <f>IF(SER_hh_emi_in!C29=0,0,1000000*SER_hh_emi_in!C29/SER_hh_num_in!C29)</f>
        <v>78.837158967540887</v>
      </c>
      <c r="D29" s="101">
        <f>IF(SER_hh_emi_in!D29=0,0,1000000*SER_hh_emi_in!D29/SER_hh_num_in!D29)</f>
        <v>2370.4827302404278</v>
      </c>
      <c r="E29" s="101">
        <f>IF(SER_hh_emi_in!E29=0,0,1000000*SER_hh_emi_in!E29/SER_hh_num_in!E29)</f>
        <v>977.60311347322261</v>
      </c>
      <c r="F29" s="101">
        <f>IF(SER_hh_emi_in!F29=0,0,1000000*SER_hh_emi_in!F29/SER_hh_num_in!F29)</f>
        <v>1174.641428798175</v>
      </c>
      <c r="G29" s="101">
        <f>IF(SER_hh_emi_in!G29=0,0,1000000*SER_hh_emi_in!G29/SER_hh_num_in!G29)</f>
        <v>2854.1278278517975</v>
      </c>
      <c r="H29" s="101">
        <f>IF(SER_hh_emi_in!H29=0,0,1000000*SER_hh_emi_in!H29/SER_hh_num_in!H29)</f>
        <v>134.88077915040662</v>
      </c>
      <c r="I29" s="101">
        <f>IF(SER_hh_emi_in!I29=0,0,1000000*SER_hh_emi_in!I29/SER_hh_num_in!I29)</f>
        <v>1359.6619660608458</v>
      </c>
      <c r="J29" s="101">
        <f>IF(SER_hh_emi_in!J29=0,0,1000000*SER_hh_emi_in!J29/SER_hh_num_in!J29)</f>
        <v>2773.3299647994581</v>
      </c>
      <c r="K29" s="101">
        <f>IF(SER_hh_emi_in!K29=0,0,1000000*SER_hh_emi_in!K29/SER_hh_num_in!K29)</f>
        <v>245.23712950657549</v>
      </c>
      <c r="L29" s="101">
        <f>IF(SER_hh_emi_in!L29=0,0,1000000*SER_hh_emi_in!L29/SER_hh_num_in!L29)</f>
        <v>75.130947078468623</v>
      </c>
      <c r="M29" s="101">
        <f>IF(SER_hh_emi_in!M29=0,0,1000000*SER_hh_emi_in!M29/SER_hh_num_in!M29)</f>
        <v>793.64790011122136</v>
      </c>
      <c r="N29" s="101">
        <f>IF(SER_hh_emi_in!N29=0,0,1000000*SER_hh_emi_in!N29/SER_hh_num_in!N29)</f>
        <v>461.44840328903439</v>
      </c>
      <c r="O29" s="101">
        <f>IF(SER_hh_emi_in!O29=0,0,1000000*SER_hh_emi_in!O29/SER_hh_num_in!O29)</f>
        <v>240.98572562026271</v>
      </c>
      <c r="P29" s="101">
        <f>IF(SER_hh_emi_in!P29=0,0,1000000*SER_hh_emi_in!P29/SER_hh_num_in!P29)</f>
        <v>2580.8969945133408</v>
      </c>
      <c r="Q29" s="101">
        <f>IF(SER_hh_emi_in!Q29=0,0,1000000*SER_hh_emi_in!Q29/SER_hh_num_in!Q29)</f>
        <v>2420.2088513235158</v>
      </c>
    </row>
    <row r="30" spans="1:17" s="28" customFormat="1" ht="12" customHeight="1" x14ac:dyDescent="0.25">
      <c r="A30" s="88" t="s">
        <v>66</v>
      </c>
      <c r="B30" s="100"/>
      <c r="C30" s="100">
        <f>IF(SER_hh_emi_in!C30=0,0,1000000*SER_hh_emi_in!C30/SER_hh_num_in!C30)</f>
        <v>0</v>
      </c>
      <c r="D30" s="100">
        <f>IF(SER_hh_emi_in!D30=0,0,1000000*SER_hh_emi_in!D30/SER_hh_num_in!D30)</f>
        <v>2423.9955188832464</v>
      </c>
      <c r="E30" s="100">
        <f>IF(SER_hh_emi_in!E30=0,0,1000000*SER_hh_emi_in!E30/SER_hh_num_in!E30)</f>
        <v>2512.0352112838664</v>
      </c>
      <c r="F30" s="100">
        <f>IF(SER_hh_emi_in!F30=0,0,1000000*SER_hh_emi_in!F30/SER_hh_num_in!F30)</f>
        <v>2858.3685852227231</v>
      </c>
      <c r="G30" s="100">
        <f>IF(SER_hh_emi_in!G30=0,0,1000000*SER_hh_emi_in!G30/SER_hh_num_in!G30)</f>
        <v>2910.0158713589053</v>
      </c>
      <c r="H30" s="100">
        <f>IF(SER_hh_emi_in!H30=0,0,1000000*SER_hh_emi_in!H30/SER_hh_num_in!H30)</f>
        <v>0</v>
      </c>
      <c r="I30" s="100">
        <f>IF(SER_hh_emi_in!I30=0,0,1000000*SER_hh_emi_in!I30/SER_hh_num_in!I30)</f>
        <v>3006.8149018108656</v>
      </c>
      <c r="J30" s="100">
        <f>IF(SER_hh_emi_in!J30=0,0,1000000*SER_hh_emi_in!J30/SER_hh_num_in!J30)</f>
        <v>2859.0345809779938</v>
      </c>
      <c r="K30" s="100">
        <f>IF(SER_hh_emi_in!K30=0,0,1000000*SER_hh_emi_in!K30/SER_hh_num_in!K30)</f>
        <v>0</v>
      </c>
      <c r="L30" s="100">
        <f>IF(SER_hh_emi_in!L30=0,0,1000000*SER_hh_emi_in!L30/SER_hh_num_in!L30)</f>
        <v>0</v>
      </c>
      <c r="M30" s="100">
        <f>IF(SER_hh_emi_in!M30=0,0,1000000*SER_hh_emi_in!M30/SER_hh_num_in!M30)</f>
        <v>2896.7322176650182</v>
      </c>
      <c r="N30" s="100">
        <f>IF(SER_hh_emi_in!N30=0,0,1000000*SER_hh_emi_in!N30/SER_hh_num_in!N30)</f>
        <v>2733.3033565745836</v>
      </c>
      <c r="O30" s="100">
        <f>IF(SER_hh_emi_in!O30=0,0,1000000*SER_hh_emi_in!O30/SER_hh_num_in!O30)</f>
        <v>2667.5249306657747</v>
      </c>
      <c r="P30" s="100">
        <f>IF(SER_hh_emi_in!P30=0,0,1000000*SER_hh_emi_in!P30/SER_hh_num_in!P30)</f>
        <v>2705.3673958625363</v>
      </c>
      <c r="Q30" s="100">
        <f>IF(SER_hh_emi_in!Q30=0,0,1000000*SER_hh_emi_in!Q30/SER_hh_num_in!Q30)</f>
        <v>2558.3535749090252</v>
      </c>
    </row>
    <row r="31" spans="1:17" ht="12" customHeight="1" x14ac:dyDescent="0.25">
      <c r="A31" s="88" t="s">
        <v>98</v>
      </c>
      <c r="B31" s="100"/>
      <c r="C31" s="100">
        <f>IF(SER_hh_emi_in!C31=0,0,1000000*SER_hh_emi_in!C31/SER_hh_num_in!C31)</f>
        <v>1800.0647825449885</v>
      </c>
      <c r="D31" s="100">
        <f>IF(SER_hh_emi_in!D31=0,0,1000000*SER_hh_emi_in!D31/SER_hh_num_in!D31)</f>
        <v>1942.1363856142832</v>
      </c>
      <c r="E31" s="100">
        <f>IF(SER_hh_emi_in!E31=0,0,1000000*SER_hh_emi_in!E31/SER_hh_num_in!E31)</f>
        <v>2006.6841298119712</v>
      </c>
      <c r="F31" s="100">
        <f>IF(SER_hh_emi_in!F31=0,0,1000000*SER_hh_emi_in!F31/SER_hh_num_in!F31)</f>
        <v>2275.9077777076745</v>
      </c>
      <c r="G31" s="100">
        <f>IF(SER_hh_emi_in!G31=0,0,1000000*SER_hh_emi_in!G31/SER_hh_num_in!G31)</f>
        <v>2294.2495653459978</v>
      </c>
      <c r="H31" s="100">
        <f>IF(SER_hh_emi_in!H31=0,0,1000000*SER_hh_emi_in!H31/SER_hh_num_in!H31)</f>
        <v>2376.5482980013935</v>
      </c>
      <c r="I31" s="100">
        <f>IF(SER_hh_emi_in!I31=0,0,1000000*SER_hh_emi_in!I31/SER_hh_num_in!I31)</f>
        <v>2364.1931504280496</v>
      </c>
      <c r="J31" s="100">
        <f>IF(SER_hh_emi_in!J31=0,0,1000000*SER_hh_emi_in!J31/SER_hh_num_in!J31)</f>
        <v>2267.6608763964591</v>
      </c>
      <c r="K31" s="100">
        <f>IF(SER_hh_emi_in!K31=0,0,1000000*SER_hh_emi_in!K31/SER_hh_num_in!K31)</f>
        <v>2247.7349680697153</v>
      </c>
      <c r="L31" s="100">
        <f>IF(SER_hh_emi_in!L31=0,0,1000000*SER_hh_emi_in!L31/SER_hh_num_in!L31)</f>
        <v>2345.3304521009691</v>
      </c>
      <c r="M31" s="100">
        <f>IF(SER_hh_emi_in!M31=0,0,1000000*SER_hh_emi_in!M31/SER_hh_num_in!M31)</f>
        <v>2342.8119876208129</v>
      </c>
      <c r="N31" s="100">
        <f>IF(SER_hh_emi_in!N31=0,0,1000000*SER_hh_emi_in!N31/SER_hh_num_in!N31)</f>
        <v>2230.6926656941787</v>
      </c>
      <c r="O31" s="100">
        <f>IF(SER_hh_emi_in!O31=0,0,1000000*SER_hh_emi_in!O31/SER_hh_num_in!O31)</f>
        <v>2183.4873039169725</v>
      </c>
      <c r="P31" s="100">
        <f>IF(SER_hh_emi_in!P31=0,0,1000000*SER_hh_emi_in!P31/SER_hh_num_in!P31)</f>
        <v>2131.0414923731973</v>
      </c>
      <c r="Q31" s="100">
        <f>IF(SER_hh_emi_in!Q31=0,0,1000000*SER_hh_emi_in!Q31/SER_hh_num_in!Q31)</f>
        <v>2098.0580055721684</v>
      </c>
    </row>
    <row r="32" spans="1:17" ht="12" customHeight="1" x14ac:dyDescent="0.25">
      <c r="A32" s="88" t="s">
        <v>34</v>
      </c>
      <c r="B32" s="100"/>
      <c r="C32" s="100">
        <f>IF(SER_hh_emi_in!C32=0,0,1000000*SER_hh_emi_in!C32/SER_hh_num_in!C32)</f>
        <v>0</v>
      </c>
      <c r="D32" s="100">
        <f>IF(SER_hh_emi_in!D32=0,0,1000000*SER_hh_emi_in!D32/SER_hh_num_in!D32)</f>
        <v>0</v>
      </c>
      <c r="E32" s="100">
        <f>IF(SER_hh_emi_in!E32=0,0,1000000*SER_hh_emi_in!E32/SER_hh_num_in!E32)</f>
        <v>0</v>
      </c>
      <c r="F32" s="100">
        <f>IF(SER_hh_emi_in!F32=0,0,1000000*SER_hh_emi_in!F32/SER_hh_num_in!F32)</f>
        <v>0</v>
      </c>
      <c r="G32" s="100">
        <f>IF(SER_hh_emi_in!G32=0,0,1000000*SER_hh_emi_in!G32/SER_hh_num_in!G32)</f>
        <v>0</v>
      </c>
      <c r="H32" s="100">
        <f>IF(SER_hh_emi_in!H32=0,0,1000000*SER_hh_emi_in!H32/SER_hh_num_in!H32)</f>
        <v>0</v>
      </c>
      <c r="I32" s="100">
        <f>IF(SER_hh_emi_in!I32=0,0,1000000*SER_hh_emi_in!I32/SER_hh_num_in!I32)</f>
        <v>0</v>
      </c>
      <c r="J32" s="100">
        <f>IF(SER_hh_emi_in!J32=0,0,1000000*SER_hh_emi_in!J32/SER_hh_num_in!J32)</f>
        <v>0</v>
      </c>
      <c r="K32" s="100">
        <f>IF(SER_hh_emi_in!K32=0,0,1000000*SER_hh_emi_in!K32/SER_hh_num_in!K32)</f>
        <v>0</v>
      </c>
      <c r="L32" s="100">
        <f>IF(SER_hh_emi_in!L32=0,0,1000000*SER_hh_emi_in!L32/SER_hh_num_in!L32)</f>
        <v>0</v>
      </c>
      <c r="M32" s="100">
        <f>IF(SER_hh_emi_in!M32=0,0,1000000*SER_hh_emi_in!M32/SER_hh_num_in!M32)</f>
        <v>0</v>
      </c>
      <c r="N32" s="100">
        <f>IF(SER_hh_emi_in!N32=0,0,1000000*SER_hh_emi_in!N32/SER_hh_num_in!N32)</f>
        <v>0</v>
      </c>
      <c r="O32" s="100">
        <f>IF(SER_hh_emi_in!O32=0,0,1000000*SER_hh_emi_in!O32/SER_hh_num_in!O32)</f>
        <v>0</v>
      </c>
      <c r="P32" s="100">
        <f>IF(SER_hh_emi_in!P32=0,0,1000000*SER_hh_emi_in!P32/SER_hh_num_in!P32)</f>
        <v>0</v>
      </c>
      <c r="Q32" s="100">
        <f>IF(SER_hh_emi_in!Q32=0,0,1000000*SER_hh_emi_in!Q32/SER_hh_num_in!Q32)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IF(SER_hh_emi_in!C33=0,0,1000000*SER_hh_emi_in!C33/SER_hh_num_in!C33)</f>
        <v>0</v>
      </c>
      <c r="D33" s="18">
        <f>IF(SER_hh_emi_in!D33=0,0,1000000*SER_hh_emi_in!D33/SER_hh_num_in!D33)</f>
        <v>0</v>
      </c>
      <c r="E33" s="18">
        <f>IF(SER_hh_emi_in!E33=0,0,1000000*SER_hh_emi_in!E33/SER_hh_num_in!E33)</f>
        <v>0</v>
      </c>
      <c r="F33" s="18">
        <f>IF(SER_hh_emi_in!F33=0,0,1000000*SER_hh_emi_in!F33/SER_hh_num_in!F33)</f>
        <v>0</v>
      </c>
      <c r="G33" s="18">
        <f>IF(SER_hh_emi_in!G33=0,0,1000000*SER_hh_emi_in!G33/SER_hh_num_in!G33)</f>
        <v>0</v>
      </c>
      <c r="H33" s="18">
        <f>IF(SER_hh_emi_in!H33=0,0,1000000*SER_hh_emi_in!H33/SER_hh_num_in!H33)</f>
        <v>0</v>
      </c>
      <c r="I33" s="18">
        <f>IF(SER_hh_emi_in!I33=0,0,1000000*SER_hh_emi_in!I33/SER_hh_num_in!I33)</f>
        <v>0</v>
      </c>
      <c r="J33" s="18">
        <f>IF(SER_hh_emi_in!J33=0,0,1000000*SER_hh_emi_in!J33/SER_hh_num_in!J33)</f>
        <v>0</v>
      </c>
      <c r="K33" s="18">
        <f>IF(SER_hh_emi_in!K33=0,0,1000000*SER_hh_emi_in!K33/SER_hh_num_in!K33)</f>
        <v>0</v>
      </c>
      <c r="L33" s="18">
        <f>IF(SER_hh_emi_in!L33=0,0,1000000*SER_hh_emi_in!L33/SER_hh_num_in!L33)</f>
        <v>0</v>
      </c>
      <c r="M33" s="18">
        <f>IF(SER_hh_emi_in!M33=0,0,1000000*SER_hh_emi_in!M33/SER_hh_num_in!M33)</f>
        <v>0</v>
      </c>
      <c r="N33" s="18">
        <f>IF(SER_hh_emi_in!N33=0,0,1000000*SER_hh_emi_in!N33/SER_hh_num_in!N33)</f>
        <v>0</v>
      </c>
      <c r="O33" s="18">
        <f>IF(SER_hh_emi_in!O33=0,0,1000000*SER_hh_emi_in!O33/SER_hh_num_in!O33)</f>
        <v>0</v>
      </c>
      <c r="P33" s="18">
        <f>IF(SER_hh_emi_in!P33=0,0,1000000*SER_hh_emi_in!P33/SER_hh_num_in!P33)</f>
        <v>0</v>
      </c>
      <c r="Q33" s="18">
        <f>IF(SER_hh_emi_in!Q33=0,0,1000000*SER_hh_emi_in!Q33/SER_hh_num_in!Q33)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/>
      <c r="C3" s="106">
        <f>IF(SER_hh_fech_in!C3=0,0,SER_hh_fech_in!C3/SER_summary!C$27)</f>
        <v>83.494135807164952</v>
      </c>
      <c r="D3" s="106">
        <f>IF(SER_hh_fech_in!D3=0,0,SER_hh_fech_in!D3/SER_summary!D$27)</f>
        <v>96.348086751240871</v>
      </c>
      <c r="E3" s="106">
        <f>IF(SER_hh_fech_in!E3=0,0,SER_hh_fech_in!E3/SER_summary!E$27)</f>
        <v>84.842346122149237</v>
      </c>
      <c r="F3" s="106">
        <f>IF(SER_hh_fech_in!F3=0,0,SER_hh_fech_in!F3/SER_summary!F$27)</f>
        <v>103.8164678850392</v>
      </c>
      <c r="G3" s="106">
        <f>IF(SER_hh_fech_in!G3=0,0,SER_hh_fech_in!G3/SER_summary!G$27)</f>
        <v>115.55076491344585</v>
      </c>
      <c r="H3" s="106">
        <f>IF(SER_hh_fech_in!H3=0,0,SER_hh_fech_in!H3/SER_summary!H$27)</f>
        <v>109.76476916870813</v>
      </c>
      <c r="I3" s="106">
        <f>IF(SER_hh_fech_in!I3=0,0,SER_hh_fech_in!I3/SER_summary!I$27)</f>
        <v>112.20922495822894</v>
      </c>
      <c r="J3" s="106">
        <f>IF(SER_hh_fech_in!J3=0,0,SER_hh_fech_in!J3/SER_summary!J$27)</f>
        <v>111.44935388514295</v>
      </c>
      <c r="K3" s="106">
        <f>IF(SER_hh_fech_in!K3=0,0,SER_hh_fech_in!K3/SER_summary!K$27)</f>
        <v>115.69058501272033</v>
      </c>
      <c r="L3" s="106">
        <f>IF(SER_hh_fech_in!L3=0,0,SER_hh_fech_in!L3/SER_summary!L$27)</f>
        <v>98.158740494208047</v>
      </c>
      <c r="M3" s="106">
        <f>IF(SER_hh_fech_in!M3=0,0,SER_hh_fech_in!M3/SER_summary!M$27)</f>
        <v>94.593463474150965</v>
      </c>
      <c r="N3" s="106">
        <f>IF(SER_hh_fech_in!N3=0,0,SER_hh_fech_in!N3/SER_summary!N$27)</f>
        <v>101.65403610441271</v>
      </c>
      <c r="O3" s="106">
        <f>IF(SER_hh_fech_in!O3=0,0,SER_hh_fech_in!O3/SER_summary!O$27)</f>
        <v>81.615849481753969</v>
      </c>
      <c r="P3" s="106">
        <f>IF(SER_hh_fech_in!P3=0,0,SER_hh_fech_in!P3/SER_summary!P$27)</f>
        <v>98.480563551035786</v>
      </c>
      <c r="Q3" s="106">
        <f>IF(SER_hh_fech_in!Q3=0,0,SER_hh_fech_in!Q3/SER_summary!Q$27)</f>
        <v>105.19049847621605</v>
      </c>
    </row>
    <row r="4" spans="1:17" ht="12.95" customHeight="1" x14ac:dyDescent="0.25">
      <c r="A4" s="90" t="s">
        <v>44</v>
      </c>
      <c r="B4" s="101"/>
      <c r="C4" s="101">
        <f>IF(SER_hh_fech_in!C4=0,0,SER_hh_fech_in!C4/SER_summary!C$27)</f>
        <v>37.192871512878</v>
      </c>
      <c r="D4" s="101">
        <f>IF(SER_hh_fech_in!D4=0,0,SER_hh_fech_in!D4/SER_summary!D$27)</f>
        <v>38.444311996863185</v>
      </c>
      <c r="E4" s="101">
        <f>IF(SER_hh_fech_in!E4=0,0,SER_hh_fech_in!E4/SER_summary!E$27)</f>
        <v>45.6186046000551</v>
      </c>
      <c r="F4" s="101">
        <f>IF(SER_hh_fech_in!F4=0,0,SER_hh_fech_in!F4/SER_summary!F$27)</f>
        <v>54.175072266821203</v>
      </c>
      <c r="G4" s="101">
        <f>IF(SER_hh_fech_in!G4=0,0,SER_hh_fech_in!G4/SER_summary!G$27)</f>
        <v>59.266581151962548</v>
      </c>
      <c r="H4" s="101">
        <f>IF(SER_hh_fech_in!H4=0,0,SER_hh_fech_in!H4/SER_summary!H$27)</f>
        <v>58.69097300356745</v>
      </c>
      <c r="I4" s="101">
        <f>IF(SER_hh_fech_in!I4=0,0,SER_hh_fech_in!I4/SER_summary!I$27)</f>
        <v>55.029232671979976</v>
      </c>
      <c r="J4" s="101">
        <f>IF(SER_hh_fech_in!J4=0,0,SER_hh_fech_in!J4/SER_summary!J$27)</f>
        <v>49.610508794992903</v>
      </c>
      <c r="K4" s="101">
        <f>IF(SER_hh_fech_in!K4=0,0,SER_hh_fech_in!K4/SER_summary!K$27)</f>
        <v>61.241617258508988</v>
      </c>
      <c r="L4" s="101">
        <f>IF(SER_hh_fech_in!L4=0,0,SER_hh_fech_in!L4/SER_summary!L$27)</f>
        <v>43.012462732777905</v>
      </c>
      <c r="M4" s="101">
        <f>IF(SER_hh_fech_in!M4=0,0,SER_hh_fech_in!M4/SER_summary!M$27)</f>
        <v>43.882602230456321</v>
      </c>
      <c r="N4" s="101">
        <f>IF(SER_hh_fech_in!N4=0,0,SER_hh_fech_in!N4/SER_summary!N$27)</f>
        <v>35.867157191069573</v>
      </c>
      <c r="O4" s="101">
        <f>IF(SER_hh_fech_in!O4=0,0,SER_hh_fech_in!O4/SER_summary!O$27)</f>
        <v>38.16479022147626</v>
      </c>
      <c r="P4" s="101">
        <f>IF(SER_hh_fech_in!P4=0,0,SER_hh_fech_in!P4/SER_summary!P$27)</f>
        <v>44.349958455782293</v>
      </c>
      <c r="Q4" s="101">
        <f>IF(SER_hh_fech_in!Q4=0,0,SER_hh_fech_in!Q4/SER_summary!Q$27)</f>
        <v>49.74303961848841</v>
      </c>
    </row>
    <row r="5" spans="1:17" ht="12" customHeight="1" x14ac:dyDescent="0.25">
      <c r="A5" s="88" t="s">
        <v>38</v>
      </c>
      <c r="B5" s="100"/>
      <c r="C5" s="100">
        <f>IF(SER_hh_fech_in!C5=0,0,SER_hh_fech_in!C5/SER_summary!C$27)</f>
        <v>0</v>
      </c>
      <c r="D5" s="100">
        <f>IF(SER_hh_fech_in!D5=0,0,SER_hh_fech_in!D5/SER_summary!D$27)</f>
        <v>0</v>
      </c>
      <c r="E5" s="100">
        <f>IF(SER_hh_fech_in!E5=0,0,SER_hh_fech_in!E5/SER_summary!E$27)</f>
        <v>0</v>
      </c>
      <c r="F5" s="100">
        <f>IF(SER_hh_fech_in!F5=0,0,SER_hh_fech_in!F5/SER_summary!F$27)</f>
        <v>0</v>
      </c>
      <c r="G5" s="100">
        <f>IF(SER_hh_fech_in!G5=0,0,SER_hh_fech_in!G5/SER_summary!G$27)</f>
        <v>0</v>
      </c>
      <c r="H5" s="100">
        <f>IF(SER_hh_fech_in!H5=0,0,SER_hh_fech_in!H5/SER_summary!H$27)</f>
        <v>0</v>
      </c>
      <c r="I5" s="100">
        <f>IF(SER_hh_fech_in!I5=0,0,SER_hh_fech_in!I5/SER_summary!I$27)</f>
        <v>0</v>
      </c>
      <c r="J5" s="100">
        <f>IF(SER_hh_fech_in!J5=0,0,SER_hh_fech_in!J5/SER_summary!J$27)</f>
        <v>0</v>
      </c>
      <c r="K5" s="100">
        <f>IF(SER_hh_fech_in!K5=0,0,SER_hh_fech_in!K5/SER_summary!K$27)</f>
        <v>0</v>
      </c>
      <c r="L5" s="100">
        <f>IF(SER_hh_fech_in!L5=0,0,SER_hh_fech_in!L5/SER_summary!L$27)</f>
        <v>0</v>
      </c>
      <c r="M5" s="100">
        <f>IF(SER_hh_fech_in!M5=0,0,SER_hh_fech_in!M5/SER_summary!M$27)</f>
        <v>0</v>
      </c>
      <c r="N5" s="100">
        <f>IF(SER_hh_fech_in!N5=0,0,SER_hh_fech_in!N5/SER_summary!N$27)</f>
        <v>0</v>
      </c>
      <c r="O5" s="100">
        <f>IF(SER_hh_fech_in!O5=0,0,SER_hh_fech_in!O5/SER_summary!O$27)</f>
        <v>0</v>
      </c>
      <c r="P5" s="100">
        <f>IF(SER_hh_fech_in!P5=0,0,SER_hh_fech_in!P5/SER_summary!P$27)</f>
        <v>0</v>
      </c>
      <c r="Q5" s="100">
        <f>IF(SER_hh_fech_in!Q5=0,0,SER_hh_fech_in!Q5/SER_summary!Q$27)</f>
        <v>0</v>
      </c>
    </row>
    <row r="6" spans="1:17" ht="12" customHeight="1" x14ac:dyDescent="0.25">
      <c r="A6" s="88" t="s">
        <v>66</v>
      </c>
      <c r="B6" s="100"/>
      <c r="C6" s="100">
        <f>IF(SER_hh_fech_in!C6=0,0,SER_hh_fech_in!C6/SER_summary!C$27)</f>
        <v>0</v>
      </c>
      <c r="D6" s="100">
        <f>IF(SER_hh_fech_in!D6=0,0,SER_hh_fech_in!D6/SER_summary!D$27)</f>
        <v>0</v>
      </c>
      <c r="E6" s="100">
        <f>IF(SER_hh_fech_in!E6=0,0,SER_hh_fech_in!E6/SER_summary!E$27)</f>
        <v>0</v>
      </c>
      <c r="F6" s="100">
        <f>IF(SER_hh_fech_in!F6=0,0,SER_hh_fech_in!F6/SER_summary!F$27)</f>
        <v>0</v>
      </c>
      <c r="G6" s="100">
        <f>IF(SER_hh_fech_in!G6=0,0,SER_hh_fech_in!G6/SER_summary!G$27)</f>
        <v>0</v>
      </c>
      <c r="H6" s="100">
        <f>IF(SER_hh_fech_in!H6=0,0,SER_hh_fech_in!H6/SER_summary!H$27)</f>
        <v>0</v>
      </c>
      <c r="I6" s="100">
        <f>IF(SER_hh_fech_in!I6=0,0,SER_hh_fech_in!I6/SER_summary!I$27)</f>
        <v>0</v>
      </c>
      <c r="J6" s="100">
        <f>IF(SER_hh_fech_in!J6=0,0,SER_hh_fech_in!J6/SER_summary!J$27)</f>
        <v>0</v>
      </c>
      <c r="K6" s="100">
        <f>IF(SER_hh_fech_in!K6=0,0,SER_hh_fech_in!K6/SER_summary!K$27)</f>
        <v>0</v>
      </c>
      <c r="L6" s="100">
        <f>IF(SER_hh_fech_in!L6=0,0,SER_hh_fech_in!L6/SER_summary!L$27)</f>
        <v>0</v>
      </c>
      <c r="M6" s="100">
        <f>IF(SER_hh_fech_in!M6=0,0,SER_hh_fech_in!M6/SER_summary!M$27)</f>
        <v>0</v>
      </c>
      <c r="N6" s="100">
        <f>IF(SER_hh_fech_in!N6=0,0,SER_hh_fech_in!N6/SER_summary!N$27)</f>
        <v>0</v>
      </c>
      <c r="O6" s="100">
        <f>IF(SER_hh_fech_in!O6=0,0,SER_hh_fech_in!O6/SER_summary!O$27)</f>
        <v>0</v>
      </c>
      <c r="P6" s="100">
        <f>IF(SER_hh_fech_in!P6=0,0,SER_hh_fech_in!P6/SER_summary!P$27)</f>
        <v>0</v>
      </c>
      <c r="Q6" s="100">
        <f>IF(SER_hh_fech_in!Q6=0,0,SER_hh_fech_in!Q6/SER_summary!Q$27)</f>
        <v>0</v>
      </c>
    </row>
    <row r="7" spans="1:17" ht="12" customHeight="1" x14ac:dyDescent="0.25">
      <c r="A7" s="88" t="s">
        <v>99</v>
      </c>
      <c r="B7" s="100"/>
      <c r="C7" s="100">
        <f>IF(SER_hh_fech_in!C7=0,0,SER_hh_fech_in!C7/SER_summary!C$27)</f>
        <v>38.099588418654562</v>
      </c>
      <c r="D7" s="100">
        <f>IF(SER_hh_fech_in!D7=0,0,SER_hh_fech_in!D7/SER_summary!D$27)</f>
        <v>40.642457757141436</v>
      </c>
      <c r="E7" s="100">
        <f>IF(SER_hh_fech_in!E7=0,0,SER_hh_fech_in!E7/SER_summary!E$27)</f>
        <v>0</v>
      </c>
      <c r="F7" s="100">
        <f>IF(SER_hh_fech_in!F7=0,0,SER_hh_fech_in!F7/SER_summary!F$27)</f>
        <v>59.532554375689685</v>
      </c>
      <c r="G7" s="100">
        <f>IF(SER_hh_fech_in!G7=0,0,SER_hh_fech_in!G7/SER_summary!G$27)</f>
        <v>67.866199605797533</v>
      </c>
      <c r="H7" s="100">
        <f>IF(SER_hh_fech_in!H7=0,0,SER_hh_fech_in!H7/SER_summary!H$27)</f>
        <v>66.341857823879863</v>
      </c>
      <c r="I7" s="100">
        <f>IF(SER_hh_fech_in!I7=0,0,SER_hh_fech_in!I7/SER_summary!I$27)</f>
        <v>0</v>
      </c>
      <c r="J7" s="100">
        <f>IF(SER_hh_fech_in!J7=0,0,SER_hh_fech_in!J7/SER_summary!J$27)</f>
        <v>0</v>
      </c>
      <c r="K7" s="100">
        <f>IF(SER_hh_fech_in!K7=0,0,SER_hh_fech_in!K7/SER_summary!K$27)</f>
        <v>64.902698906415395</v>
      </c>
      <c r="L7" s="100">
        <f>IF(SER_hh_fech_in!L7=0,0,SER_hh_fech_in!L7/SER_summary!L$27)</f>
        <v>0</v>
      </c>
      <c r="M7" s="100">
        <f>IF(SER_hh_fech_in!M7=0,0,SER_hh_fech_in!M7/SER_summary!M$27)</f>
        <v>0</v>
      </c>
      <c r="N7" s="100">
        <f>IF(SER_hh_fech_in!N7=0,0,SER_hh_fech_in!N7/SER_summary!N$27)</f>
        <v>0</v>
      </c>
      <c r="O7" s="100">
        <f>IF(SER_hh_fech_in!O7=0,0,SER_hh_fech_in!O7/SER_summary!O$27)</f>
        <v>44.931578852216418</v>
      </c>
      <c r="P7" s="100">
        <f>IF(SER_hh_fech_in!P7=0,0,SER_hh_fech_in!P7/SER_summary!P$27)</f>
        <v>0</v>
      </c>
      <c r="Q7" s="100">
        <f>IF(SER_hh_fech_in!Q7=0,0,SER_hh_fech_in!Q7/SER_summary!Q$27)</f>
        <v>0</v>
      </c>
    </row>
    <row r="8" spans="1:17" ht="12" customHeight="1" x14ac:dyDescent="0.25">
      <c r="A8" s="88" t="s">
        <v>101</v>
      </c>
      <c r="B8" s="100"/>
      <c r="C8" s="100">
        <f>IF(SER_hh_fech_in!C8=0,0,SER_hh_fech_in!C8/SER_summary!C$27)</f>
        <v>25.081151417487114</v>
      </c>
      <c r="D8" s="100">
        <f>IF(SER_hh_fech_in!D8=0,0,SER_hh_fech_in!D8/SER_summary!D$27)</f>
        <v>26.9733440634594</v>
      </c>
      <c r="E8" s="100">
        <f>IF(SER_hh_fech_in!E8=0,0,SER_hh_fech_in!E8/SER_summary!E$27)</f>
        <v>32.263101196601319</v>
      </c>
      <c r="F8" s="100">
        <f>IF(SER_hh_fech_in!F8=0,0,SER_hh_fech_in!F8/SER_summary!F$27)</f>
        <v>38.591928728993203</v>
      </c>
      <c r="G8" s="100">
        <f>IF(SER_hh_fech_in!G8=0,0,SER_hh_fech_in!G8/SER_summary!G$27)</f>
        <v>44.420945779346305</v>
      </c>
      <c r="H8" s="100">
        <f>IF(SER_hh_fech_in!H8=0,0,SER_hh_fech_in!H8/SER_summary!H$27)</f>
        <v>44.217428392206514</v>
      </c>
      <c r="I8" s="100">
        <f>IF(SER_hh_fech_in!I8=0,0,SER_hh_fech_in!I8/SER_summary!I$27)</f>
        <v>41.441070428692363</v>
      </c>
      <c r="J8" s="100">
        <f>IF(SER_hh_fech_in!J8=0,0,SER_hh_fech_in!J8/SER_summary!J$27)</f>
        <v>36.245131664436933</v>
      </c>
      <c r="K8" s="100">
        <f>IF(SER_hh_fech_in!K8=0,0,SER_hh_fech_in!K8/SER_summary!K$27)</f>
        <v>41.241496570823045</v>
      </c>
      <c r="L8" s="100">
        <f>IF(SER_hh_fech_in!L8=0,0,SER_hh_fech_in!L8/SER_summary!L$27)</f>
        <v>32.874769836834957</v>
      </c>
      <c r="M8" s="100">
        <f>IF(SER_hh_fech_in!M8=0,0,SER_hh_fech_in!M8/SER_summary!M$27)</f>
        <v>31.041089988221938</v>
      </c>
      <c r="N8" s="100">
        <f>IF(SER_hh_fech_in!N8=0,0,SER_hh_fech_in!N8/SER_summary!N$27)</f>
        <v>30.318008096265039</v>
      </c>
      <c r="O8" s="100">
        <f>IF(SER_hh_fech_in!O8=0,0,SER_hh_fech_in!O8/SER_summary!O$27)</f>
        <v>27.64932746818149</v>
      </c>
      <c r="P8" s="100">
        <f>IF(SER_hh_fech_in!P8=0,0,SER_hh_fech_in!P8/SER_summary!P$27)</f>
        <v>34.116706329875328</v>
      </c>
      <c r="Q8" s="100">
        <f>IF(SER_hh_fech_in!Q8=0,0,SER_hh_fech_in!Q8/SER_summary!Q$27)</f>
        <v>37.271450557355394</v>
      </c>
    </row>
    <row r="9" spans="1:17" ht="12" customHeight="1" x14ac:dyDescent="0.25">
      <c r="A9" s="88" t="s">
        <v>106</v>
      </c>
      <c r="B9" s="100"/>
      <c r="C9" s="100">
        <f>IF(SER_hh_fech_in!C9=0,0,SER_hh_fech_in!C9/SER_summary!C$27)</f>
        <v>34.966769042788734</v>
      </c>
      <c r="D9" s="100">
        <f>IF(SER_hh_fech_in!D9=0,0,SER_hh_fech_in!D9/SER_summary!D$27)</f>
        <v>38.317951825974816</v>
      </c>
      <c r="E9" s="100">
        <f>IF(SER_hh_fech_in!E9=0,0,SER_hh_fech_in!E9/SER_summary!E$27)</f>
        <v>0</v>
      </c>
      <c r="F9" s="100">
        <f>IF(SER_hh_fech_in!F9=0,0,SER_hh_fech_in!F9/SER_summary!F$27)</f>
        <v>55.857558229816412</v>
      </c>
      <c r="G9" s="100">
        <f>IF(SER_hh_fech_in!G9=0,0,SER_hh_fech_in!G9/SER_summary!G$27)</f>
        <v>0</v>
      </c>
      <c r="H9" s="100">
        <f>IF(SER_hh_fech_in!H9=0,0,SER_hh_fech_in!H9/SER_summary!H$27)</f>
        <v>64.196166411217575</v>
      </c>
      <c r="I9" s="100">
        <f>IF(SER_hh_fech_in!I9=0,0,SER_hh_fech_in!I9/SER_summary!I$27)</f>
        <v>60.708784685586579</v>
      </c>
      <c r="J9" s="100">
        <f>IF(SER_hh_fech_in!J9=0,0,SER_hh_fech_in!J9/SER_summary!J$27)</f>
        <v>53.5229865004247</v>
      </c>
      <c r="K9" s="100">
        <f>IF(SER_hh_fech_in!K9=0,0,SER_hh_fech_in!K9/SER_summary!K$27)</f>
        <v>61.002935876356858</v>
      </c>
      <c r="L9" s="100">
        <f>IF(SER_hh_fech_in!L9=0,0,SER_hh_fech_in!L9/SER_summary!L$27)</f>
        <v>48.890350738378615</v>
      </c>
      <c r="M9" s="100">
        <f>IF(SER_hh_fech_in!M9=0,0,SER_hh_fech_in!M9/SER_summary!M$27)</f>
        <v>46.49245884958642</v>
      </c>
      <c r="N9" s="100">
        <f>IF(SER_hh_fech_in!N9=0,0,SER_hh_fech_in!N9/SER_summary!N$27)</f>
        <v>45.718921465999927</v>
      </c>
      <c r="O9" s="100">
        <f>IF(SER_hh_fech_in!O9=0,0,SER_hh_fech_in!O9/SER_summary!O$27)</f>
        <v>42.153328243435844</v>
      </c>
      <c r="P9" s="100">
        <f>IF(SER_hh_fech_in!P9=0,0,SER_hh_fech_in!P9/SER_summary!P$27)</f>
        <v>0</v>
      </c>
      <c r="Q9" s="100">
        <f>IF(SER_hh_fech_in!Q9=0,0,SER_hh_fech_in!Q9/SER_summary!Q$27)</f>
        <v>0</v>
      </c>
    </row>
    <row r="10" spans="1:17" ht="12" customHeight="1" x14ac:dyDescent="0.25">
      <c r="A10" s="88" t="s">
        <v>34</v>
      </c>
      <c r="B10" s="100"/>
      <c r="C10" s="100">
        <f>IF(SER_hh_fech_in!C10=0,0,SER_hh_fech_in!C10/SER_summary!C$27)</f>
        <v>0</v>
      </c>
      <c r="D10" s="100">
        <f>IF(SER_hh_fech_in!D10=0,0,SER_hh_fech_in!D10/SER_summary!D$27)</f>
        <v>0</v>
      </c>
      <c r="E10" s="100">
        <f>IF(SER_hh_fech_in!E10=0,0,SER_hh_fech_in!E10/SER_summary!E$27)</f>
        <v>0</v>
      </c>
      <c r="F10" s="100">
        <f>IF(SER_hh_fech_in!F10=0,0,SER_hh_fech_in!F10/SER_summary!F$27)</f>
        <v>0</v>
      </c>
      <c r="G10" s="100">
        <f>IF(SER_hh_fech_in!G10=0,0,SER_hh_fech_in!G10/SER_summary!G$27)</f>
        <v>0</v>
      </c>
      <c r="H10" s="100">
        <f>IF(SER_hh_fech_in!H10=0,0,SER_hh_fech_in!H10/SER_summary!H$27)</f>
        <v>0</v>
      </c>
      <c r="I10" s="100">
        <f>IF(SER_hh_fech_in!I10=0,0,SER_hh_fech_in!I10/SER_summary!I$27)</f>
        <v>0</v>
      </c>
      <c r="J10" s="100">
        <f>IF(SER_hh_fech_in!J10=0,0,SER_hh_fech_in!J10/SER_summary!J$27)</f>
        <v>0</v>
      </c>
      <c r="K10" s="100">
        <f>IF(SER_hh_fech_in!K10=0,0,SER_hh_fech_in!K10/SER_summary!K$27)</f>
        <v>0</v>
      </c>
      <c r="L10" s="100">
        <f>IF(SER_hh_fech_in!L10=0,0,SER_hh_fech_in!L10/SER_summary!L$27)</f>
        <v>0</v>
      </c>
      <c r="M10" s="100">
        <f>IF(SER_hh_fech_in!M10=0,0,SER_hh_fech_in!M10/SER_summary!M$27)</f>
        <v>44.830810452019378</v>
      </c>
      <c r="N10" s="100">
        <f>IF(SER_hh_fech_in!N10=0,0,SER_hh_fech_in!N10/SER_summary!N$27)</f>
        <v>43.845642518540366</v>
      </c>
      <c r="O10" s="100">
        <f>IF(SER_hh_fech_in!O10=0,0,SER_hh_fech_in!O10/SER_summary!O$27)</f>
        <v>0</v>
      </c>
      <c r="P10" s="100">
        <f>IF(SER_hh_fech_in!P10=0,0,SER_hh_fech_in!P10/SER_summary!P$27)</f>
        <v>0</v>
      </c>
      <c r="Q10" s="100">
        <f>IF(SER_hh_fech_in!Q10=0,0,SER_hh_fech_in!Q10/SER_summary!Q$27)</f>
        <v>0</v>
      </c>
    </row>
    <row r="11" spans="1:17" ht="12" customHeight="1" x14ac:dyDescent="0.25">
      <c r="A11" s="88" t="s">
        <v>61</v>
      </c>
      <c r="B11" s="100"/>
      <c r="C11" s="100">
        <f>IF(SER_hh_fech_in!C11=0,0,SER_hh_fech_in!C11/SER_summary!C$27)</f>
        <v>0</v>
      </c>
      <c r="D11" s="100">
        <f>IF(SER_hh_fech_in!D11=0,0,SER_hh_fech_in!D11/SER_summary!D$27)</f>
        <v>32.71782594746248</v>
      </c>
      <c r="E11" s="100">
        <f>IF(SER_hh_fech_in!E11=0,0,SER_hh_fech_in!E11/SER_summary!E$27)</f>
        <v>0</v>
      </c>
      <c r="F11" s="100">
        <f>IF(SER_hh_fech_in!F11=0,0,SER_hh_fech_in!F11/SER_summary!F$27)</f>
        <v>0</v>
      </c>
      <c r="G11" s="100">
        <f>IF(SER_hh_fech_in!G11=0,0,SER_hh_fech_in!G11/SER_summary!G$27)</f>
        <v>0</v>
      </c>
      <c r="H11" s="100">
        <f>IF(SER_hh_fech_in!H11=0,0,SER_hh_fech_in!H11/SER_summary!H$27)</f>
        <v>53.49684207772065</v>
      </c>
      <c r="I11" s="100">
        <f>IF(SER_hh_fech_in!I11=0,0,SER_hh_fech_in!I11/SER_summary!I$27)</f>
        <v>51.095234485691797</v>
      </c>
      <c r="J11" s="100">
        <f>IF(SER_hh_fech_in!J11=0,0,SER_hh_fech_in!J11/SER_summary!J$27)</f>
        <v>51.480782726551446</v>
      </c>
      <c r="K11" s="100">
        <f>IF(SER_hh_fech_in!K11=0,0,SER_hh_fech_in!K11/SER_summary!K$27)</f>
        <v>52.23493555505916</v>
      </c>
      <c r="L11" s="100">
        <f>IF(SER_hh_fech_in!L11=0,0,SER_hh_fech_in!L11/SER_summary!L$27)</f>
        <v>42.87363741980171</v>
      </c>
      <c r="M11" s="100">
        <f>IF(SER_hh_fech_in!M11=0,0,SER_hh_fech_in!M11/SER_summary!M$27)</f>
        <v>41.767287234197219</v>
      </c>
      <c r="N11" s="100">
        <f>IF(SER_hh_fech_in!N11=0,0,SER_hh_fech_in!N11/SER_summary!N$27)</f>
        <v>41.448075399438608</v>
      </c>
      <c r="O11" s="100">
        <f>IF(SER_hh_fech_in!O11=0,0,SER_hh_fech_in!O11/SER_summary!O$27)</f>
        <v>0</v>
      </c>
      <c r="P11" s="100">
        <f>IF(SER_hh_fech_in!P11=0,0,SER_hh_fech_in!P11/SER_summary!P$27)</f>
        <v>0</v>
      </c>
      <c r="Q11" s="100">
        <f>IF(SER_hh_fech_in!Q11=0,0,SER_hh_fech_in!Q11/SER_summary!Q$27)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IF(SER_hh_fech_in!C12=0,0,SER_hh_fech_in!C12/SER_summary!C$27)</f>
        <v>32.390715505868734</v>
      </c>
      <c r="D12" s="100">
        <f>IF(SER_hh_fech_in!D12=0,0,SER_hh_fech_in!D12/SER_summary!D$27)</f>
        <v>38.418705277626302</v>
      </c>
      <c r="E12" s="100">
        <f>IF(SER_hh_fech_in!E12=0,0,SER_hh_fech_in!E12/SER_summary!E$27)</f>
        <v>37.924542910268869</v>
      </c>
      <c r="F12" s="100">
        <f>IF(SER_hh_fech_in!F12=0,0,SER_hh_fech_in!F12/SER_summary!F$27)</f>
        <v>51.316785992146741</v>
      </c>
      <c r="G12" s="100">
        <f>IF(SER_hh_fech_in!G12=0,0,SER_hh_fech_in!G12/SER_summary!G$27)</f>
        <v>50.110666220048145</v>
      </c>
      <c r="H12" s="100">
        <f>IF(SER_hh_fech_in!H12=0,0,SER_hh_fech_in!H12/SER_summary!H$27)</f>
        <v>55.087833878461097</v>
      </c>
      <c r="I12" s="100">
        <f>IF(SER_hh_fech_in!I12=0,0,SER_hh_fech_in!I12/SER_summary!I$27)</f>
        <v>52.554890027423852</v>
      </c>
      <c r="J12" s="100">
        <f>IF(SER_hh_fech_in!J12=0,0,SER_hh_fech_in!J12/SER_summary!J$27)</f>
        <v>51.213005192256425</v>
      </c>
      <c r="K12" s="100">
        <f>IF(SER_hh_fech_in!K12=0,0,SER_hh_fech_in!K12/SER_summary!K$27)</f>
        <v>47.882558651321538</v>
      </c>
      <c r="L12" s="100">
        <f>IF(SER_hh_fech_in!L12=0,0,SER_hh_fech_in!L12/SER_summary!L$27)</f>
        <v>42.455119511421742</v>
      </c>
      <c r="M12" s="100">
        <f>IF(SER_hh_fech_in!M12=0,0,SER_hh_fech_in!M12/SER_summary!M$27)</f>
        <v>40.082830720029122</v>
      </c>
      <c r="N12" s="100">
        <f>IF(SER_hh_fech_in!N12=0,0,SER_hh_fech_in!N12/SER_summary!N$27)</f>
        <v>39.837243957631586</v>
      </c>
      <c r="O12" s="100">
        <f>IF(SER_hh_fech_in!O12=0,0,SER_hh_fech_in!O12/SER_summary!O$27)</f>
        <v>38.91806895565702</v>
      </c>
      <c r="P12" s="100">
        <f>IF(SER_hh_fech_in!P12=0,0,SER_hh_fech_in!P12/SER_summary!P$27)</f>
        <v>0</v>
      </c>
      <c r="Q12" s="100">
        <f>IF(SER_hh_fech_in!Q12=0,0,SER_hh_fech_in!Q12/SER_summary!Q$27)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IF(SER_hh_fech_in!C13=0,0,SER_hh_fech_in!C13/SER_summary!C$27)</f>
        <v>20.324342690998563</v>
      </c>
      <c r="D13" s="100">
        <f>IF(SER_hh_fech_in!D13=0,0,SER_hh_fech_in!D13/SER_summary!D$27)</f>
        <v>21.999910120901585</v>
      </c>
      <c r="E13" s="100">
        <f>IF(SER_hh_fech_in!E13=0,0,SER_hh_fech_in!E13/SER_summary!E$27)</f>
        <v>26.656169643329196</v>
      </c>
      <c r="F13" s="100">
        <f>IF(SER_hh_fech_in!F13=0,0,SER_hh_fech_in!F13/SER_summary!F$27)</f>
        <v>32.067915675124667</v>
      </c>
      <c r="G13" s="100">
        <f>IF(SER_hh_fech_in!G13=0,0,SER_hh_fech_in!G13/SER_summary!G$27)</f>
        <v>37.169278089159832</v>
      </c>
      <c r="H13" s="100">
        <f>IF(SER_hh_fech_in!H13=0,0,SER_hh_fech_in!H13/SER_summary!H$27)</f>
        <v>37.009142733766865</v>
      </c>
      <c r="I13" s="100">
        <f>IF(SER_hh_fech_in!I13=0,0,SER_hh_fech_in!I13/SER_summary!I$27)</f>
        <v>34.74074995069325</v>
      </c>
      <c r="J13" s="100">
        <f>IF(SER_hh_fech_in!J13=0,0,SER_hh_fech_in!J13/SER_summary!J$27)</f>
        <v>30.317898006222237</v>
      </c>
      <c r="K13" s="100">
        <f>IF(SER_hh_fech_in!K13=0,0,SER_hh_fech_in!K13/SER_summary!K$27)</f>
        <v>34.529560097968627</v>
      </c>
      <c r="L13" s="100">
        <f>IF(SER_hh_fech_in!L13=0,0,SER_hh_fech_in!L13/SER_summary!L$27)</f>
        <v>20.253010082235193</v>
      </c>
      <c r="M13" s="100">
        <f>IF(SER_hh_fech_in!M13=0,0,SER_hh_fech_in!M13/SER_summary!M$27)</f>
        <v>15.748422099502042</v>
      </c>
      <c r="N13" s="100">
        <f>IF(SER_hh_fech_in!N13=0,0,SER_hh_fech_in!N13/SER_summary!N$27)</f>
        <v>14.102532547280108</v>
      </c>
      <c r="O13" s="100">
        <f>IF(SER_hh_fech_in!O13=0,0,SER_hh_fech_in!O13/SER_summary!O$27)</f>
        <v>12.152169611866519</v>
      </c>
      <c r="P13" s="100">
        <f>IF(SER_hh_fech_in!P13=0,0,SER_hh_fech_in!P13/SER_summary!P$27)</f>
        <v>13.97452189774066</v>
      </c>
      <c r="Q13" s="100">
        <f>IF(SER_hh_fech_in!Q13=0,0,SER_hh_fech_in!Q13/SER_summary!Q$27)</f>
        <v>15.289943809642645</v>
      </c>
    </row>
    <row r="14" spans="1:17" ht="12" customHeight="1" x14ac:dyDescent="0.25">
      <c r="A14" s="51" t="s">
        <v>104</v>
      </c>
      <c r="B14" s="22"/>
      <c r="C14" s="22">
        <f>IF(SER_hh_fech_in!C14=0,0,SER_hh_fech_in!C14/SER_summary!C$27)</f>
        <v>0</v>
      </c>
      <c r="D14" s="22">
        <f>IF(SER_hh_fech_in!D14=0,0,SER_hh_fech_in!D14/SER_summary!D$27)</f>
        <v>35.453098936961403</v>
      </c>
      <c r="E14" s="22">
        <f>IF(SER_hh_fech_in!E14=0,0,SER_hh_fech_in!E14/SER_summary!E$27)</f>
        <v>48.475126212517857</v>
      </c>
      <c r="F14" s="22">
        <f>IF(SER_hh_fech_in!F14=0,0,SER_hh_fech_in!F14/SER_summary!F$27)</f>
        <v>46.695387896366924</v>
      </c>
      <c r="G14" s="22">
        <f>IF(SER_hh_fech_in!G14=0,0,SER_hh_fech_in!G14/SER_summary!G$27)</f>
        <v>58.594890225613433</v>
      </c>
      <c r="H14" s="22">
        <f>IF(SER_hh_fech_in!H14=0,0,SER_hh_fech_in!H14/SER_summary!H$27)</f>
        <v>59.843832501165011</v>
      </c>
      <c r="I14" s="22">
        <f>IF(SER_hh_fech_in!I14=0,0,SER_hh_fech_in!I14/SER_summary!I$27)</f>
        <v>55.917837845344451</v>
      </c>
      <c r="J14" s="22">
        <f>IF(SER_hh_fech_in!J14=0,0,SER_hh_fech_in!J14/SER_summary!J$27)</f>
        <v>51.776678524407068</v>
      </c>
      <c r="K14" s="22">
        <f>IF(SER_hh_fech_in!K14=0,0,SER_hh_fech_in!K14/SER_summary!K$27)</f>
        <v>51.809686832968133</v>
      </c>
      <c r="L14" s="22">
        <f>IF(SER_hh_fech_in!L14=0,0,SER_hh_fech_in!L14/SER_summary!L$27)</f>
        <v>44.098503241392386</v>
      </c>
      <c r="M14" s="22">
        <f>IF(SER_hh_fech_in!M14=0,0,SER_hh_fech_in!M14/SER_summary!M$27)</f>
        <v>0</v>
      </c>
      <c r="N14" s="22">
        <f>IF(SER_hh_fech_in!N14=0,0,SER_hh_fech_in!N14/SER_summary!N$27)</f>
        <v>41.402380456804885</v>
      </c>
      <c r="O14" s="22">
        <f>IF(SER_hh_fech_in!O14=0,0,SER_hh_fech_in!O14/SER_summary!O$27)</f>
        <v>37.140017474230667</v>
      </c>
      <c r="P14" s="22">
        <f>IF(SER_hh_fech_in!P14=0,0,SER_hh_fech_in!P14/SER_summary!P$27)</f>
        <v>48.755900939143409</v>
      </c>
      <c r="Q14" s="22">
        <f>IF(SER_hh_fech_in!Q14=0,0,SER_hh_fech_in!Q14/SER_summary!Q$27)</f>
        <v>53.870061969552999</v>
      </c>
    </row>
    <row r="15" spans="1:17" ht="12" customHeight="1" x14ac:dyDescent="0.25">
      <c r="A15" s="105" t="s">
        <v>108</v>
      </c>
      <c r="B15" s="104"/>
      <c r="C15" s="104">
        <f>IF(SER_hh_fech_in!C15=0,0,SER_hh_fech_in!C15/SER_summary!C$27)</f>
        <v>0.41697475579311477</v>
      </c>
      <c r="D15" s="104">
        <f>IF(SER_hh_fech_in!D15=0,0,SER_hh_fech_in!D15/SER_summary!D$27)</f>
        <v>0.46546736952056533</v>
      </c>
      <c r="E15" s="104">
        <f>IF(SER_hh_fech_in!E15=0,0,SER_hh_fech_in!E15/SER_summary!E$27)</f>
        <v>0.13801219284081431</v>
      </c>
      <c r="F15" s="104">
        <f>IF(SER_hh_fech_in!F15=0,0,SER_hh_fech_in!F15/SER_summary!F$27)</f>
        <v>0.67906747678199197</v>
      </c>
      <c r="G15" s="104">
        <f>IF(SER_hh_fech_in!G15=0,0,SER_hh_fech_in!G15/SER_summary!G$27)</f>
        <v>0.77510836789772575</v>
      </c>
      <c r="H15" s="104">
        <f>IF(SER_hh_fech_in!H15=0,0,SER_hh_fech_in!H15/SER_summary!H$27)</f>
        <v>0.82849490284576988</v>
      </c>
      <c r="I15" s="104">
        <f>IF(SER_hh_fech_in!I15=0,0,SER_hh_fech_in!I15/SER_summary!I$27)</f>
        <v>0.78930635983279018</v>
      </c>
      <c r="J15" s="104">
        <f>IF(SER_hh_fech_in!J15=0,0,SER_hh_fech_in!J15/SER_summary!J$27)</f>
        <v>0.66251165179460991</v>
      </c>
      <c r="K15" s="104">
        <f>IF(SER_hh_fech_in!K15=0,0,SER_hh_fech_in!K15/SER_summary!K$27)</f>
        <v>0.77836514098566212</v>
      </c>
      <c r="L15" s="104">
        <f>IF(SER_hh_fech_in!L15=0,0,SER_hh_fech_in!L15/SER_summary!L$27)</f>
        <v>0.55718724547164544</v>
      </c>
      <c r="M15" s="104">
        <f>IF(SER_hh_fech_in!M15=0,0,SER_hh_fech_in!M15/SER_summary!M$27)</f>
        <v>0.52850965551698148</v>
      </c>
      <c r="N15" s="104">
        <f>IF(SER_hh_fech_in!N15=0,0,SER_hh_fech_in!N15/SER_summary!N$27)</f>
        <v>0.32196397249677355</v>
      </c>
      <c r="O15" s="104">
        <f>IF(SER_hh_fech_in!O15=0,0,SER_hh_fech_in!O15/SER_summary!O$27)</f>
        <v>0.56333476753714884</v>
      </c>
      <c r="P15" s="104">
        <f>IF(SER_hh_fech_in!P15=0,0,SER_hh_fech_in!P15/SER_summary!P$27)</f>
        <v>0.16921778521620023</v>
      </c>
      <c r="Q15" s="104">
        <f>IF(SER_hh_fech_in!Q15=0,0,SER_hh_fech_in!Q15/SER_summary!Q$27)</f>
        <v>0.18656425332552917</v>
      </c>
    </row>
    <row r="16" spans="1:17" ht="12.95" customHeight="1" x14ac:dyDescent="0.25">
      <c r="A16" s="90" t="s">
        <v>102</v>
      </c>
      <c r="B16" s="101"/>
      <c r="C16" s="101">
        <f>IF(SER_hh_fech_in!C16=0,0,SER_hh_fech_in!C16/SER_summary!C$27)</f>
        <v>27.566387028126698</v>
      </c>
      <c r="D16" s="101">
        <f>IF(SER_hh_fech_in!D16=0,0,SER_hh_fech_in!D16/SER_summary!D$27)</f>
        <v>26.347959882538117</v>
      </c>
      <c r="E16" s="101">
        <f>IF(SER_hh_fech_in!E16=0,0,SER_hh_fech_in!E16/SER_summary!E$27)</f>
        <v>24.972274399653163</v>
      </c>
      <c r="F16" s="101">
        <f>IF(SER_hh_fech_in!F16=0,0,SER_hh_fech_in!F16/SER_summary!F$27)</f>
        <v>24.789977017802926</v>
      </c>
      <c r="G16" s="101">
        <f>IF(SER_hh_fech_in!G16=0,0,SER_hh_fech_in!G16/SER_summary!G$27)</f>
        <v>24.067604494024678</v>
      </c>
      <c r="H16" s="101">
        <f>IF(SER_hh_fech_in!H16=0,0,SER_hh_fech_in!H16/SER_summary!H$27)</f>
        <v>23.338114657060654</v>
      </c>
      <c r="I16" s="101">
        <f>IF(SER_hh_fech_in!I16=0,0,SER_hh_fech_in!I16/SER_summary!I$27)</f>
        <v>22.580277553211431</v>
      </c>
      <c r="J16" s="101">
        <f>IF(SER_hh_fech_in!J16=0,0,SER_hh_fech_in!J16/SER_summary!J$27)</f>
        <v>22.11010506912902</v>
      </c>
      <c r="K16" s="101">
        <f>IF(SER_hh_fech_in!K16=0,0,SER_hh_fech_in!K16/SER_summary!K$27)</f>
        <v>21.340851065312066</v>
      </c>
      <c r="L16" s="101">
        <f>IF(SER_hh_fech_in!L16=0,0,SER_hh_fech_in!L16/SER_summary!L$27)</f>
        <v>20.651414305646885</v>
      </c>
      <c r="M16" s="101">
        <f>IF(SER_hh_fech_in!M16=0,0,SER_hh_fech_in!M16/SER_summary!M$27)</f>
        <v>20.092599228008147</v>
      </c>
      <c r="N16" s="101">
        <f>IF(SER_hh_fech_in!N16=0,0,SER_hh_fech_in!N16/SER_summary!N$27)</f>
        <v>18.619778304746788</v>
      </c>
      <c r="O16" s="101">
        <f>IF(SER_hh_fech_in!O16=0,0,SER_hh_fech_in!O16/SER_summary!O$27)</f>
        <v>18.51110881444227</v>
      </c>
      <c r="P16" s="101">
        <f>IF(SER_hh_fech_in!P16=0,0,SER_hh_fech_in!P16/SER_summary!P$27)</f>
        <v>17.760238693327391</v>
      </c>
      <c r="Q16" s="101">
        <f>IF(SER_hh_fech_in!Q16=0,0,SER_hh_fech_in!Q16/SER_summary!Q$27)</f>
        <v>16.420673508213635</v>
      </c>
    </row>
    <row r="17" spans="1:17" ht="12.95" customHeight="1" x14ac:dyDescent="0.25">
      <c r="A17" s="88" t="s">
        <v>101</v>
      </c>
      <c r="B17" s="103"/>
      <c r="C17" s="103">
        <f>IF(SER_hh_fech_in!C17=0,0,SER_hh_fech_in!C17/SER_summary!C$27)</f>
        <v>10.226421247787668</v>
      </c>
      <c r="D17" s="103">
        <f>IF(SER_hh_fech_in!D17=0,0,SER_hh_fech_in!D17/SER_summary!D$27)</f>
        <v>10.663249084004006</v>
      </c>
      <c r="E17" s="103">
        <f>IF(SER_hh_fech_in!E17=0,0,SER_hh_fech_in!E17/SER_summary!E$27)</f>
        <v>10.686894573851662</v>
      </c>
      <c r="F17" s="103">
        <f>IF(SER_hh_fech_in!F17=0,0,SER_hh_fech_in!F17/SER_summary!F$27)</f>
        <v>11.005232337505344</v>
      </c>
      <c r="G17" s="103">
        <f>IF(SER_hh_fech_in!G17=0,0,SER_hh_fech_in!G17/SER_summary!G$27)</f>
        <v>11.262194189513519</v>
      </c>
      <c r="H17" s="103">
        <f>IF(SER_hh_fech_in!H17=0,0,SER_hh_fech_in!H17/SER_summary!H$27)</f>
        <v>11.809913493180355</v>
      </c>
      <c r="I17" s="103">
        <f>IF(SER_hh_fech_in!I17=0,0,SER_hh_fech_in!I17/SER_summary!I$27)</f>
        <v>12.635389652958247</v>
      </c>
      <c r="J17" s="103">
        <f>IF(SER_hh_fech_in!J17=0,0,SER_hh_fech_in!J17/SER_summary!J$27)</f>
        <v>13.143727846788355</v>
      </c>
      <c r="K17" s="103">
        <f>IF(SER_hh_fech_in!K17=0,0,SER_hh_fech_in!K17/SER_summary!K$27)</f>
        <v>13.295595673723387</v>
      </c>
      <c r="L17" s="103">
        <f>IF(SER_hh_fech_in!L17=0,0,SER_hh_fech_in!L17/SER_summary!L$27)</f>
        <v>13.945260791812133</v>
      </c>
      <c r="M17" s="103">
        <f>IF(SER_hh_fech_in!M17=0,0,SER_hh_fech_in!M17/SER_summary!M$27)</f>
        <v>13.992000103431693</v>
      </c>
      <c r="N17" s="103">
        <f>IF(SER_hh_fech_in!N17=0,0,SER_hh_fech_in!N17/SER_summary!N$27)</f>
        <v>13.990717348452435</v>
      </c>
      <c r="O17" s="103">
        <f>IF(SER_hh_fech_in!O17=0,0,SER_hh_fech_in!O17/SER_summary!O$27)</f>
        <v>14.279689763266333</v>
      </c>
      <c r="P17" s="103">
        <f>IF(SER_hh_fech_in!P17=0,0,SER_hh_fech_in!P17/SER_summary!P$27)</f>
        <v>14.522676138905407</v>
      </c>
      <c r="Q17" s="103">
        <f>IF(SER_hh_fech_in!Q17=0,0,SER_hh_fech_in!Q17/SER_summary!Q$27)</f>
        <v>14.612997928015853</v>
      </c>
    </row>
    <row r="18" spans="1:17" ht="12" customHeight="1" x14ac:dyDescent="0.25">
      <c r="A18" s="88" t="s">
        <v>100</v>
      </c>
      <c r="B18" s="103"/>
      <c r="C18" s="103">
        <f>IF(SER_hh_fech_in!C18=0,0,SER_hh_fech_in!C18/SER_summary!C$27)</f>
        <v>27.574504646792128</v>
      </c>
      <c r="D18" s="103">
        <f>IF(SER_hh_fech_in!D18=0,0,SER_hh_fech_in!D18/SER_summary!D$27)</f>
        <v>26.391787569207558</v>
      </c>
      <c r="E18" s="103">
        <f>IF(SER_hh_fech_in!E18=0,0,SER_hh_fech_in!E18/SER_summary!E$27)</f>
        <v>25.630773627327546</v>
      </c>
      <c r="F18" s="103">
        <f>IF(SER_hh_fech_in!F18=0,0,SER_hh_fech_in!F18/SER_summary!F$27)</f>
        <v>24.83916502216039</v>
      </c>
      <c r="G18" s="103">
        <f>IF(SER_hh_fech_in!G18=0,0,SER_hh_fech_in!G18/SER_summary!G$27)</f>
        <v>24.092011144167255</v>
      </c>
      <c r="H18" s="103">
        <f>IF(SER_hh_fech_in!H18=0,0,SER_hh_fech_in!H18/SER_summary!H$27)</f>
        <v>23.395164636185093</v>
      </c>
      <c r="I18" s="103">
        <f>IF(SER_hh_fech_in!I18=0,0,SER_hh_fech_in!I18/SER_summary!I$27)</f>
        <v>22.731865065353542</v>
      </c>
      <c r="J18" s="103">
        <f>IF(SER_hh_fech_in!J18=0,0,SER_hh_fech_in!J18/SER_summary!J$27)</f>
        <v>22.235814557775065</v>
      </c>
      <c r="K18" s="103">
        <f>IF(SER_hh_fech_in!K18=0,0,SER_hh_fech_in!K18/SER_summary!K$27)</f>
        <v>21.345377839825762</v>
      </c>
      <c r="L18" s="103">
        <f>IF(SER_hh_fech_in!L18=0,0,SER_hh_fech_in!L18/SER_summary!L$27)</f>
        <v>20.78670525911247</v>
      </c>
      <c r="M18" s="103">
        <f>IF(SER_hh_fech_in!M18=0,0,SER_hh_fech_in!M18/SER_summary!M$27)</f>
        <v>20.160683015894854</v>
      </c>
      <c r="N18" s="103">
        <f>IF(SER_hh_fech_in!N18=0,0,SER_hh_fech_in!N18/SER_summary!N$27)</f>
        <v>19.665591252085729</v>
      </c>
      <c r="O18" s="103">
        <f>IF(SER_hh_fech_in!O18=0,0,SER_hh_fech_in!O18/SER_summary!O$27)</f>
        <v>18.916047399754184</v>
      </c>
      <c r="P18" s="103">
        <f>IF(SER_hh_fech_in!P18=0,0,SER_hh_fech_in!P18/SER_summary!P$27)</f>
        <v>18.009576157463734</v>
      </c>
      <c r="Q18" s="103">
        <f>IF(SER_hh_fech_in!Q18=0,0,SER_hh_fech_in!Q18/SER_summary!Q$27)</f>
        <v>16.559238489720205</v>
      </c>
    </row>
    <row r="19" spans="1:17" ht="12.95" customHeight="1" x14ac:dyDescent="0.25">
      <c r="A19" s="90" t="s">
        <v>47</v>
      </c>
      <c r="B19" s="101"/>
      <c r="C19" s="101">
        <f>IF(SER_hh_fech_in!C19=0,0,SER_hh_fech_in!C19/SER_summary!C$27)</f>
        <v>17.024111084746099</v>
      </c>
      <c r="D19" s="101">
        <f>IF(SER_hh_fech_in!D19=0,0,SER_hh_fech_in!D19/SER_summary!D$27)</f>
        <v>16.762842210166571</v>
      </c>
      <c r="E19" s="101">
        <f>IF(SER_hh_fech_in!E19=0,0,SER_hh_fech_in!E19/SER_summary!E$27)</f>
        <v>17.217135379715476</v>
      </c>
      <c r="F19" s="101">
        <f>IF(SER_hh_fech_in!F19=0,0,SER_hh_fech_in!F19/SER_summary!F$27)</f>
        <v>18.157229592809948</v>
      </c>
      <c r="G19" s="101">
        <f>IF(SER_hh_fech_in!G19=0,0,SER_hh_fech_in!G19/SER_summary!G$27)</f>
        <v>17.911037196013311</v>
      </c>
      <c r="H19" s="101">
        <f>IF(SER_hh_fech_in!H19=0,0,SER_hh_fech_in!H19/SER_summary!H$27)</f>
        <v>18.138187313259262</v>
      </c>
      <c r="I19" s="101">
        <f>IF(SER_hh_fech_in!I19=0,0,SER_hh_fech_in!I19/SER_summary!I$27)</f>
        <v>17.124068939362655</v>
      </c>
      <c r="J19" s="101">
        <f>IF(SER_hh_fech_in!J19=0,0,SER_hh_fech_in!J19/SER_summary!J$27)</f>
        <v>16.744134258244671</v>
      </c>
      <c r="K19" s="101">
        <f>IF(SER_hh_fech_in!K19=0,0,SER_hh_fech_in!K19/SER_summary!K$27)</f>
        <v>17.651103919353229</v>
      </c>
      <c r="L19" s="101">
        <f>IF(SER_hh_fech_in!L19=0,0,SER_hh_fech_in!L19/SER_summary!L$27)</f>
        <v>15.673669640791388</v>
      </c>
      <c r="M19" s="101">
        <f>IF(SER_hh_fech_in!M19=0,0,SER_hh_fech_in!M19/SER_summary!M$27)</f>
        <v>15.604376232093699</v>
      </c>
      <c r="N19" s="101">
        <f>IF(SER_hh_fech_in!N19=0,0,SER_hh_fech_in!N19/SER_summary!N$27)</f>
        <v>16.170814734541729</v>
      </c>
      <c r="O19" s="101">
        <f>IF(SER_hh_fech_in!O19=0,0,SER_hh_fech_in!O19/SER_summary!O$27)</f>
        <v>18.263034593513247</v>
      </c>
      <c r="P19" s="101">
        <f>IF(SER_hh_fech_in!P19=0,0,SER_hh_fech_in!P19/SER_summary!P$27)</f>
        <v>18.162638454605112</v>
      </c>
      <c r="Q19" s="101">
        <f>IF(SER_hh_fech_in!Q19=0,0,SER_hh_fech_in!Q19/SER_summary!Q$27)</f>
        <v>18.442139654334902</v>
      </c>
    </row>
    <row r="20" spans="1:17" ht="12" customHeight="1" x14ac:dyDescent="0.25">
      <c r="A20" s="88" t="s">
        <v>38</v>
      </c>
      <c r="B20" s="100"/>
      <c r="C20" s="100">
        <f>IF(SER_hh_fech_in!C20=0,0,SER_hh_fech_in!C20/SER_summary!C$27)</f>
        <v>0</v>
      </c>
      <c r="D20" s="100">
        <f>IF(SER_hh_fech_in!D20=0,0,SER_hh_fech_in!D20/SER_summary!D$27)</f>
        <v>0</v>
      </c>
      <c r="E20" s="100">
        <f>IF(SER_hh_fech_in!E20=0,0,SER_hh_fech_in!E20/SER_summary!E$27)</f>
        <v>0</v>
      </c>
      <c r="F20" s="100">
        <f>IF(SER_hh_fech_in!F20=0,0,SER_hh_fech_in!F20/SER_summary!F$27)</f>
        <v>0</v>
      </c>
      <c r="G20" s="100">
        <f>IF(SER_hh_fech_in!G20=0,0,SER_hh_fech_in!G20/SER_summary!G$27)</f>
        <v>0</v>
      </c>
      <c r="H20" s="100">
        <f>IF(SER_hh_fech_in!H20=0,0,SER_hh_fech_in!H20/SER_summary!H$27)</f>
        <v>0</v>
      </c>
      <c r="I20" s="100">
        <f>IF(SER_hh_fech_in!I20=0,0,SER_hh_fech_in!I20/SER_summary!I$27)</f>
        <v>0</v>
      </c>
      <c r="J20" s="100">
        <f>IF(SER_hh_fech_in!J20=0,0,SER_hh_fech_in!J20/SER_summary!J$27)</f>
        <v>0</v>
      </c>
      <c r="K20" s="100">
        <f>IF(SER_hh_fech_in!K20=0,0,SER_hh_fech_in!K20/SER_summary!K$27)</f>
        <v>0</v>
      </c>
      <c r="L20" s="100">
        <f>IF(SER_hh_fech_in!L20=0,0,SER_hh_fech_in!L20/SER_summary!L$27)</f>
        <v>0</v>
      </c>
      <c r="M20" s="100">
        <f>IF(SER_hh_fech_in!M20=0,0,SER_hh_fech_in!M20/SER_summary!M$27)</f>
        <v>0</v>
      </c>
      <c r="N20" s="100">
        <f>IF(SER_hh_fech_in!N20=0,0,SER_hh_fech_in!N20/SER_summary!N$27)</f>
        <v>0</v>
      </c>
      <c r="O20" s="100">
        <f>IF(SER_hh_fech_in!O20=0,0,SER_hh_fech_in!O20/SER_summary!O$27)</f>
        <v>0</v>
      </c>
      <c r="P20" s="100">
        <f>IF(SER_hh_fech_in!P20=0,0,SER_hh_fech_in!P20/SER_summary!P$27)</f>
        <v>0</v>
      </c>
      <c r="Q20" s="100">
        <f>IF(SER_hh_fech_in!Q20=0,0,SER_hh_fech_in!Q20/SER_summary!Q$27)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IF(SER_hh_fech_in!C21=0,0,SER_hh_fech_in!C21/SER_summary!C$27)</f>
        <v>0</v>
      </c>
      <c r="D21" s="100">
        <f>IF(SER_hh_fech_in!D21=0,0,SER_hh_fech_in!D21/SER_summary!D$27)</f>
        <v>19.944074875168369</v>
      </c>
      <c r="E21" s="100">
        <f>IF(SER_hh_fech_in!E21=0,0,SER_hh_fech_in!E21/SER_summary!E$27)</f>
        <v>19.10901492007843</v>
      </c>
      <c r="F21" s="100">
        <f>IF(SER_hh_fech_in!F21=0,0,SER_hh_fech_in!F21/SER_summary!F$27)</f>
        <v>19.50757680259413</v>
      </c>
      <c r="G21" s="100">
        <f>IF(SER_hh_fech_in!G21=0,0,SER_hh_fech_in!G21/SER_summary!G$27)</f>
        <v>19.436732247079949</v>
      </c>
      <c r="H21" s="100">
        <f>IF(SER_hh_fech_in!H21=0,0,SER_hh_fech_in!H21/SER_summary!H$27)</f>
        <v>19.364050495614322</v>
      </c>
      <c r="I21" s="100">
        <f>IF(SER_hh_fech_in!I21=0,0,SER_hh_fech_in!I21/SER_summary!I$27)</f>
        <v>18.937130627825635</v>
      </c>
      <c r="J21" s="100">
        <f>IF(SER_hh_fech_in!J21=0,0,SER_hh_fech_in!J21/SER_summary!J$27)</f>
        <v>17.002146941073772</v>
      </c>
      <c r="K21" s="100">
        <f>IF(SER_hh_fech_in!K21=0,0,SER_hh_fech_in!K21/SER_summary!K$27)</f>
        <v>17.423719411041212</v>
      </c>
      <c r="L21" s="100">
        <f>IF(SER_hh_fech_in!L21=0,0,SER_hh_fech_in!L21/SER_summary!L$27)</f>
        <v>12.955660826088121</v>
      </c>
      <c r="M21" s="100">
        <f>IF(SER_hh_fech_in!M21=0,0,SER_hh_fech_in!M21/SER_summary!M$27)</f>
        <v>11.693991050917031</v>
      </c>
      <c r="N21" s="100">
        <f>IF(SER_hh_fech_in!N21=0,0,SER_hh_fech_in!N21/SER_summary!N$27)</f>
        <v>15.027028538733829</v>
      </c>
      <c r="O21" s="100">
        <f>IF(SER_hh_fech_in!O21=0,0,SER_hh_fech_in!O21/SER_summary!O$27)</f>
        <v>16.397919725455306</v>
      </c>
      <c r="P21" s="100">
        <f>IF(SER_hh_fech_in!P21=0,0,SER_hh_fech_in!P21/SER_summary!P$27)</f>
        <v>17.48701624594467</v>
      </c>
      <c r="Q21" s="100">
        <f>IF(SER_hh_fech_in!Q21=0,0,SER_hh_fech_in!Q21/SER_summary!Q$27)</f>
        <v>17.984019192382032</v>
      </c>
    </row>
    <row r="22" spans="1:17" ht="12" customHeight="1" x14ac:dyDescent="0.25">
      <c r="A22" s="88" t="s">
        <v>99</v>
      </c>
      <c r="B22" s="100"/>
      <c r="C22" s="100">
        <f>IF(SER_hh_fech_in!C22=0,0,SER_hh_fech_in!C22/SER_summary!C$27)</f>
        <v>19.990189293038739</v>
      </c>
      <c r="D22" s="100">
        <f>IF(SER_hh_fech_in!D22=0,0,SER_hh_fech_in!D22/SER_summary!D$27)</f>
        <v>0</v>
      </c>
      <c r="E22" s="100">
        <f>IF(SER_hh_fech_in!E22=0,0,SER_hh_fech_in!E22/SER_summary!E$27)</f>
        <v>9.9397716652433399</v>
      </c>
      <c r="F22" s="100">
        <f>IF(SER_hh_fech_in!F22=0,0,SER_hh_fech_in!F22/SER_summary!F$27)</f>
        <v>19.985316504595566</v>
      </c>
      <c r="G22" s="100">
        <f>IF(SER_hh_fech_in!G22=0,0,SER_hh_fech_in!G22/SER_summary!G$27)</f>
        <v>19.094579579247178</v>
      </c>
      <c r="H22" s="100">
        <f>IF(SER_hh_fech_in!H22=0,0,SER_hh_fech_in!H22/SER_summary!H$27)</f>
        <v>19.307122418514886</v>
      </c>
      <c r="I22" s="100">
        <f>IF(SER_hh_fech_in!I22=0,0,SER_hh_fech_in!I22/SER_summary!I$27)</f>
        <v>12.577276474666501</v>
      </c>
      <c r="J22" s="100">
        <f>IF(SER_hh_fech_in!J22=0,0,SER_hh_fech_in!J22/SER_summary!J$27)</f>
        <v>0</v>
      </c>
      <c r="K22" s="100">
        <f>IF(SER_hh_fech_in!K22=0,0,SER_hh_fech_in!K22/SER_summary!K$27)</f>
        <v>16.748987631330277</v>
      </c>
      <c r="L22" s="100">
        <f>IF(SER_hh_fech_in!L22=0,0,SER_hh_fech_in!L22/SER_summary!L$27)</f>
        <v>7.7678849641503831</v>
      </c>
      <c r="M22" s="100">
        <f>IF(SER_hh_fech_in!M22=0,0,SER_hh_fech_in!M22/SER_summary!M$27)</f>
        <v>7.8955057189970717</v>
      </c>
      <c r="N22" s="100">
        <f>IF(SER_hh_fech_in!N22=0,0,SER_hh_fech_in!N22/SER_summary!N$27)</f>
        <v>0</v>
      </c>
      <c r="O22" s="100">
        <f>IF(SER_hh_fech_in!O22=0,0,SER_hh_fech_in!O22/SER_summary!O$27)</f>
        <v>20.437246557739364</v>
      </c>
      <c r="P22" s="100">
        <f>IF(SER_hh_fech_in!P22=0,0,SER_hh_fech_in!P22/SER_summary!P$27)</f>
        <v>20.734305048289155</v>
      </c>
      <c r="Q22" s="100">
        <f>IF(SER_hh_fech_in!Q22=0,0,SER_hh_fech_in!Q22/SER_summary!Q$27)</f>
        <v>20.89942437390437</v>
      </c>
    </row>
    <row r="23" spans="1:17" ht="12" customHeight="1" x14ac:dyDescent="0.25">
      <c r="A23" s="88" t="s">
        <v>98</v>
      </c>
      <c r="B23" s="100"/>
      <c r="C23" s="100">
        <f>IF(SER_hh_fech_in!C23=0,0,SER_hh_fech_in!C23/SER_summary!C$27)</f>
        <v>19.175192165484958</v>
      </c>
      <c r="D23" s="100">
        <f>IF(SER_hh_fech_in!D23=0,0,SER_hh_fech_in!D23/SER_summary!D$27)</f>
        <v>19.673805419238359</v>
      </c>
      <c r="E23" s="100">
        <f>IF(SER_hh_fech_in!E23=0,0,SER_hh_fech_in!E23/SER_summary!E$27)</f>
        <v>19.012019996947494</v>
      </c>
      <c r="F23" s="100">
        <f>IF(SER_hh_fech_in!F23=0,0,SER_hh_fech_in!F23/SER_summary!F$27)</f>
        <v>19.457531013788515</v>
      </c>
      <c r="G23" s="100">
        <f>IF(SER_hh_fech_in!G23=0,0,SER_hh_fech_in!G23/SER_summary!G$27)</f>
        <v>19.082258893427458</v>
      </c>
      <c r="H23" s="100">
        <f>IF(SER_hh_fech_in!H23=0,0,SER_hh_fech_in!H23/SER_summary!H$27)</f>
        <v>18.85426423984104</v>
      </c>
      <c r="I23" s="100">
        <f>IF(SER_hh_fech_in!I23=0,0,SER_hh_fech_in!I23/SER_summary!I$27)</f>
        <v>18.267811307520326</v>
      </c>
      <c r="J23" s="100">
        <f>IF(SER_hh_fech_in!J23=0,0,SER_hh_fech_in!J23/SER_summary!J$27)</f>
        <v>15.623965493352514</v>
      </c>
      <c r="K23" s="100">
        <f>IF(SER_hh_fech_in!K23=0,0,SER_hh_fech_in!K23/SER_summary!K$27)</f>
        <v>17.572359217466676</v>
      </c>
      <c r="L23" s="100">
        <f>IF(SER_hh_fech_in!L23=0,0,SER_hh_fech_in!L23/SER_summary!L$27)</f>
        <v>14.039250980432344</v>
      </c>
      <c r="M23" s="100">
        <f>IF(SER_hh_fech_in!M23=0,0,SER_hh_fech_in!M23/SER_summary!M$27)</f>
        <v>13.483710674623364</v>
      </c>
      <c r="N23" s="100">
        <f>IF(SER_hh_fech_in!N23=0,0,SER_hh_fech_in!N23/SER_summary!N$27)</f>
        <v>14.354645746554748</v>
      </c>
      <c r="O23" s="100">
        <f>IF(SER_hh_fech_in!O23=0,0,SER_hh_fech_in!O23/SER_summary!O$27)</f>
        <v>15.469433812600654</v>
      </c>
      <c r="P23" s="100">
        <f>IF(SER_hh_fech_in!P23=0,0,SER_hh_fech_in!P23/SER_summary!P$27)</f>
        <v>14.616176121690613</v>
      </c>
      <c r="Q23" s="100">
        <f>IF(SER_hh_fech_in!Q23=0,0,SER_hh_fech_in!Q23/SER_summary!Q$27)</f>
        <v>15.995932955087156</v>
      </c>
    </row>
    <row r="24" spans="1:17" ht="12" customHeight="1" x14ac:dyDescent="0.25">
      <c r="A24" s="88" t="s">
        <v>34</v>
      </c>
      <c r="B24" s="100"/>
      <c r="C24" s="100">
        <f>IF(SER_hh_fech_in!C24=0,0,SER_hh_fech_in!C24/SER_summary!C$27)</f>
        <v>0</v>
      </c>
      <c r="D24" s="100">
        <f>IF(SER_hh_fech_in!D24=0,0,SER_hh_fech_in!D24/SER_summary!D$27)</f>
        <v>0</v>
      </c>
      <c r="E24" s="100">
        <f>IF(SER_hh_fech_in!E24=0,0,SER_hh_fech_in!E24/SER_summary!E$27)</f>
        <v>0</v>
      </c>
      <c r="F24" s="100">
        <f>IF(SER_hh_fech_in!F24=0,0,SER_hh_fech_in!F24/SER_summary!F$27)</f>
        <v>0</v>
      </c>
      <c r="G24" s="100">
        <f>IF(SER_hh_fech_in!G24=0,0,SER_hh_fech_in!G24/SER_summary!G$27)</f>
        <v>0</v>
      </c>
      <c r="H24" s="100">
        <f>IF(SER_hh_fech_in!H24=0,0,SER_hh_fech_in!H24/SER_summary!H$27)</f>
        <v>0</v>
      </c>
      <c r="I24" s="100">
        <f>IF(SER_hh_fech_in!I24=0,0,SER_hh_fech_in!I24/SER_summary!I$27)</f>
        <v>0</v>
      </c>
      <c r="J24" s="100">
        <f>IF(SER_hh_fech_in!J24=0,0,SER_hh_fech_in!J24/SER_summary!J$27)</f>
        <v>0</v>
      </c>
      <c r="K24" s="100">
        <f>IF(SER_hh_fech_in!K24=0,0,SER_hh_fech_in!K24/SER_summary!K$27)</f>
        <v>0</v>
      </c>
      <c r="L24" s="100">
        <f>IF(SER_hh_fech_in!L24=0,0,SER_hh_fech_in!L24/SER_summary!L$27)</f>
        <v>0</v>
      </c>
      <c r="M24" s="100">
        <f>IF(SER_hh_fech_in!M24=0,0,SER_hh_fech_in!M24/SER_summary!M$27)</f>
        <v>0</v>
      </c>
      <c r="N24" s="100">
        <f>IF(SER_hh_fech_in!N24=0,0,SER_hh_fech_in!N24/SER_summary!N$27)</f>
        <v>0</v>
      </c>
      <c r="O24" s="100">
        <f>IF(SER_hh_fech_in!O24=0,0,SER_hh_fech_in!O24/SER_summary!O$27)</f>
        <v>0</v>
      </c>
      <c r="P24" s="100">
        <f>IF(SER_hh_fech_in!P24=0,0,SER_hh_fech_in!P24/SER_summary!P$27)</f>
        <v>0</v>
      </c>
      <c r="Q24" s="100">
        <f>IF(SER_hh_fech_in!Q24=0,0,SER_hh_fech_in!Q24/SER_summary!Q$27)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IF(SER_hh_fech_in!C25=0,0,SER_hh_fech_in!C25/SER_summary!C$27)</f>
        <v>15.544246382605589</v>
      </c>
      <c r="D25" s="100">
        <f>IF(SER_hh_fech_in!D25=0,0,SER_hh_fech_in!D25/SER_summary!D$27)</f>
        <v>16.055808115056674</v>
      </c>
      <c r="E25" s="100">
        <f>IF(SER_hh_fech_in!E25=0,0,SER_hh_fech_in!E25/SER_summary!E$27)</f>
        <v>15.771290667991092</v>
      </c>
      <c r="F25" s="100">
        <f>IF(SER_hh_fech_in!F25=0,0,SER_hh_fech_in!F25/SER_summary!F$27)</f>
        <v>16.04778254552436</v>
      </c>
      <c r="G25" s="100">
        <f>IF(SER_hh_fech_in!G25=0,0,SER_hh_fech_in!G25/SER_summary!G$27)</f>
        <v>14.92555280443244</v>
      </c>
      <c r="H25" s="100">
        <f>IF(SER_hh_fech_in!H25=0,0,SER_hh_fech_in!H25/SER_summary!H$27)</f>
        <v>15.179809835347129</v>
      </c>
      <c r="I25" s="100">
        <f>IF(SER_hh_fech_in!I25=0,0,SER_hh_fech_in!I25/SER_summary!I$27)</f>
        <v>15.12624808522753</v>
      </c>
      <c r="J25" s="100">
        <f>IF(SER_hh_fech_in!J25=0,0,SER_hh_fech_in!J25/SER_summary!J$27)</f>
        <v>13.524782845586859</v>
      </c>
      <c r="K25" s="100">
        <f>IF(SER_hh_fech_in!K25=0,0,SER_hh_fech_in!K25/SER_summary!K$27)</f>
        <v>13.989737885317352</v>
      </c>
      <c r="L25" s="100">
        <f>IF(SER_hh_fech_in!L25=0,0,SER_hh_fech_in!L25/SER_summary!L$27)</f>
        <v>5.3955217117018748</v>
      </c>
      <c r="M25" s="100">
        <f>IF(SER_hh_fech_in!M25=0,0,SER_hh_fech_in!M25/SER_summary!M$27)</f>
        <v>8.9658801144347287</v>
      </c>
      <c r="N25" s="100">
        <f>IF(SER_hh_fech_in!N25=0,0,SER_hh_fech_in!N25/SER_summary!N$27)</f>
        <v>13.02856691840331</v>
      </c>
      <c r="O25" s="100">
        <f>IF(SER_hh_fech_in!O25=0,0,SER_hh_fech_in!O25/SER_summary!O$27)</f>
        <v>12.982893689114249</v>
      </c>
      <c r="P25" s="100">
        <f>IF(SER_hh_fech_in!P25=0,0,SER_hh_fech_in!P25/SER_summary!P$27)</f>
        <v>10.839756693398263</v>
      </c>
      <c r="Q25" s="100">
        <f>IF(SER_hh_fech_in!Q25=0,0,SER_hh_fech_in!Q25/SER_summary!Q$27)</f>
        <v>12.461680060115684</v>
      </c>
    </row>
    <row r="26" spans="1:17" ht="12" customHeight="1" x14ac:dyDescent="0.25">
      <c r="A26" s="88" t="s">
        <v>30</v>
      </c>
      <c r="B26" s="22"/>
      <c r="C26" s="22">
        <f>IF(SER_hh_fech_in!C26=0,0,SER_hh_fech_in!C26/SER_summary!C$27)</f>
        <v>15.305909912094416</v>
      </c>
      <c r="D26" s="22">
        <f>IF(SER_hh_fech_in!D26=0,0,SER_hh_fech_in!D26/SER_summary!D$27)</f>
        <v>15.755323465074358</v>
      </c>
      <c r="E26" s="22">
        <f>IF(SER_hh_fech_in!E26=0,0,SER_hh_fech_in!E26/SER_summary!E$27)</f>
        <v>15.515166918007282</v>
      </c>
      <c r="F26" s="22">
        <f>IF(SER_hh_fech_in!F26=0,0,SER_hh_fech_in!F26/SER_summary!F$27)</f>
        <v>15.849315093055438</v>
      </c>
      <c r="G26" s="22">
        <f>IF(SER_hh_fech_in!G26=0,0,SER_hh_fech_in!G26/SER_summary!G$27)</f>
        <v>15.582870537506212</v>
      </c>
      <c r="H26" s="22">
        <f>IF(SER_hh_fech_in!H26=0,0,SER_hh_fech_in!H26/SER_summary!H$27)</f>
        <v>15.260966971086447</v>
      </c>
      <c r="I26" s="22">
        <f>IF(SER_hh_fech_in!I26=0,0,SER_hh_fech_in!I26/SER_summary!I$27)</f>
        <v>14.906099222089129</v>
      </c>
      <c r="J26" s="22">
        <f>IF(SER_hh_fech_in!J26=0,0,SER_hh_fech_in!J26/SER_summary!J$27)</f>
        <v>14.532334599166877</v>
      </c>
      <c r="K26" s="22">
        <f>IF(SER_hh_fech_in!K26=0,0,SER_hh_fech_in!K26/SER_summary!K$27)</f>
        <v>11.86660430109565</v>
      </c>
      <c r="L26" s="22">
        <f>IF(SER_hh_fech_in!L26=0,0,SER_hh_fech_in!L26/SER_summary!L$27)</f>
        <v>5.5703895195526165</v>
      </c>
      <c r="M26" s="22">
        <f>IF(SER_hh_fech_in!M26=0,0,SER_hh_fech_in!M26/SER_summary!M$27)</f>
        <v>6.8550505836348643</v>
      </c>
      <c r="N26" s="22">
        <f>IF(SER_hh_fech_in!N26=0,0,SER_hh_fech_in!N26/SER_summary!N$27)</f>
        <v>8.3270630343388561</v>
      </c>
      <c r="O26" s="22">
        <f>IF(SER_hh_fech_in!O26=0,0,SER_hh_fech_in!O26/SER_summary!O$27)</f>
        <v>7.4287674192843323</v>
      </c>
      <c r="P26" s="22">
        <f>IF(SER_hh_fech_in!P26=0,0,SER_hh_fech_in!P26/SER_summary!P$27)</f>
        <v>12.112053027454822</v>
      </c>
      <c r="Q26" s="22">
        <f>IF(SER_hh_fech_in!Q26=0,0,SER_hh_fech_in!Q26/SER_summary!Q$27)</f>
        <v>13.202382147082661</v>
      </c>
    </row>
    <row r="27" spans="1:17" ht="12" customHeight="1" x14ac:dyDescent="0.25">
      <c r="A27" s="93" t="s">
        <v>114</v>
      </c>
      <c r="B27" s="121"/>
      <c r="C27" s="116">
        <f>IF(SER_hh_fech_in!C27=0,0,SER_hh_fech_in!C27/SER_summary!C$27)</f>
        <v>0.67878284253895305</v>
      </c>
      <c r="D27" s="116">
        <f>IF(SER_hh_fech_in!D27=0,0,SER_hh_fech_in!D27/SER_summary!D$27)</f>
        <v>0.66353763217832407</v>
      </c>
      <c r="E27" s="116">
        <f>IF(SER_hh_fech_in!E27=0,0,SER_hh_fech_in!E27/SER_summary!E$27)</f>
        <v>1.1025137147669875</v>
      </c>
      <c r="F27" s="116">
        <f>IF(SER_hh_fech_in!F27=0,0,SER_hh_fech_in!F27/SER_summary!F$27)</f>
        <v>0.86879849109784846</v>
      </c>
      <c r="G27" s="116">
        <f>IF(SER_hh_fech_in!G27=0,0,SER_hh_fech_in!G27/SER_summary!G$27)</f>
        <v>1.3369828504694983</v>
      </c>
      <c r="H27" s="116">
        <f>IF(SER_hh_fech_in!H27=0,0,SER_hh_fech_in!H27/SER_summary!H$27)</f>
        <v>1.3372068206708339</v>
      </c>
      <c r="I27" s="116">
        <f>IF(SER_hh_fech_in!I27=0,0,SER_hh_fech_in!I27/SER_summary!I$27)</f>
        <v>1.6558169815150379</v>
      </c>
      <c r="J27" s="116">
        <f>IF(SER_hh_fech_in!J27=0,0,SER_hh_fech_in!J27/SER_summary!J$27)</f>
        <v>2.0867474101682695</v>
      </c>
      <c r="K27" s="116">
        <f>IF(SER_hh_fech_in!K27=0,0,SER_hh_fech_in!K27/SER_summary!K$27)</f>
        <v>3.5844114463286898</v>
      </c>
      <c r="L27" s="116">
        <f>IF(SER_hh_fech_in!L27=0,0,SER_hh_fech_in!L27/SER_summary!L$27)</f>
        <v>7.3276741424291796</v>
      </c>
      <c r="M27" s="116">
        <f>IF(SER_hh_fech_in!M27=0,0,SER_hh_fech_in!M27/SER_summary!M$27)</f>
        <v>6.8992605232012485</v>
      </c>
      <c r="N27" s="116">
        <f>IF(SER_hh_fech_in!N27=0,0,SER_hh_fech_in!N27/SER_summary!N$27)</f>
        <v>5.5548712832217619</v>
      </c>
      <c r="O27" s="116">
        <f>IF(SER_hh_fech_in!O27=0,0,SER_hh_fech_in!O27/SER_summary!O$27)</f>
        <v>4.027500844623634</v>
      </c>
      <c r="P27" s="116">
        <f>IF(SER_hh_fech_in!P27=0,0,SER_hh_fech_in!P27/SER_summary!P$27)</f>
        <v>3.0869218512822654</v>
      </c>
      <c r="Q27" s="116">
        <f>IF(SER_hh_fech_in!Q27=0,0,SER_hh_fech_in!Q27/SER_summary!Q$27)</f>
        <v>2.510093074889407</v>
      </c>
    </row>
    <row r="28" spans="1:17" ht="12" customHeight="1" x14ac:dyDescent="0.25">
      <c r="A28" s="91" t="s">
        <v>113</v>
      </c>
      <c r="B28" s="18"/>
      <c r="C28" s="117">
        <f>IF(SER_hh_fech_in!C28=0,0,SER_hh_fech_in!C28/SER_summary!C$27)</f>
        <v>9.1853690455571364</v>
      </c>
      <c r="D28" s="117">
        <f>IF(SER_hh_fech_in!D28=0,0,SER_hh_fech_in!D28/SER_summary!D$27)</f>
        <v>9.3227850151954001</v>
      </c>
      <c r="E28" s="117">
        <f>IF(SER_hh_fech_in!E28=0,0,SER_hh_fech_in!E28/SER_summary!E$27)</f>
        <v>9.4144950631313584</v>
      </c>
      <c r="F28" s="117">
        <f>IF(SER_hh_fech_in!F28=0,0,SER_hh_fech_in!F28/SER_summary!F$27)</f>
        <v>9.60877478575574</v>
      </c>
      <c r="G28" s="117">
        <f>IF(SER_hh_fech_in!G28=0,0,SER_hh_fech_in!G28/SER_summary!G$27)</f>
        <v>9.4966844392852803</v>
      </c>
      <c r="H28" s="117">
        <f>IF(SER_hh_fech_in!H28=0,0,SER_hh_fech_in!H28/SER_summary!H$27)</f>
        <v>9.3172805859016208</v>
      </c>
      <c r="I28" s="117">
        <f>IF(SER_hh_fech_in!I28=0,0,SER_hh_fech_in!I28/SER_summary!I$27)</f>
        <v>9.0561048195665368</v>
      </c>
      <c r="J28" s="117">
        <f>IF(SER_hh_fech_in!J28=0,0,SER_hh_fech_in!J28/SER_summary!J$27)</f>
        <v>8.9185507655117071</v>
      </c>
      <c r="K28" s="117">
        <f>IF(SER_hh_fech_in!K28=0,0,SER_hh_fech_in!K28/SER_summary!K$27)</f>
        <v>9.028969696420365</v>
      </c>
      <c r="L28" s="117">
        <f>IF(SER_hh_fech_in!L28=0,0,SER_hh_fech_in!L28/SER_summary!L$27)</f>
        <v>8.7239398249007678</v>
      </c>
      <c r="M28" s="117">
        <f>IF(SER_hh_fech_in!M28=0,0,SER_hh_fech_in!M28/SER_summary!M$27)</f>
        <v>8.7115252437525594</v>
      </c>
      <c r="N28" s="117">
        <f>IF(SER_hh_fech_in!N28=0,0,SER_hh_fech_in!N28/SER_summary!N$27)</f>
        <v>8.7105132530768934</v>
      </c>
      <c r="O28" s="117">
        <f>IF(SER_hh_fech_in!O28=0,0,SER_hh_fech_in!O28/SER_summary!O$27)</f>
        <v>8.7454964388908714</v>
      </c>
      <c r="P28" s="117">
        <f>IF(SER_hh_fech_in!P28=0,0,SER_hh_fech_in!P28/SER_summary!P$27)</f>
        <v>8.7681347455392569</v>
      </c>
      <c r="Q28" s="117">
        <f>IF(SER_hh_fech_in!Q28=0,0,SER_hh_fech_in!Q28/SER_summary!Q$27)</f>
        <v>8.8199237793340313</v>
      </c>
    </row>
    <row r="29" spans="1:17" ht="12.95" customHeight="1" x14ac:dyDescent="0.25">
      <c r="A29" s="90" t="s">
        <v>46</v>
      </c>
      <c r="B29" s="101"/>
      <c r="C29" s="101">
        <f>IF(SER_hh_fech_in!C29=0,0,SER_hh_fech_in!C29/SER_summary!C$27)</f>
        <v>15.141823552279048</v>
      </c>
      <c r="D29" s="101">
        <f>IF(SER_hh_fech_in!D29=0,0,SER_hh_fech_in!D29/SER_summary!D$27)</f>
        <v>23.463636491885165</v>
      </c>
      <c r="E29" s="101">
        <f>IF(SER_hh_fech_in!E29=0,0,SER_hh_fech_in!E29/SER_summary!E$27)</f>
        <v>19.463078549589735</v>
      </c>
      <c r="F29" s="101">
        <f>IF(SER_hh_fech_in!F29=0,0,SER_hh_fech_in!F29/SER_summary!F$27)</f>
        <v>22.292583964477579</v>
      </c>
      <c r="G29" s="101">
        <f>IF(SER_hh_fech_in!G29=0,0,SER_hh_fech_in!G29/SER_summary!G$27)</f>
        <v>28.169981753909482</v>
      </c>
      <c r="H29" s="101">
        <f>IF(SER_hh_fech_in!H29=0,0,SER_hh_fech_in!H29/SER_summary!H$27)</f>
        <v>19.613073785955834</v>
      </c>
      <c r="I29" s="101">
        <f>IF(SER_hh_fech_in!I29=0,0,SER_hh_fech_in!I29/SER_summary!I$27)</f>
        <v>23.63091932470412</v>
      </c>
      <c r="J29" s="101">
        <f>IF(SER_hh_fech_in!J29=0,0,SER_hh_fech_in!J29/SER_summary!J$27)</f>
        <v>27.52666000064405</v>
      </c>
      <c r="K29" s="101">
        <f>IF(SER_hh_fech_in!K29=0,0,SER_hh_fech_in!K29/SER_summary!K$27)</f>
        <v>18.79806589276788</v>
      </c>
      <c r="L29" s="101">
        <f>IF(SER_hh_fech_in!L29=0,0,SER_hh_fech_in!L29/SER_summary!L$27)</f>
        <v>19.322624337768548</v>
      </c>
      <c r="M29" s="101">
        <f>IF(SER_hh_fech_in!M29=0,0,SER_hh_fech_in!M29/SER_summary!M$27)</f>
        <v>21.516296297021523</v>
      </c>
      <c r="N29" s="101">
        <f>IF(SER_hh_fech_in!N29=0,0,SER_hh_fech_in!N29/SER_summary!N$27)</f>
        <v>47.666694830132492</v>
      </c>
      <c r="O29" s="101">
        <f>IF(SER_hh_fech_in!O29=0,0,SER_hh_fech_in!O29/SER_summary!O$27)</f>
        <v>18.684954901694294</v>
      </c>
      <c r="P29" s="101">
        <f>IF(SER_hh_fech_in!P29=0,0,SER_hh_fech_in!P29/SER_summary!P$27)</f>
        <v>25.959362268761581</v>
      </c>
      <c r="Q29" s="101">
        <f>IF(SER_hh_fech_in!Q29=0,0,SER_hh_fech_in!Q29/SER_summary!Q$27)</f>
        <v>24.511583749750365</v>
      </c>
    </row>
    <row r="30" spans="1:17" s="28" customFormat="1" ht="12" customHeight="1" x14ac:dyDescent="0.25">
      <c r="A30" s="88" t="s">
        <v>66</v>
      </c>
      <c r="B30" s="100"/>
      <c r="C30" s="100">
        <f>IF(SER_hh_fech_in!C30=0,0,SER_hh_fech_in!C30/SER_summary!C$27)</f>
        <v>0</v>
      </c>
      <c r="D30" s="100">
        <f>IF(SER_hh_fech_in!D30=0,0,SER_hh_fech_in!D30/SER_summary!D$27)</f>
        <v>23.708783610310576</v>
      </c>
      <c r="E30" s="100">
        <f>IF(SER_hh_fech_in!E30=0,0,SER_hh_fech_in!E30/SER_summary!E$27)</f>
        <v>24.569888344203076</v>
      </c>
      <c r="F30" s="100">
        <f>IF(SER_hh_fech_in!F30=0,0,SER_hh_fech_in!F30/SER_summary!F$27)</f>
        <v>27.957329845550447</v>
      </c>
      <c r="G30" s="100">
        <f>IF(SER_hh_fech_in!G30=0,0,SER_hh_fech_in!G30/SER_summary!G$27)</f>
        <v>28.462485206409628</v>
      </c>
      <c r="H30" s="100">
        <f>IF(SER_hh_fech_in!H30=0,0,SER_hh_fech_in!H30/SER_summary!H$27)</f>
        <v>0</v>
      </c>
      <c r="I30" s="100">
        <f>IF(SER_hh_fech_in!I30=0,0,SER_hh_fech_in!I30/SER_summary!I$27)</f>
        <v>29.409263881863097</v>
      </c>
      <c r="J30" s="100">
        <f>IF(SER_hh_fech_in!J30=0,0,SER_hh_fech_in!J30/SER_summary!J$27)</f>
        <v>27.96384386305753</v>
      </c>
      <c r="K30" s="100">
        <f>IF(SER_hh_fech_in!K30=0,0,SER_hh_fech_in!K30/SER_summary!K$27)</f>
        <v>0</v>
      </c>
      <c r="L30" s="100">
        <f>IF(SER_hh_fech_in!L30=0,0,SER_hh_fech_in!L30/SER_summary!L$27)</f>
        <v>0</v>
      </c>
      <c r="M30" s="100">
        <f>IF(SER_hh_fech_in!M30=0,0,SER_hh_fech_in!M30/SER_summary!M$27)</f>
        <v>28.332559524398579</v>
      </c>
      <c r="N30" s="100">
        <f>IF(SER_hh_fech_in!N30=0,0,SER_hh_fech_in!N30/SER_summary!N$27)</f>
        <v>26.73408317694323</v>
      </c>
      <c r="O30" s="100">
        <f>IF(SER_hh_fech_in!O30=0,0,SER_hh_fech_in!O30/SER_summary!O$27)</f>
        <v>26.090712983413624</v>
      </c>
      <c r="P30" s="100">
        <f>IF(SER_hh_fech_in!P30=0,0,SER_hh_fech_in!P30/SER_summary!P$27)</f>
        <v>26.460845193494642</v>
      </c>
      <c r="Q30" s="100">
        <f>IF(SER_hh_fech_in!Q30=0,0,SER_hh_fech_in!Q30/SER_summary!Q$27)</f>
        <v>25.022922209908621</v>
      </c>
    </row>
    <row r="31" spans="1:17" ht="12" customHeight="1" x14ac:dyDescent="0.25">
      <c r="A31" s="88" t="s">
        <v>98</v>
      </c>
      <c r="B31" s="100"/>
      <c r="C31" s="100">
        <f>IF(SER_hh_fech_in!C31=0,0,SER_hh_fech_in!C31/SER_summary!C$27)</f>
        <v>19.860512318239778</v>
      </c>
      <c r="D31" s="100">
        <f>IF(SER_hh_fech_in!D31=0,0,SER_hh_fech_in!D31/SER_summary!D$27)</f>
        <v>21.366022578494825</v>
      </c>
      <c r="E31" s="100">
        <f>IF(SER_hh_fech_in!E31=0,0,SER_hh_fech_in!E31/SER_summary!E$27)</f>
        <v>22.076131595623657</v>
      </c>
      <c r="F31" s="100">
        <f>IF(SER_hh_fech_in!F31=0,0,SER_hh_fech_in!F31/SER_summary!F$27)</f>
        <v>25.037941374901834</v>
      </c>
      <c r="G31" s="100">
        <f>IF(SER_hh_fech_in!G31=0,0,SER_hh_fech_in!G31/SER_summary!G$27)</f>
        <v>25.239724860198312</v>
      </c>
      <c r="H31" s="100">
        <f>IF(SER_hh_fech_in!H31=0,0,SER_hh_fech_in!H31/SER_summary!H$27)</f>
        <v>26.145117804340352</v>
      </c>
      <c r="I31" s="100">
        <f>IF(SER_hh_fech_in!I31=0,0,SER_hh_fech_in!I31/SER_summary!I$27)</f>
        <v>26.009195134867678</v>
      </c>
      <c r="J31" s="100">
        <f>IF(SER_hh_fech_in!J31=0,0,SER_hh_fech_in!J31/SER_summary!J$27)</f>
        <v>24.947214749870128</v>
      </c>
      <c r="K31" s="100">
        <f>IF(SER_hh_fech_in!K31=0,0,SER_hh_fech_in!K31/SER_summary!K$27)</f>
        <v>24.728003879634791</v>
      </c>
      <c r="L31" s="100">
        <f>IF(SER_hh_fech_in!L31=0,0,SER_hh_fech_in!L31/SER_summary!L$27)</f>
        <v>25.801680955465567</v>
      </c>
      <c r="M31" s="100">
        <f>IF(SER_hh_fech_in!M31=0,0,SER_hh_fech_in!M31/SER_summary!M$27)</f>
        <v>25.773974575344827</v>
      </c>
      <c r="N31" s="100">
        <f>IF(SER_hh_fech_in!N31=0,0,SER_hh_fech_in!N31/SER_summary!N$27)</f>
        <v>24.54051641992681</v>
      </c>
      <c r="O31" s="100">
        <f>IF(SER_hh_fech_in!O31=0,0,SER_hh_fech_in!O31/SER_summary!O$27)</f>
        <v>24.021196132727312</v>
      </c>
      <c r="P31" s="100">
        <f>IF(SER_hh_fech_in!P31=0,0,SER_hh_fech_in!P31/SER_summary!P$27)</f>
        <v>23.444224092096213</v>
      </c>
      <c r="Q31" s="100">
        <f>IF(SER_hh_fech_in!Q31=0,0,SER_hh_fech_in!Q31/SER_summary!Q$27)</f>
        <v>23.081362900200375</v>
      </c>
    </row>
    <row r="32" spans="1:17" ht="12" customHeight="1" x14ac:dyDescent="0.25">
      <c r="A32" s="88" t="s">
        <v>34</v>
      </c>
      <c r="B32" s="100"/>
      <c r="C32" s="100">
        <f>IF(SER_hh_fech_in!C32=0,0,SER_hh_fech_in!C32/SER_summary!C$27)</f>
        <v>0</v>
      </c>
      <c r="D32" s="100">
        <f>IF(SER_hh_fech_in!D32=0,0,SER_hh_fech_in!D32/SER_summary!D$27)</f>
        <v>0</v>
      </c>
      <c r="E32" s="100">
        <f>IF(SER_hh_fech_in!E32=0,0,SER_hh_fech_in!E32/SER_summary!E$27)</f>
        <v>0</v>
      </c>
      <c r="F32" s="100">
        <f>IF(SER_hh_fech_in!F32=0,0,SER_hh_fech_in!F32/SER_summary!F$27)</f>
        <v>0</v>
      </c>
      <c r="G32" s="100">
        <f>IF(SER_hh_fech_in!G32=0,0,SER_hh_fech_in!G32/SER_summary!G$27)</f>
        <v>0</v>
      </c>
      <c r="H32" s="100">
        <f>IF(SER_hh_fech_in!H32=0,0,SER_hh_fech_in!H32/SER_summary!H$27)</f>
        <v>0</v>
      </c>
      <c r="I32" s="100">
        <f>IF(SER_hh_fech_in!I32=0,0,SER_hh_fech_in!I32/SER_summary!I$27)</f>
        <v>0</v>
      </c>
      <c r="J32" s="100">
        <f>IF(SER_hh_fech_in!J32=0,0,SER_hh_fech_in!J32/SER_summary!J$27)</f>
        <v>0</v>
      </c>
      <c r="K32" s="100">
        <f>IF(SER_hh_fech_in!K32=0,0,SER_hh_fech_in!K32/SER_summary!K$27)</f>
        <v>0</v>
      </c>
      <c r="L32" s="100">
        <f>IF(SER_hh_fech_in!L32=0,0,SER_hh_fech_in!L32/SER_summary!L$27)</f>
        <v>0</v>
      </c>
      <c r="M32" s="100">
        <f>IF(SER_hh_fech_in!M32=0,0,SER_hh_fech_in!M32/SER_summary!M$27)</f>
        <v>0</v>
      </c>
      <c r="N32" s="100">
        <f>IF(SER_hh_fech_in!N32=0,0,SER_hh_fech_in!N32/SER_summary!N$27)</f>
        <v>53.151638078073688</v>
      </c>
      <c r="O32" s="100">
        <f>IF(SER_hh_fech_in!O32=0,0,SER_hh_fech_in!O32/SER_summary!O$27)</f>
        <v>30.495631003066823</v>
      </c>
      <c r="P32" s="100">
        <f>IF(SER_hh_fech_in!P32=0,0,SER_hh_fech_in!P32/SER_summary!P$27)</f>
        <v>29.894230352113951</v>
      </c>
      <c r="Q32" s="100">
        <f>IF(SER_hh_fech_in!Q32=0,0,SER_hh_fech_in!Q32/SER_summary!Q$27)</f>
        <v>29.740285145284606</v>
      </c>
    </row>
    <row r="33" spans="1:17" ht="12" customHeight="1" x14ac:dyDescent="0.25">
      <c r="A33" s="49" t="s">
        <v>30</v>
      </c>
      <c r="B33" s="18"/>
      <c r="C33" s="18">
        <f>IF(SER_hh_fech_in!C33=0,0,SER_hh_fech_in!C33/SER_summary!C$27)</f>
        <v>14.925694080926966</v>
      </c>
      <c r="D33" s="18">
        <f>IF(SER_hh_fech_in!D33=0,0,SER_hh_fech_in!D33/SER_summary!D$27)</f>
        <v>15.842627126281608</v>
      </c>
      <c r="E33" s="18">
        <f>IF(SER_hh_fech_in!E33=0,0,SER_hh_fech_in!E33/SER_summary!E$27)</f>
        <v>16.316296251621996</v>
      </c>
      <c r="F33" s="18">
        <f>IF(SER_hh_fech_in!F33=0,0,SER_hh_fech_in!F33/SER_summary!F$27)</f>
        <v>18.46001364375455</v>
      </c>
      <c r="G33" s="18">
        <f>IF(SER_hh_fech_in!G33=0,0,SER_hh_fech_in!G33/SER_summary!G$27)</f>
        <v>0</v>
      </c>
      <c r="H33" s="18">
        <f>IF(SER_hh_fech_in!H33=0,0,SER_hh_fech_in!H33/SER_summary!H$27)</f>
        <v>19.220041733148978</v>
      </c>
      <c r="I33" s="18">
        <f>IF(SER_hh_fech_in!I33=0,0,SER_hh_fech_in!I33/SER_summary!I$27)</f>
        <v>19.076212761832469</v>
      </c>
      <c r="J33" s="18">
        <f>IF(SER_hh_fech_in!J33=0,0,SER_hh_fech_in!J33/SER_summary!J$27)</f>
        <v>0</v>
      </c>
      <c r="K33" s="18">
        <f>IF(SER_hh_fech_in!K33=0,0,SER_hh_fech_in!K33/SER_summary!K$27)</f>
        <v>18.071852389788667</v>
      </c>
      <c r="L33" s="18">
        <f>IF(SER_hh_fech_in!L33=0,0,SER_hh_fech_in!L33/SER_summary!L$27)</f>
        <v>19.108203684964387</v>
      </c>
      <c r="M33" s="18">
        <f>IF(SER_hh_fech_in!M33=0,0,SER_hh_fech_in!M33/SER_summary!M$27)</f>
        <v>19.107667405322864</v>
      </c>
      <c r="N33" s="18">
        <f>IF(SER_hh_fech_in!N33=0,0,SER_hh_fech_in!N33/SER_summary!N$27)</f>
        <v>0</v>
      </c>
      <c r="O33" s="18">
        <f>IF(SER_hh_fech_in!O33=0,0,SER_hh_fech_in!O33/SER_summary!O$27)</f>
        <v>17.928698384086754</v>
      </c>
      <c r="P33" s="18">
        <f>IF(SER_hh_fech_in!P33=0,0,SER_hh_fech_in!P33/SER_summary!P$27)</f>
        <v>0</v>
      </c>
      <c r="Q33" s="18">
        <f>IF(SER_hh_fech_in!Q33=0,0,SER_hh_fech_in!Q33/SER_summary!Q$27)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/>
      <c r="C3" s="106">
        <f>IF(SER_hh_tesh_in!C3=0,0,SER_hh_tesh_in!C3/SER_summary!C$27)</f>
        <v>65.302828843860297</v>
      </c>
      <c r="D3" s="106">
        <f>IF(SER_hh_tesh_in!D3=0,0,SER_hh_tesh_in!D3/SER_summary!D$27)</f>
        <v>75.592721445717913</v>
      </c>
      <c r="E3" s="106">
        <f>IF(SER_hh_tesh_in!E3=0,0,SER_hh_tesh_in!E3/SER_summary!E$27)</f>
        <v>60.546556189838746</v>
      </c>
      <c r="F3" s="106">
        <f>IF(SER_hh_tesh_in!F3=0,0,SER_hh_tesh_in!F3/SER_summary!F$27)</f>
        <v>75.802989153098366</v>
      </c>
      <c r="G3" s="106">
        <f>IF(SER_hh_tesh_in!G3=0,0,SER_hh_tesh_in!G3/SER_summary!G$27)</f>
        <v>85.299307863119296</v>
      </c>
      <c r="H3" s="106">
        <f>IF(SER_hh_tesh_in!H3=0,0,SER_hh_tesh_in!H3/SER_summary!H$27)</f>
        <v>92.886163837997046</v>
      </c>
      <c r="I3" s="106">
        <f>IF(SER_hh_tesh_in!I3=0,0,SER_hh_tesh_in!I3/SER_summary!I$27)</f>
        <v>97.735507162644126</v>
      </c>
      <c r="J3" s="106">
        <f>IF(SER_hh_tesh_in!J3=0,0,SER_hh_tesh_in!J3/SER_summary!J$27)</f>
        <v>97.07540254063413</v>
      </c>
      <c r="K3" s="106">
        <f>IF(SER_hh_tesh_in!K3=0,0,SER_hh_tesh_in!K3/SER_summary!K$27)</f>
        <v>102.76583547024968</v>
      </c>
      <c r="L3" s="106">
        <f>IF(SER_hh_tesh_in!L3=0,0,SER_hh_tesh_in!L3/SER_summary!L$27)</f>
        <v>101.1236740655395</v>
      </c>
      <c r="M3" s="106">
        <f>IF(SER_hh_tesh_in!M3=0,0,SER_hh_tesh_in!M3/SER_summary!M$27)</f>
        <v>86.973036790816451</v>
      </c>
      <c r="N3" s="106">
        <f>IF(SER_hh_tesh_in!N3=0,0,SER_hh_tesh_in!N3/SER_summary!N$27)</f>
        <v>67.524358464959931</v>
      </c>
      <c r="O3" s="106">
        <f>IF(SER_hh_tesh_in!O3=0,0,SER_hh_tesh_in!O3/SER_summary!O$27)</f>
        <v>71.398404841112921</v>
      </c>
      <c r="P3" s="106">
        <f>IF(SER_hh_tesh_in!P3=0,0,SER_hh_tesh_in!P3/SER_summary!P$27)</f>
        <v>88.007941749879706</v>
      </c>
      <c r="Q3" s="106">
        <f>IF(SER_hh_tesh_in!Q3=0,0,SER_hh_tesh_in!Q3/SER_summary!Q$27)</f>
        <v>101.51500619857356</v>
      </c>
    </row>
    <row r="4" spans="1:17" ht="12.95" customHeight="1" x14ac:dyDescent="0.25">
      <c r="A4" s="90" t="s">
        <v>44</v>
      </c>
      <c r="B4" s="101"/>
      <c r="C4" s="101">
        <f>IF(SER_hh_tesh_in!C4=0,0,SER_hh_tesh_in!C4/SER_summary!C$27)</f>
        <v>23.893429958720443</v>
      </c>
      <c r="D4" s="101">
        <f>IF(SER_hh_tesh_in!D4=0,0,SER_hh_tesh_in!D4/SER_summary!D$27)</f>
        <v>26.390245907086587</v>
      </c>
      <c r="E4" s="101">
        <f>IF(SER_hh_tesh_in!E4=0,0,SER_hh_tesh_in!E4/SER_summary!E$27)</f>
        <v>34.015215203912831</v>
      </c>
      <c r="F4" s="101">
        <f>IF(SER_hh_tesh_in!F4=0,0,SER_hh_tesh_in!F4/SER_summary!F$27)</f>
        <v>36.579682743164916</v>
      </c>
      <c r="G4" s="101">
        <f>IF(SER_hh_tesh_in!G4=0,0,SER_hh_tesh_in!G4/SER_summary!G$27)</f>
        <v>42.883201716853897</v>
      </c>
      <c r="H4" s="101">
        <f>IF(SER_hh_tesh_in!H4=0,0,SER_hh_tesh_in!H4/SER_summary!H$27)</f>
        <v>44.430188108429576</v>
      </c>
      <c r="I4" s="101">
        <f>IF(SER_hh_tesh_in!I4=0,0,SER_hh_tesh_in!I4/SER_summary!I$27)</f>
        <v>42.204972413214691</v>
      </c>
      <c r="J4" s="101">
        <f>IF(SER_hh_tesh_in!J4=0,0,SER_hh_tesh_in!J4/SER_summary!J$27)</f>
        <v>38.201362992123599</v>
      </c>
      <c r="K4" s="101">
        <f>IF(SER_hh_tesh_in!K4=0,0,SER_hh_tesh_in!K4/SER_summary!K$27)</f>
        <v>42.356606933117469</v>
      </c>
      <c r="L4" s="101">
        <f>IF(SER_hh_tesh_in!L4=0,0,SER_hh_tesh_in!L4/SER_summary!L$27)</f>
        <v>34.439302998634759</v>
      </c>
      <c r="M4" s="101">
        <f>IF(SER_hh_tesh_in!M4=0,0,SER_hh_tesh_in!M4/SER_summary!M$27)</f>
        <v>32.536625262967078</v>
      </c>
      <c r="N4" s="101">
        <f>IF(SER_hh_tesh_in!N4=0,0,SER_hh_tesh_in!N4/SER_summary!N$27)</f>
        <v>32.475793808947543</v>
      </c>
      <c r="O4" s="101">
        <f>IF(SER_hh_tesh_in!O4=0,0,SER_hh_tesh_in!O4/SER_summary!O$27)</f>
        <v>31.278859053789837</v>
      </c>
      <c r="P4" s="101">
        <f>IF(SER_hh_tesh_in!P4=0,0,SER_hh_tesh_in!P4/SER_summary!P$27)</f>
        <v>37.547570825628533</v>
      </c>
      <c r="Q4" s="101">
        <f>IF(SER_hh_tesh_in!Q4=0,0,SER_hh_tesh_in!Q4/SER_summary!Q$27)</f>
        <v>41.643017529148906</v>
      </c>
    </row>
    <row r="5" spans="1:17" ht="12" customHeight="1" x14ac:dyDescent="0.25">
      <c r="A5" s="88" t="s">
        <v>38</v>
      </c>
      <c r="B5" s="100"/>
      <c r="C5" s="100">
        <f>IF(SER_hh_tesh_in!C5=0,0,SER_hh_tesh_in!C5/SER_summary!C$27)</f>
        <v>0</v>
      </c>
      <c r="D5" s="100">
        <f>IF(SER_hh_tesh_in!D5=0,0,SER_hh_tesh_in!D5/SER_summary!D$27)</f>
        <v>0</v>
      </c>
      <c r="E5" s="100">
        <f>IF(SER_hh_tesh_in!E5=0,0,SER_hh_tesh_in!E5/SER_summary!E$27)</f>
        <v>0</v>
      </c>
      <c r="F5" s="100">
        <f>IF(SER_hh_tesh_in!F5=0,0,SER_hh_tesh_in!F5/SER_summary!F$27)</f>
        <v>0</v>
      </c>
      <c r="G5" s="100">
        <f>IF(SER_hh_tesh_in!G5=0,0,SER_hh_tesh_in!G5/SER_summary!G$27)</f>
        <v>0</v>
      </c>
      <c r="H5" s="100">
        <f>IF(SER_hh_tesh_in!H5=0,0,SER_hh_tesh_in!H5/SER_summary!H$27)</f>
        <v>0</v>
      </c>
      <c r="I5" s="100">
        <f>IF(SER_hh_tesh_in!I5=0,0,SER_hh_tesh_in!I5/SER_summary!I$27)</f>
        <v>0</v>
      </c>
      <c r="J5" s="100">
        <f>IF(SER_hh_tesh_in!J5=0,0,SER_hh_tesh_in!J5/SER_summary!J$27)</f>
        <v>0</v>
      </c>
      <c r="K5" s="100">
        <f>IF(SER_hh_tesh_in!K5=0,0,SER_hh_tesh_in!K5/SER_summary!K$27)</f>
        <v>0</v>
      </c>
      <c r="L5" s="100">
        <f>IF(SER_hh_tesh_in!L5=0,0,SER_hh_tesh_in!L5/SER_summary!L$27)</f>
        <v>0</v>
      </c>
      <c r="M5" s="100">
        <f>IF(SER_hh_tesh_in!M5=0,0,SER_hh_tesh_in!M5/SER_summary!M$27)</f>
        <v>0</v>
      </c>
      <c r="N5" s="100">
        <f>IF(SER_hh_tesh_in!N5=0,0,SER_hh_tesh_in!N5/SER_summary!N$27)</f>
        <v>0</v>
      </c>
      <c r="O5" s="100">
        <f>IF(SER_hh_tesh_in!O5=0,0,SER_hh_tesh_in!O5/SER_summary!O$27)</f>
        <v>0</v>
      </c>
      <c r="P5" s="100">
        <f>IF(SER_hh_tesh_in!P5=0,0,SER_hh_tesh_in!P5/SER_summary!P$27)</f>
        <v>0</v>
      </c>
      <c r="Q5" s="100">
        <f>IF(SER_hh_tesh_in!Q5=0,0,SER_hh_tesh_in!Q5/SER_summary!Q$27)</f>
        <v>0</v>
      </c>
    </row>
    <row r="6" spans="1:17" ht="12" customHeight="1" x14ac:dyDescent="0.25">
      <c r="A6" s="88" t="s">
        <v>66</v>
      </c>
      <c r="B6" s="100"/>
      <c r="C6" s="100">
        <f>IF(SER_hh_tesh_in!C6=0,0,SER_hh_tesh_in!C6/SER_summary!C$27)</f>
        <v>0</v>
      </c>
      <c r="D6" s="100">
        <f>IF(SER_hh_tesh_in!D6=0,0,SER_hh_tesh_in!D6/SER_summary!D$27)</f>
        <v>0</v>
      </c>
      <c r="E6" s="100">
        <f>IF(SER_hh_tesh_in!E6=0,0,SER_hh_tesh_in!E6/SER_summary!E$27)</f>
        <v>0</v>
      </c>
      <c r="F6" s="100">
        <f>IF(SER_hh_tesh_in!F6=0,0,SER_hh_tesh_in!F6/SER_summary!F$27)</f>
        <v>0</v>
      </c>
      <c r="G6" s="100">
        <f>IF(SER_hh_tesh_in!G6=0,0,SER_hh_tesh_in!G6/SER_summary!G$27)</f>
        <v>0</v>
      </c>
      <c r="H6" s="100">
        <f>IF(SER_hh_tesh_in!H6=0,0,SER_hh_tesh_in!H6/SER_summary!H$27)</f>
        <v>0</v>
      </c>
      <c r="I6" s="100">
        <f>IF(SER_hh_tesh_in!I6=0,0,SER_hh_tesh_in!I6/SER_summary!I$27)</f>
        <v>0</v>
      </c>
      <c r="J6" s="100">
        <f>IF(SER_hh_tesh_in!J6=0,0,SER_hh_tesh_in!J6/SER_summary!J$27)</f>
        <v>0</v>
      </c>
      <c r="K6" s="100">
        <f>IF(SER_hh_tesh_in!K6=0,0,SER_hh_tesh_in!K6/SER_summary!K$27)</f>
        <v>0</v>
      </c>
      <c r="L6" s="100">
        <f>IF(SER_hh_tesh_in!L6=0,0,SER_hh_tesh_in!L6/SER_summary!L$27)</f>
        <v>0</v>
      </c>
      <c r="M6" s="100">
        <f>IF(SER_hh_tesh_in!M6=0,0,SER_hh_tesh_in!M6/SER_summary!M$27)</f>
        <v>0</v>
      </c>
      <c r="N6" s="100">
        <f>IF(SER_hh_tesh_in!N6=0,0,SER_hh_tesh_in!N6/SER_summary!N$27)</f>
        <v>0</v>
      </c>
      <c r="O6" s="100">
        <f>IF(SER_hh_tesh_in!O6=0,0,SER_hh_tesh_in!O6/SER_summary!O$27)</f>
        <v>0</v>
      </c>
      <c r="P6" s="100">
        <f>IF(SER_hh_tesh_in!P6=0,0,SER_hh_tesh_in!P6/SER_summary!P$27)</f>
        <v>0</v>
      </c>
      <c r="Q6" s="100">
        <f>IF(SER_hh_tesh_in!Q6=0,0,SER_hh_tesh_in!Q6/SER_summary!Q$27)</f>
        <v>0</v>
      </c>
    </row>
    <row r="7" spans="1:17" ht="12" customHeight="1" x14ac:dyDescent="0.25">
      <c r="A7" s="88" t="s">
        <v>99</v>
      </c>
      <c r="B7" s="100"/>
      <c r="C7" s="100">
        <f>IF(SER_hh_tesh_in!C7=0,0,SER_hh_tesh_in!C7/SER_summary!C$27)</f>
        <v>23.325877777046848</v>
      </c>
      <c r="D7" s="100">
        <f>IF(SER_hh_tesh_in!D7=0,0,SER_hh_tesh_in!D7/SER_summary!D$27)</f>
        <v>25.043843752973913</v>
      </c>
      <c r="E7" s="100">
        <f>IF(SER_hh_tesh_in!E7=0,0,SER_hh_tesh_in!E7/SER_summary!E$27)</f>
        <v>0</v>
      </c>
      <c r="F7" s="100">
        <f>IF(SER_hh_tesh_in!F7=0,0,SER_hh_tesh_in!F7/SER_summary!F$27)</f>
        <v>37.163730453214392</v>
      </c>
      <c r="G7" s="100">
        <f>IF(SER_hh_tesh_in!G7=0,0,SER_hh_tesh_in!G7/SER_summary!G$27)</f>
        <v>42.66870193414514</v>
      </c>
      <c r="H7" s="100">
        <f>IF(SER_hh_tesh_in!H7=0,0,SER_hh_tesh_in!H7/SER_summary!H$27)</f>
        <v>42.021471302348822</v>
      </c>
      <c r="I7" s="100">
        <f>IF(SER_hh_tesh_in!I7=0,0,SER_hh_tesh_in!I7/SER_summary!I$27)</f>
        <v>0</v>
      </c>
      <c r="J7" s="100">
        <f>IF(SER_hh_tesh_in!J7=0,0,SER_hh_tesh_in!J7/SER_summary!J$27)</f>
        <v>0</v>
      </c>
      <c r="K7" s="100">
        <f>IF(SER_hh_tesh_in!K7=0,0,SER_hh_tesh_in!K7/SER_summary!K$27)</f>
        <v>41.949619278565095</v>
      </c>
      <c r="L7" s="100">
        <f>IF(SER_hh_tesh_in!L7=0,0,SER_hh_tesh_in!L7/SER_summary!L$27)</f>
        <v>0</v>
      </c>
      <c r="M7" s="100">
        <f>IF(SER_hh_tesh_in!M7=0,0,SER_hh_tesh_in!M7/SER_summary!M$27)</f>
        <v>0</v>
      </c>
      <c r="N7" s="100">
        <f>IF(SER_hh_tesh_in!N7=0,0,SER_hh_tesh_in!N7/SER_summary!N$27)</f>
        <v>0</v>
      </c>
      <c r="O7" s="100">
        <f>IF(SER_hh_tesh_in!O7=0,0,SER_hh_tesh_in!O7/SER_summary!O$27)</f>
        <v>29.645150832347529</v>
      </c>
      <c r="P7" s="100">
        <f>IF(SER_hh_tesh_in!P7=0,0,SER_hh_tesh_in!P7/SER_summary!P$27)</f>
        <v>0</v>
      </c>
      <c r="Q7" s="100">
        <f>IF(SER_hh_tesh_in!Q7=0,0,SER_hh_tesh_in!Q7/SER_summary!Q$27)</f>
        <v>0</v>
      </c>
    </row>
    <row r="8" spans="1:17" ht="12" customHeight="1" x14ac:dyDescent="0.25">
      <c r="A8" s="88" t="s">
        <v>101</v>
      </c>
      <c r="B8" s="100"/>
      <c r="C8" s="100">
        <f>IF(SER_hh_tesh_in!C8=0,0,SER_hh_tesh_in!C8/SER_summary!C$27)</f>
        <v>23.643417214977106</v>
      </c>
      <c r="D8" s="100">
        <f>IF(SER_hh_tesh_in!D8=0,0,SER_hh_tesh_in!D8/SER_summary!D$27)</f>
        <v>25.588421709659691</v>
      </c>
      <c r="E8" s="100">
        <f>IF(SER_hh_tesh_in!E8=0,0,SER_hh_tesh_in!E8/SER_summary!E$27)</f>
        <v>30.745132130828509</v>
      </c>
      <c r="F8" s="100">
        <f>IF(SER_hh_tesh_in!F8=0,0,SER_hh_tesh_in!F8/SER_summary!F$27)</f>
        <v>37.046661838453076</v>
      </c>
      <c r="G8" s="100">
        <f>IF(SER_hh_tesh_in!G8=0,0,SER_hh_tesh_in!G8/SER_summary!G$27)</f>
        <v>42.904410350136899</v>
      </c>
      <c r="H8" s="100">
        <f>IF(SER_hh_tesh_in!H8=0,0,SER_hh_tesh_in!H8/SER_summary!H$27)</f>
        <v>43.016545787342096</v>
      </c>
      <c r="I8" s="100">
        <f>IF(SER_hh_tesh_in!I8=0,0,SER_hh_tesh_in!I8/SER_summary!I$27)</f>
        <v>40.641900113519576</v>
      </c>
      <c r="J8" s="100">
        <f>IF(SER_hh_tesh_in!J8=0,0,SER_hh_tesh_in!J8/SER_summary!J$27)</f>
        <v>35.73321503630337</v>
      </c>
      <c r="K8" s="100">
        <f>IF(SER_hh_tesh_in!K8=0,0,SER_hh_tesh_in!K8/SER_summary!K$27)</f>
        <v>40.840707771996591</v>
      </c>
      <c r="L8" s="100">
        <f>IF(SER_hh_tesh_in!L8=0,0,SER_hh_tesh_in!L8/SER_summary!L$27)</f>
        <v>32.733068603872312</v>
      </c>
      <c r="M8" s="100">
        <f>IF(SER_hh_tesh_in!M8=0,0,SER_hh_tesh_in!M8/SER_summary!M$27)</f>
        <v>31.127029450400343</v>
      </c>
      <c r="N8" s="100">
        <f>IF(SER_hh_tesh_in!N8=0,0,SER_hh_tesh_in!N8/SER_summary!N$27)</f>
        <v>30.682909571973482</v>
      </c>
      <c r="O8" s="100">
        <f>IF(SER_hh_tesh_in!O8=0,0,SER_hh_tesh_in!O8/SER_summary!O$27)</f>
        <v>28.320599505578205</v>
      </c>
      <c r="P8" s="100">
        <f>IF(SER_hh_tesh_in!P8=0,0,SER_hh_tesh_in!P8/SER_summary!P$27)</f>
        <v>35.497343817890787</v>
      </c>
      <c r="Q8" s="100">
        <f>IF(SER_hh_tesh_in!Q8=0,0,SER_hh_tesh_in!Q8/SER_summary!Q$27)</f>
        <v>39.582598958329115</v>
      </c>
    </row>
    <row r="9" spans="1:17" ht="12" customHeight="1" x14ac:dyDescent="0.25">
      <c r="A9" s="88" t="s">
        <v>106</v>
      </c>
      <c r="B9" s="100"/>
      <c r="C9" s="100">
        <f>IF(SER_hh_tesh_in!C9=0,0,SER_hh_tesh_in!C9/SER_summary!C$27)</f>
        <v>23.692749191416954</v>
      </c>
      <c r="D9" s="100">
        <f>IF(SER_hh_tesh_in!D9=0,0,SER_hh_tesh_in!D9/SER_summary!D$27)</f>
        <v>26.213450758997066</v>
      </c>
      <c r="E9" s="100">
        <f>IF(SER_hh_tesh_in!E9=0,0,SER_hh_tesh_in!E9/SER_summary!E$27)</f>
        <v>0</v>
      </c>
      <c r="F9" s="100">
        <f>IF(SER_hh_tesh_in!F9=0,0,SER_hh_tesh_in!F9/SER_summary!F$27)</f>
        <v>38.692770352504184</v>
      </c>
      <c r="G9" s="100">
        <f>IF(SER_hh_tesh_in!G9=0,0,SER_hh_tesh_in!G9/SER_summary!G$27)</f>
        <v>0</v>
      </c>
      <c r="H9" s="100">
        <f>IF(SER_hh_tesh_in!H9=0,0,SER_hh_tesh_in!H9/SER_summary!H$27)</f>
        <v>45.125166146961291</v>
      </c>
      <c r="I9" s="100">
        <f>IF(SER_hh_tesh_in!I9=0,0,SER_hh_tesh_in!I9/SER_summary!I$27)</f>
        <v>43.026429669995977</v>
      </c>
      <c r="J9" s="100">
        <f>IF(SER_hh_tesh_in!J9=0,0,SER_hh_tesh_in!J9/SER_summary!J$27)</f>
        <v>38.127617161585974</v>
      </c>
      <c r="K9" s="100">
        <f>IF(SER_hh_tesh_in!K9=0,0,SER_hh_tesh_in!K9/SER_summary!K$27)</f>
        <v>43.639727805628674</v>
      </c>
      <c r="L9" s="100">
        <f>IF(SER_hh_tesh_in!L9=0,0,SER_hh_tesh_in!L9/SER_summary!L$27)</f>
        <v>35.154679574537234</v>
      </c>
      <c r="M9" s="100">
        <f>IF(SER_hh_tesh_in!M9=0,0,SER_hh_tesh_in!M9/SER_summary!M$27)</f>
        <v>33.604654472241883</v>
      </c>
      <c r="N9" s="100">
        <f>IF(SER_hh_tesh_in!N9=0,0,SER_hh_tesh_in!N9/SER_summary!N$27)</f>
        <v>33.220987558393773</v>
      </c>
      <c r="O9" s="100">
        <f>IF(SER_hh_tesh_in!O9=0,0,SER_hh_tesh_in!O9/SER_summary!O$27)</f>
        <v>30.803670561657285</v>
      </c>
      <c r="P9" s="100">
        <f>IF(SER_hh_tesh_in!P9=0,0,SER_hh_tesh_in!P9/SER_summary!P$27)</f>
        <v>0</v>
      </c>
      <c r="Q9" s="100">
        <f>IF(SER_hh_tesh_in!Q9=0,0,SER_hh_tesh_in!Q9/SER_summary!Q$27)</f>
        <v>0</v>
      </c>
    </row>
    <row r="10" spans="1:17" ht="12" customHeight="1" x14ac:dyDescent="0.25">
      <c r="A10" s="88" t="s">
        <v>34</v>
      </c>
      <c r="B10" s="100"/>
      <c r="C10" s="100">
        <f>IF(SER_hh_tesh_in!C10=0,0,SER_hh_tesh_in!C10/SER_summary!C$27)</f>
        <v>0</v>
      </c>
      <c r="D10" s="100">
        <f>IF(SER_hh_tesh_in!D10=0,0,SER_hh_tesh_in!D10/SER_summary!D$27)</f>
        <v>0</v>
      </c>
      <c r="E10" s="100">
        <f>IF(SER_hh_tesh_in!E10=0,0,SER_hh_tesh_in!E10/SER_summary!E$27)</f>
        <v>0</v>
      </c>
      <c r="F10" s="100">
        <f>IF(SER_hh_tesh_in!F10=0,0,SER_hh_tesh_in!F10/SER_summary!F$27)</f>
        <v>0</v>
      </c>
      <c r="G10" s="100">
        <f>IF(SER_hh_tesh_in!G10=0,0,SER_hh_tesh_in!G10/SER_summary!G$27)</f>
        <v>0</v>
      </c>
      <c r="H10" s="100">
        <f>IF(SER_hh_tesh_in!H10=0,0,SER_hh_tesh_in!H10/SER_summary!H$27)</f>
        <v>0</v>
      </c>
      <c r="I10" s="100">
        <f>IF(SER_hh_tesh_in!I10=0,0,SER_hh_tesh_in!I10/SER_summary!I$27)</f>
        <v>0</v>
      </c>
      <c r="J10" s="100">
        <f>IF(SER_hh_tesh_in!J10=0,0,SER_hh_tesh_in!J10/SER_summary!J$27)</f>
        <v>0</v>
      </c>
      <c r="K10" s="100">
        <f>IF(SER_hh_tesh_in!K10=0,0,SER_hh_tesh_in!K10/SER_summary!K$27)</f>
        <v>0</v>
      </c>
      <c r="L10" s="100">
        <f>IF(SER_hh_tesh_in!L10=0,0,SER_hh_tesh_in!L10/SER_summary!L$27)</f>
        <v>0</v>
      </c>
      <c r="M10" s="100">
        <f>IF(SER_hh_tesh_in!M10=0,0,SER_hh_tesh_in!M10/SER_summary!M$27)</f>
        <v>28.081328511007335</v>
      </c>
      <c r="N10" s="100">
        <f>IF(SER_hh_tesh_in!N10=0,0,SER_hh_tesh_in!N10/SER_summary!N$27)</f>
        <v>27.830654636261933</v>
      </c>
      <c r="O10" s="100">
        <f>IF(SER_hh_tesh_in!O10=0,0,SER_hh_tesh_in!O10/SER_summary!O$27)</f>
        <v>0</v>
      </c>
      <c r="P10" s="100">
        <f>IF(SER_hh_tesh_in!P10=0,0,SER_hh_tesh_in!P10/SER_summary!P$27)</f>
        <v>0</v>
      </c>
      <c r="Q10" s="100">
        <f>IF(SER_hh_tesh_in!Q10=0,0,SER_hh_tesh_in!Q10/SER_summary!Q$27)</f>
        <v>0</v>
      </c>
    </row>
    <row r="11" spans="1:17" ht="12" customHeight="1" x14ac:dyDescent="0.25">
      <c r="A11" s="88" t="s">
        <v>61</v>
      </c>
      <c r="B11" s="100"/>
      <c r="C11" s="100">
        <f>IF(SER_hh_tesh_in!C11=0,0,SER_hh_tesh_in!C11/SER_summary!C$27)</f>
        <v>0</v>
      </c>
      <c r="D11" s="100">
        <f>IF(SER_hh_tesh_in!D11=0,0,SER_hh_tesh_in!D11/SER_summary!D$27)</f>
        <v>25.128711522059071</v>
      </c>
      <c r="E11" s="100">
        <f>IF(SER_hh_tesh_in!E11=0,0,SER_hh_tesh_in!E11/SER_summary!E$27)</f>
        <v>0</v>
      </c>
      <c r="F11" s="100">
        <f>IF(SER_hh_tesh_in!F11=0,0,SER_hh_tesh_in!F11/SER_summary!F$27)</f>
        <v>0</v>
      </c>
      <c r="G11" s="100">
        <f>IF(SER_hh_tesh_in!G11=0,0,SER_hh_tesh_in!G11/SER_summary!G$27)</f>
        <v>0</v>
      </c>
      <c r="H11" s="100">
        <f>IF(SER_hh_tesh_in!H11=0,0,SER_hh_tesh_in!H11/SER_summary!H$27)</f>
        <v>42.242259707472037</v>
      </c>
      <c r="I11" s="100">
        <f>IF(SER_hh_tesh_in!I11=0,0,SER_hh_tesh_in!I11/SER_summary!I$27)</f>
        <v>40.786761578246434</v>
      </c>
      <c r="J11" s="100">
        <f>IF(SER_hh_tesh_in!J11=0,0,SER_hh_tesh_in!J11/SER_summary!J$27)</f>
        <v>41.36016199069644</v>
      </c>
      <c r="K11" s="100">
        <f>IF(SER_hh_tesh_in!K11=0,0,SER_hh_tesh_in!K11/SER_summary!K$27)</f>
        <v>42.176225313153807</v>
      </c>
      <c r="L11" s="100">
        <f>IF(SER_hh_tesh_in!L11=0,0,SER_hh_tesh_in!L11/SER_summary!L$27)</f>
        <v>34.787338195156643</v>
      </c>
      <c r="M11" s="100">
        <f>IF(SER_hh_tesh_in!M11=0,0,SER_hh_tesh_in!M11/SER_summary!M$27)</f>
        <v>33.938282158485379</v>
      </c>
      <c r="N11" s="100">
        <f>IF(SER_hh_tesh_in!N11=0,0,SER_hh_tesh_in!N11/SER_summary!N$27)</f>
        <v>33.723200373668092</v>
      </c>
      <c r="O11" s="100">
        <f>IF(SER_hh_tesh_in!O11=0,0,SER_hh_tesh_in!O11/SER_summary!O$27)</f>
        <v>0</v>
      </c>
      <c r="P11" s="100">
        <f>IF(SER_hh_tesh_in!P11=0,0,SER_hh_tesh_in!P11/SER_summary!P$27)</f>
        <v>0</v>
      </c>
      <c r="Q11" s="100">
        <f>IF(SER_hh_tesh_in!Q11=0,0,SER_hh_tesh_in!Q11/SER_summary!Q$27)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IF(SER_hh_tesh_in!C12=0,0,SER_hh_tesh_in!C12/SER_summary!C$27)</f>
        <v>23.846665244909634</v>
      </c>
      <c r="D12" s="100">
        <f>IF(SER_hh_tesh_in!D12=0,0,SER_hh_tesh_in!D12/SER_summary!D$27)</f>
        <v>28.46271502509056</v>
      </c>
      <c r="E12" s="100">
        <f>IF(SER_hh_tesh_in!E12=0,0,SER_hh_tesh_in!E12/SER_summary!E$27)</f>
        <v>28.223077942337792</v>
      </c>
      <c r="F12" s="100">
        <f>IF(SER_hh_tesh_in!F12=0,0,SER_hh_tesh_in!F12/SER_summary!F$27)</f>
        <v>38.471314818056179</v>
      </c>
      <c r="G12" s="100">
        <f>IF(SER_hh_tesh_in!G12=0,0,SER_hh_tesh_in!G12/SER_summary!G$27)</f>
        <v>37.798801289868514</v>
      </c>
      <c r="H12" s="100">
        <f>IF(SER_hh_tesh_in!H12=0,0,SER_hh_tesh_in!H12/SER_summary!H$27)</f>
        <v>41.850899483406337</v>
      </c>
      <c r="I12" s="100">
        <f>IF(SER_hh_tesh_in!I12=0,0,SER_hh_tesh_in!I12/SER_summary!I$27)</f>
        <v>40.254112519503948</v>
      </c>
      <c r="J12" s="100">
        <f>IF(SER_hh_tesh_in!J12=0,0,SER_hh_tesh_in!J12/SER_summary!J$27)</f>
        <v>39.444260057371892</v>
      </c>
      <c r="K12" s="100">
        <f>IF(SER_hh_tesh_in!K12=0,0,SER_hh_tesh_in!K12/SER_summary!K$27)</f>
        <v>37.043848137594168</v>
      </c>
      <c r="L12" s="100">
        <f>IF(SER_hh_tesh_in!L12=0,0,SER_hh_tesh_in!L12/SER_summary!L$27)</f>
        <v>33.023837030822186</v>
      </c>
      <c r="M12" s="100">
        <f>IF(SER_hh_tesh_in!M12=0,0,SER_hh_tesh_in!M12/SER_summary!M$27)</f>
        <v>31.313538213943943</v>
      </c>
      <c r="N12" s="100">
        <f>IF(SER_hh_tesh_in!N12=0,0,SER_hh_tesh_in!N12/SER_summary!N$27)</f>
        <v>31.228063304802298</v>
      </c>
      <c r="O12" s="100">
        <f>IF(SER_hh_tesh_in!O12=0,0,SER_hh_tesh_in!O12/SER_summary!O$27)</f>
        <v>30.591674857209412</v>
      </c>
      <c r="P12" s="100">
        <f>IF(SER_hh_tesh_in!P12=0,0,SER_hh_tesh_in!P12/SER_summary!P$27)</f>
        <v>0</v>
      </c>
      <c r="Q12" s="100">
        <f>IF(SER_hh_tesh_in!Q12=0,0,SER_hh_tesh_in!Q12/SER_summary!Q$27)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IF(SER_hh_tesh_in!C13=0,0,SER_hh_tesh_in!C13/SER_summary!C$27)</f>
        <v>23.918622072332582</v>
      </c>
      <c r="D13" s="100">
        <f>IF(SER_hh_tesh_in!D13=0,0,SER_hh_tesh_in!D13/SER_summary!D$27)</f>
        <v>25.89321580355195</v>
      </c>
      <c r="E13" s="100">
        <f>IF(SER_hh_tesh_in!E13=0,0,SER_hh_tesh_in!E13/SER_summary!E$27)</f>
        <v>31.366297383689286</v>
      </c>
      <c r="F13" s="100">
        <f>IF(SER_hh_tesh_in!F13=0,0,SER_hh_tesh_in!F13/SER_summary!F$27)</f>
        <v>37.732084381366334</v>
      </c>
      <c r="G13" s="100">
        <f>IF(SER_hh_tesh_in!G13=0,0,SER_hh_tesh_in!G13/SER_summary!G$27)</f>
        <v>43.729329549582999</v>
      </c>
      <c r="H13" s="100">
        <f>IF(SER_hh_tesh_in!H13=0,0,SER_hh_tesh_in!H13/SER_summary!H$27)</f>
        <v>43.538397886831781</v>
      </c>
      <c r="I13" s="100">
        <f>IF(SER_hh_tesh_in!I13=0,0,SER_hh_tesh_in!I13/SER_summary!I$27)</f>
        <v>40.868370425098597</v>
      </c>
      <c r="J13" s="100">
        <f>IF(SER_hh_tesh_in!J13=0,0,SER_hh_tesh_in!J13/SER_summary!J$27)</f>
        <v>35.664389343858041</v>
      </c>
      <c r="K13" s="100">
        <f>IF(SER_hh_tesh_in!K13=0,0,SER_hh_tesh_in!K13/SER_summary!K$27)</f>
        <v>40.618300500972268</v>
      </c>
      <c r="L13" s="100">
        <f>IF(SER_hh_tesh_in!L13=0,0,SER_hh_tesh_in!L13/SER_summary!L$27)</f>
        <v>34.638333073144629</v>
      </c>
      <c r="M13" s="100">
        <f>IF(SER_hh_tesh_in!M13=0,0,SER_hh_tesh_in!M13/SER_summary!M$27)</f>
        <v>33.943042767125057</v>
      </c>
      <c r="N13" s="100">
        <f>IF(SER_hh_tesh_in!N13=0,0,SER_hh_tesh_in!N13/SER_summary!N$27)</f>
        <v>35.856428623847457</v>
      </c>
      <c r="O13" s="100">
        <f>IF(SER_hh_tesh_in!O13=0,0,SER_hh_tesh_in!O13/SER_summary!O$27)</f>
        <v>33.906553630286048</v>
      </c>
      <c r="P13" s="100">
        <f>IF(SER_hh_tesh_in!P13=0,0,SER_hh_tesh_in!P13/SER_summary!P$27)</f>
        <v>42.050064330397753</v>
      </c>
      <c r="Q13" s="100">
        <f>IF(SER_hh_tesh_in!Q13=0,0,SER_hh_tesh_in!Q13/SER_summary!Q$27)</f>
        <v>47.584405653583374</v>
      </c>
    </row>
    <row r="14" spans="1:17" ht="12" customHeight="1" x14ac:dyDescent="0.25">
      <c r="A14" s="51" t="s">
        <v>104</v>
      </c>
      <c r="B14" s="22"/>
      <c r="C14" s="22">
        <f>IF(SER_hh_tesh_in!C14=0,0,SER_hh_tesh_in!C14/SER_summary!C$27)</f>
        <v>0</v>
      </c>
      <c r="D14" s="22">
        <f>IF(SER_hh_tesh_in!D14=0,0,SER_hh_tesh_in!D14/SER_summary!D$27)</f>
        <v>25.074828492730511</v>
      </c>
      <c r="E14" s="22">
        <f>IF(SER_hh_tesh_in!E14=0,0,SER_hh_tesh_in!E14/SER_summary!E$27)</f>
        <v>34.454572618693646</v>
      </c>
      <c r="F14" s="22">
        <f>IF(SER_hh_tesh_in!F14=0,0,SER_hh_tesh_in!F14/SER_summary!F$27)</f>
        <v>33.433525844612397</v>
      </c>
      <c r="G14" s="22">
        <f>IF(SER_hh_tesh_in!G14=0,0,SER_hh_tesh_in!G14/SER_summary!G$27)</f>
        <v>42.211699946068933</v>
      </c>
      <c r="H14" s="22">
        <f>IF(SER_hh_tesh_in!H14=0,0,SER_hh_tesh_in!H14/SER_summary!H$27)</f>
        <v>43.41768863175956</v>
      </c>
      <c r="I14" s="22">
        <f>IF(SER_hh_tesh_in!I14=0,0,SER_hh_tesh_in!I14/SER_summary!I$27)</f>
        <v>40.89479213704135</v>
      </c>
      <c r="J14" s="22">
        <f>IF(SER_hh_tesh_in!J14=0,0,SER_hh_tesh_in!J14/SER_summary!J$27)</f>
        <v>38.063884045666057</v>
      </c>
      <c r="K14" s="22">
        <f>IF(SER_hh_tesh_in!K14=0,0,SER_hh_tesh_in!K14/SER_summary!K$27)</f>
        <v>38.257122263107426</v>
      </c>
      <c r="L14" s="22">
        <f>IF(SER_hh_tesh_in!L14=0,0,SER_hh_tesh_in!L14/SER_summary!L$27)</f>
        <v>32.740936725918395</v>
      </c>
      <c r="M14" s="22">
        <f>IF(SER_hh_tesh_in!M14=0,0,SER_hh_tesh_in!M14/SER_summary!M$27)</f>
        <v>0</v>
      </c>
      <c r="N14" s="22">
        <f>IF(SER_hh_tesh_in!N14=0,0,SER_hh_tesh_in!N14/SER_summary!N$27)</f>
        <v>31.048393510008417</v>
      </c>
      <c r="O14" s="22">
        <f>IF(SER_hh_tesh_in!O14=0,0,SER_hh_tesh_in!O14/SER_summary!O$27)</f>
        <v>27.973592425827427</v>
      </c>
      <c r="P14" s="22">
        <f>IF(SER_hh_tesh_in!P14=0,0,SER_hh_tesh_in!P14/SER_summary!P$27)</f>
        <v>36.896410410747521</v>
      </c>
      <c r="Q14" s="22">
        <f>IF(SER_hh_tesh_in!Q14=0,0,SER_hh_tesh_in!Q14/SER_summary!Q$27)</f>
        <v>40.939205208754849</v>
      </c>
    </row>
    <row r="15" spans="1:17" ht="12" customHeight="1" x14ac:dyDescent="0.25">
      <c r="A15" s="105" t="s">
        <v>108</v>
      </c>
      <c r="B15" s="104"/>
      <c r="C15" s="104">
        <f>IF(SER_hh_tesh_in!C15=0,0,SER_hh_tesh_in!C15/SER_summary!C$27)</f>
        <v>0.45368576582956532</v>
      </c>
      <c r="D15" s="104">
        <f>IF(SER_hh_tesh_in!D15=0,0,SER_hh_tesh_in!D15/SER_summary!D$27)</f>
        <v>0.50291251598261233</v>
      </c>
      <c r="E15" s="104">
        <f>IF(SER_hh_tesh_in!E15=0,0,SER_hh_tesh_in!E15/SER_summary!E$27)</f>
        <v>0.14082625555812414</v>
      </c>
      <c r="F15" s="104">
        <f>IF(SER_hh_tesh_in!F15=0,0,SER_hh_tesh_in!F15/SER_summary!F$27)</f>
        <v>0.74002316674586144</v>
      </c>
      <c r="G15" s="104">
        <f>IF(SER_hh_tesh_in!G15=0,0,SER_hh_tesh_in!G15/SER_summary!G$27)</f>
        <v>0.84567344625909735</v>
      </c>
      <c r="H15" s="104">
        <f>IF(SER_hh_tesh_in!H15=0,0,SER_hh_tesh_in!H15/SER_summary!H$27)</f>
        <v>0.88182112952358038</v>
      </c>
      <c r="I15" s="104">
        <f>IF(SER_hh_tesh_in!I15=0,0,SER_hh_tesh_in!I15/SER_summary!I$27)</f>
        <v>0.83043705104434207</v>
      </c>
      <c r="J15" s="104">
        <f>IF(SER_hh_tesh_in!J15=0,0,SER_hh_tesh_in!J15/SER_summary!J$27)</f>
        <v>0.68906508215597528</v>
      </c>
      <c r="K15" s="104">
        <f>IF(SER_hh_tesh_in!K15=0,0,SER_hh_tesh_in!K15/SER_summary!K$27)</f>
        <v>0.84345875064892906</v>
      </c>
      <c r="L15" s="104">
        <f>IF(SER_hh_tesh_in!L15=0,0,SER_hh_tesh_in!L15/SER_summary!L$27)</f>
        <v>0.57502927434217632</v>
      </c>
      <c r="M15" s="104">
        <f>IF(SER_hh_tesh_in!M15=0,0,SER_hh_tesh_in!M15/SER_summary!M$27)</f>
        <v>0.54096378042776905</v>
      </c>
      <c r="N15" s="104">
        <f>IF(SER_hh_tesh_in!N15=0,0,SER_hh_tesh_in!N15/SER_summary!N$27)</f>
        <v>0.32976246266839826</v>
      </c>
      <c r="O15" s="104">
        <f>IF(SER_hh_tesh_in!O15=0,0,SER_hh_tesh_in!O15/SER_summary!O$27)</f>
        <v>0.582963680676298</v>
      </c>
      <c r="P15" s="104">
        <f>IF(SER_hh_tesh_in!P15=0,0,SER_hh_tesh_in!P15/SER_summary!P$27)</f>
        <v>0.17732905242031757</v>
      </c>
      <c r="Q15" s="104">
        <f>IF(SER_hh_tesh_in!Q15=0,0,SER_hh_tesh_in!Q15/SER_summary!Q$27)</f>
        <v>0.19794766637317951</v>
      </c>
    </row>
    <row r="16" spans="1:17" ht="12.95" customHeight="1" x14ac:dyDescent="0.25">
      <c r="A16" s="90" t="s">
        <v>102</v>
      </c>
      <c r="B16" s="101"/>
      <c r="C16" s="101">
        <f>IF(SER_hh_tesh_in!C16=0,0,SER_hh_tesh_in!C16/SER_summary!C$27)</f>
        <v>40.234751119782565</v>
      </c>
      <c r="D16" s="101">
        <f>IF(SER_hh_tesh_in!D16=0,0,SER_hh_tesh_in!D16/SER_summary!D$27)</f>
        <v>40.315846284374942</v>
      </c>
      <c r="E16" s="101">
        <f>IF(SER_hh_tesh_in!E16=0,0,SER_hh_tesh_in!E16/SER_summary!E$27)</f>
        <v>39.62096404245414</v>
      </c>
      <c r="F16" s="101">
        <f>IF(SER_hh_tesh_in!F16=0,0,SER_hh_tesh_in!F16/SER_summary!F$27)</f>
        <v>40.778469168829943</v>
      </c>
      <c r="G16" s="101">
        <f>IF(SER_hh_tesh_in!G16=0,0,SER_hh_tesh_in!G16/SER_summary!G$27)</f>
        <v>41.115936838422257</v>
      </c>
      <c r="H16" s="101">
        <f>IF(SER_hh_tesh_in!H16=0,0,SER_hh_tesh_in!H16/SER_summary!H$27)</f>
        <v>41.486596286910007</v>
      </c>
      <c r="I16" s="101">
        <f>IF(SER_hh_tesh_in!I16=0,0,SER_hh_tesh_in!I16/SER_summary!I$27)</f>
        <v>41.732981742793143</v>
      </c>
      <c r="J16" s="101">
        <f>IF(SER_hh_tesh_in!J16=0,0,SER_hh_tesh_in!J16/SER_summary!J$27)</f>
        <v>42.297436115850033</v>
      </c>
      <c r="K16" s="101">
        <f>IF(SER_hh_tesh_in!K16=0,0,SER_hh_tesh_in!K16/SER_summary!K$27)</f>
        <v>42.242900070522367</v>
      </c>
      <c r="L16" s="101">
        <f>IF(SER_hh_tesh_in!L16=0,0,SER_hh_tesh_in!L16/SER_summary!L$27)</f>
        <v>42.434578253865396</v>
      </c>
      <c r="M16" s="101">
        <f>IF(SER_hh_tesh_in!M16=0,0,SER_hh_tesh_in!M16/SER_summary!M$27)</f>
        <v>42.797747829206607</v>
      </c>
      <c r="N16" s="101">
        <f>IF(SER_hh_tesh_in!N16=0,0,SER_hh_tesh_in!N16/SER_summary!N$27)</f>
        <v>41.80218721087784</v>
      </c>
      <c r="O16" s="101">
        <f>IF(SER_hh_tesh_in!O16=0,0,SER_hh_tesh_in!O16/SER_summary!O$27)</f>
        <v>43.306452051831208</v>
      </c>
      <c r="P16" s="101">
        <f>IF(SER_hh_tesh_in!P16=0,0,SER_hh_tesh_in!P16/SER_summary!P$27)</f>
        <v>44.88798329400894</v>
      </c>
      <c r="Q16" s="101">
        <f>IF(SER_hh_tesh_in!Q16=0,0,SER_hh_tesh_in!Q16/SER_summary!Q$27)</f>
        <v>46.332682646687751</v>
      </c>
    </row>
    <row r="17" spans="1:17" ht="12.95" customHeight="1" x14ac:dyDescent="0.25">
      <c r="A17" s="88" t="s">
        <v>101</v>
      </c>
      <c r="B17" s="103"/>
      <c r="C17" s="103">
        <f>IF(SER_hh_tesh_in!C17=0,0,SER_hh_tesh_in!C17/SER_summary!C$27)</f>
        <v>19.182434524074598</v>
      </c>
      <c r="D17" s="103">
        <f>IF(SER_hh_tesh_in!D17=0,0,SER_hh_tesh_in!D17/SER_summary!D$27)</f>
        <v>20.200103075358367</v>
      </c>
      <c r="E17" s="103">
        <f>IF(SER_hh_tesh_in!E17=0,0,SER_hh_tesh_in!E17/SER_summary!E$27)</f>
        <v>20.470619355574442</v>
      </c>
      <c r="F17" s="103">
        <f>IF(SER_hh_tesh_in!F17=0,0,SER_hh_tesh_in!F17/SER_summary!F$27)</f>
        <v>21.332013162379983</v>
      </c>
      <c r="G17" s="103">
        <f>IF(SER_hh_tesh_in!G17=0,0,SER_hh_tesh_in!G17/SER_summary!G$27)</f>
        <v>22.127466931710298</v>
      </c>
      <c r="H17" s="103">
        <f>IF(SER_hh_tesh_in!H17=0,0,SER_hh_tesh_in!H17/SER_summary!H$27)</f>
        <v>23.570377602890019</v>
      </c>
      <c r="I17" s="103">
        <f>IF(SER_hh_tesh_in!I17=0,0,SER_hh_tesh_in!I17/SER_summary!I$27)</f>
        <v>25.674296281922921</v>
      </c>
      <c r="J17" s="103">
        <f>IF(SER_hh_tesh_in!J17=0,0,SER_hh_tesh_in!J17/SER_summary!J$27)</f>
        <v>27.266730480137909</v>
      </c>
      <c r="K17" s="103">
        <f>IF(SER_hh_tesh_in!K17=0,0,SER_hh_tesh_in!K17/SER_summary!K$27)</f>
        <v>28.259488419032309</v>
      </c>
      <c r="L17" s="103">
        <f>IF(SER_hh_tesh_in!L17=0,0,SER_hh_tesh_in!L17/SER_summary!L$27)</f>
        <v>30.521061037752006</v>
      </c>
      <c r="M17" s="103">
        <f>IF(SER_hh_tesh_in!M17=0,0,SER_hh_tesh_in!M17/SER_summary!M$27)</f>
        <v>31.86751975097458</v>
      </c>
      <c r="N17" s="103">
        <f>IF(SER_hh_tesh_in!N17=0,0,SER_hh_tesh_in!N17/SER_summary!N$27)</f>
        <v>33.596635303571226</v>
      </c>
      <c r="O17" s="103">
        <f>IF(SER_hh_tesh_in!O17=0,0,SER_hh_tesh_in!O17/SER_summary!O$27)</f>
        <v>36.769540175220428</v>
      </c>
      <c r="P17" s="103">
        <f>IF(SER_hh_tesh_in!P17=0,0,SER_hh_tesh_in!P17/SER_summary!P$27)</f>
        <v>40.972130704405266</v>
      </c>
      <c r="Q17" s="103">
        <f>IF(SER_hh_tesh_in!Q17=0,0,SER_hh_tesh_in!Q17/SER_summary!Q$27)</f>
        <v>46.519890724750795</v>
      </c>
    </row>
    <row r="18" spans="1:17" ht="12" customHeight="1" x14ac:dyDescent="0.25">
      <c r="A18" s="88" t="s">
        <v>100</v>
      </c>
      <c r="B18" s="103"/>
      <c r="C18" s="103">
        <f>IF(SER_hh_tesh_in!C18=0,0,SER_hh_tesh_in!C18/SER_summary!C$27)</f>
        <v>40.244606657002919</v>
      </c>
      <c r="D18" s="103">
        <f>IF(SER_hh_tesh_in!D18=0,0,SER_hh_tesh_in!D18/SER_summary!D$27)</f>
        <v>40.372055576456383</v>
      </c>
      <c r="E18" s="103">
        <f>IF(SER_hh_tesh_in!E18=0,0,SER_hh_tesh_in!E18/SER_summary!E$27)</f>
        <v>40.503718812700569</v>
      </c>
      <c r="F18" s="103">
        <f>IF(SER_hh_tesh_in!F18=0,0,SER_hh_tesh_in!F18/SER_summary!F$27)</f>
        <v>40.847859816605215</v>
      </c>
      <c r="G18" s="103">
        <f>IF(SER_hh_tesh_in!G18=0,0,SER_hh_tesh_in!G18/SER_summary!G$27)</f>
        <v>41.152128177140447</v>
      </c>
      <c r="H18" s="103">
        <f>IF(SER_hh_tesh_in!H18=0,0,SER_hh_tesh_in!H18/SER_summary!H$27)</f>
        <v>41.575258853374812</v>
      </c>
      <c r="I18" s="103">
        <f>IF(SER_hh_tesh_in!I18=0,0,SER_hh_tesh_in!I18/SER_summary!I$27)</f>
        <v>41.977760387027452</v>
      </c>
      <c r="J18" s="103">
        <f>IF(SER_hh_tesh_in!J18=0,0,SER_hh_tesh_in!J18/SER_summary!J$27)</f>
        <v>42.508168084024064</v>
      </c>
      <c r="K18" s="103">
        <f>IF(SER_hh_tesh_in!K18=0,0,SER_hh_tesh_in!K18/SER_summary!K$27)</f>
        <v>42.250768031003112</v>
      </c>
      <c r="L18" s="103">
        <f>IF(SER_hh_tesh_in!L18=0,0,SER_hh_tesh_in!L18/SER_summary!L$27)</f>
        <v>42.674923348854897</v>
      </c>
      <c r="M18" s="103">
        <f>IF(SER_hh_tesh_in!M18=0,0,SER_hh_tesh_in!M18/SER_summary!M$27)</f>
        <v>42.919731148358615</v>
      </c>
      <c r="N18" s="103">
        <f>IF(SER_hh_tesh_in!N18=0,0,SER_hh_tesh_in!N18/SER_summary!N$27)</f>
        <v>43.656012966413513</v>
      </c>
      <c r="O18" s="103">
        <f>IF(SER_hh_tesh_in!O18=0,0,SER_hh_tesh_in!O18/SER_summary!O$27)</f>
        <v>43.932021823014182</v>
      </c>
      <c r="P18" s="103">
        <f>IF(SER_hh_tesh_in!P18=0,0,SER_hh_tesh_in!P18/SER_summary!P$27)</f>
        <v>45.189558549532542</v>
      </c>
      <c r="Q18" s="103">
        <f>IF(SER_hh_tesh_in!Q18=0,0,SER_hh_tesh_in!Q18/SER_summary!Q$27)</f>
        <v>46.318332458988777</v>
      </c>
    </row>
    <row r="19" spans="1:17" ht="12.95" customHeight="1" x14ac:dyDescent="0.25">
      <c r="A19" s="90" t="s">
        <v>47</v>
      </c>
      <c r="B19" s="101"/>
      <c r="C19" s="101">
        <f>IF(SER_hh_tesh_in!C19=0,0,SER_hh_tesh_in!C19/SER_summary!C$27)</f>
        <v>11.494799848814639</v>
      </c>
      <c r="D19" s="101">
        <f>IF(SER_hh_tesh_in!D19=0,0,SER_hh_tesh_in!D19/SER_summary!D$27)</f>
        <v>11.893614272707159</v>
      </c>
      <c r="E19" s="101">
        <f>IF(SER_hh_tesh_in!E19=0,0,SER_hh_tesh_in!E19/SER_summary!E$27)</f>
        <v>12.075468981075408</v>
      </c>
      <c r="F19" s="101">
        <f>IF(SER_hh_tesh_in!F19=0,0,SER_hh_tesh_in!F19/SER_summary!F$27)</f>
        <v>12.183843363060548</v>
      </c>
      <c r="G19" s="101">
        <f>IF(SER_hh_tesh_in!G19=0,0,SER_hh_tesh_in!G19/SER_summary!G$27)</f>
        <v>12.47222525770691</v>
      </c>
      <c r="H19" s="101">
        <f>IF(SER_hh_tesh_in!H19=0,0,SER_hh_tesh_in!H19/SER_summary!H$27)</f>
        <v>12.39946530343499</v>
      </c>
      <c r="I19" s="101">
        <f>IF(SER_hh_tesh_in!I19=0,0,SER_hh_tesh_in!I19/SER_summary!I$27)</f>
        <v>12.496822811341449</v>
      </c>
      <c r="J19" s="101">
        <f>IF(SER_hh_tesh_in!J19=0,0,SER_hh_tesh_in!J19/SER_summary!J$27)</f>
        <v>12.77526909433063</v>
      </c>
      <c r="K19" s="101">
        <f>IF(SER_hh_tesh_in!K19=0,0,SER_hh_tesh_in!K19/SER_summary!K$27)</f>
        <v>12.933955040602534</v>
      </c>
      <c r="L19" s="101">
        <f>IF(SER_hh_tesh_in!L19=0,0,SER_hh_tesh_in!L19/SER_summary!L$27)</f>
        <v>12.727282911823004</v>
      </c>
      <c r="M19" s="101">
        <f>IF(SER_hh_tesh_in!M19=0,0,SER_hh_tesh_in!M19/SER_summary!M$27)</f>
        <v>12.863685931658559</v>
      </c>
      <c r="N19" s="101">
        <f>IF(SER_hh_tesh_in!N19=0,0,SER_hh_tesh_in!N19/SER_summary!N$27)</f>
        <v>12.913613942681813</v>
      </c>
      <c r="O19" s="101">
        <f>IF(SER_hh_tesh_in!O19=0,0,SER_hh_tesh_in!O19/SER_summary!O$27)</f>
        <v>13.098561129379506</v>
      </c>
      <c r="P19" s="101">
        <f>IF(SER_hh_tesh_in!P19=0,0,SER_hh_tesh_in!P19/SER_summary!P$27)</f>
        <v>13.214063179192594</v>
      </c>
      <c r="Q19" s="101">
        <f>IF(SER_hh_tesh_in!Q19=0,0,SER_hh_tesh_in!Q19/SER_summary!Q$27)</f>
        <v>13.23866886609475</v>
      </c>
    </row>
    <row r="20" spans="1:17" ht="12" customHeight="1" x14ac:dyDescent="0.25">
      <c r="A20" s="88" t="s">
        <v>38</v>
      </c>
      <c r="B20" s="100"/>
      <c r="C20" s="100">
        <f>IF(SER_hh_tesh_in!C20=0,0,SER_hh_tesh_in!C20/SER_summary!C$27)</f>
        <v>0</v>
      </c>
      <c r="D20" s="100">
        <f>IF(SER_hh_tesh_in!D20=0,0,SER_hh_tesh_in!D20/SER_summary!D$27)</f>
        <v>0</v>
      </c>
      <c r="E20" s="100">
        <f>IF(SER_hh_tesh_in!E20=0,0,SER_hh_tesh_in!E20/SER_summary!E$27)</f>
        <v>0</v>
      </c>
      <c r="F20" s="100">
        <f>IF(SER_hh_tesh_in!F20=0,0,SER_hh_tesh_in!F20/SER_summary!F$27)</f>
        <v>0</v>
      </c>
      <c r="G20" s="100">
        <f>IF(SER_hh_tesh_in!G20=0,0,SER_hh_tesh_in!G20/SER_summary!G$27)</f>
        <v>0</v>
      </c>
      <c r="H20" s="100">
        <f>IF(SER_hh_tesh_in!H20=0,0,SER_hh_tesh_in!H20/SER_summary!H$27)</f>
        <v>0</v>
      </c>
      <c r="I20" s="100">
        <f>IF(SER_hh_tesh_in!I20=0,0,SER_hh_tesh_in!I20/SER_summary!I$27)</f>
        <v>0</v>
      </c>
      <c r="J20" s="100">
        <f>IF(SER_hh_tesh_in!J20=0,0,SER_hh_tesh_in!J20/SER_summary!J$27)</f>
        <v>0</v>
      </c>
      <c r="K20" s="100">
        <f>IF(SER_hh_tesh_in!K20=0,0,SER_hh_tesh_in!K20/SER_summary!K$27)</f>
        <v>0</v>
      </c>
      <c r="L20" s="100">
        <f>IF(SER_hh_tesh_in!L20=0,0,SER_hh_tesh_in!L20/SER_summary!L$27)</f>
        <v>0</v>
      </c>
      <c r="M20" s="100">
        <f>IF(SER_hh_tesh_in!M20=0,0,SER_hh_tesh_in!M20/SER_summary!M$27)</f>
        <v>0</v>
      </c>
      <c r="N20" s="100">
        <f>IF(SER_hh_tesh_in!N20=0,0,SER_hh_tesh_in!N20/SER_summary!N$27)</f>
        <v>0</v>
      </c>
      <c r="O20" s="100">
        <f>IF(SER_hh_tesh_in!O20=0,0,SER_hh_tesh_in!O20/SER_summary!O$27)</f>
        <v>0</v>
      </c>
      <c r="P20" s="100">
        <f>IF(SER_hh_tesh_in!P20=0,0,SER_hh_tesh_in!P20/SER_summary!P$27)</f>
        <v>0</v>
      </c>
      <c r="Q20" s="100">
        <f>IF(SER_hh_tesh_in!Q20=0,0,SER_hh_tesh_in!Q20/SER_summary!Q$27)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IF(SER_hh_tesh_in!C21=0,0,SER_hh_tesh_in!C21/SER_summary!C$27)</f>
        <v>0</v>
      </c>
      <c r="D21" s="100">
        <f>IF(SER_hh_tesh_in!D21=0,0,SER_hh_tesh_in!D21/SER_summary!D$27)</f>
        <v>11.622790674194659</v>
      </c>
      <c r="E21" s="100">
        <f>IF(SER_hh_tesh_in!E21=0,0,SER_hh_tesh_in!E21/SER_summary!E$27)</f>
        <v>11.036313339590771</v>
      </c>
      <c r="F21" s="100">
        <f>IF(SER_hh_tesh_in!F21=0,0,SER_hh_tesh_in!F21/SER_summary!F$27)</f>
        <v>11.413818411430276</v>
      </c>
      <c r="G21" s="100">
        <f>IF(SER_hh_tesh_in!G21=0,0,SER_hh_tesh_in!G21/SER_summary!G$27)</f>
        <v>11.436363175760604</v>
      </c>
      <c r="H21" s="100">
        <f>IF(SER_hh_tesh_in!H21=0,0,SER_hh_tesh_in!H21/SER_summary!H$27)</f>
        <v>11.518446590794431</v>
      </c>
      <c r="I21" s="100">
        <f>IF(SER_hh_tesh_in!I21=0,0,SER_hh_tesh_in!I21/SER_summary!I$27)</f>
        <v>11.359838565692534</v>
      </c>
      <c r="J21" s="100">
        <f>IF(SER_hh_tesh_in!J21=0,0,SER_hh_tesh_in!J21/SER_summary!J$27)</f>
        <v>10.199378923868782</v>
      </c>
      <c r="K21" s="100">
        <f>IF(SER_hh_tesh_in!K21=0,0,SER_hh_tesh_in!K21/SER_summary!K$27)</f>
        <v>10.548682593410735</v>
      </c>
      <c r="L21" s="100">
        <f>IF(SER_hh_tesh_in!L21=0,0,SER_hh_tesh_in!L21/SER_summary!L$27)</f>
        <v>7.8663602998965807</v>
      </c>
      <c r="M21" s="100">
        <f>IF(SER_hh_tesh_in!M21=0,0,SER_hh_tesh_in!M21/SER_summary!M$27)</f>
        <v>7.1365380310553705</v>
      </c>
      <c r="N21" s="100">
        <f>IF(SER_hh_tesh_in!N21=0,0,SER_hh_tesh_in!N21/SER_summary!N$27)</f>
        <v>9.2297122903397515</v>
      </c>
      <c r="O21" s="100">
        <f>IF(SER_hh_tesh_in!O21=0,0,SER_hh_tesh_in!O21/SER_summary!O$27)</f>
        <v>10.071217531282359</v>
      </c>
      <c r="P21" s="100">
        <f>IF(SER_hh_tesh_in!P21=0,0,SER_hh_tesh_in!P21/SER_summary!P$27)</f>
        <v>10.743544488030098</v>
      </c>
      <c r="Q21" s="100">
        <f>IF(SER_hh_tesh_in!Q21=0,0,SER_hh_tesh_in!Q21/SER_summary!Q$27)</f>
        <v>11.050320106594549</v>
      </c>
    </row>
    <row r="22" spans="1:17" ht="12" customHeight="1" x14ac:dyDescent="0.25">
      <c r="A22" s="88" t="s">
        <v>99</v>
      </c>
      <c r="B22" s="100"/>
      <c r="C22" s="100">
        <f>IF(SER_hh_tesh_in!C22=0,0,SER_hh_tesh_in!C22/SER_summary!C$27)</f>
        <v>11.078423509528404</v>
      </c>
      <c r="D22" s="100">
        <f>IF(SER_hh_tesh_in!D22=0,0,SER_hh_tesh_in!D22/SER_summary!D$27)</f>
        <v>0</v>
      </c>
      <c r="E22" s="100">
        <f>IF(SER_hh_tesh_in!E22=0,0,SER_hh_tesh_in!E22/SER_summary!E$27)</f>
        <v>3.7483156848332246</v>
      </c>
      <c r="F22" s="100">
        <f>IF(SER_hh_tesh_in!F22=0,0,SER_hh_tesh_in!F22/SER_summary!F$27)</f>
        <v>11.221141820922391</v>
      </c>
      <c r="G22" s="100">
        <f>IF(SER_hh_tesh_in!G22=0,0,SER_hh_tesh_in!G22/SER_summary!G$27)</f>
        <v>10.655092613408913</v>
      </c>
      <c r="H22" s="100">
        <f>IF(SER_hh_tesh_in!H22=0,0,SER_hh_tesh_in!H22/SER_summary!H$27)</f>
        <v>10.961641950726399</v>
      </c>
      <c r="I22" s="100">
        <f>IF(SER_hh_tesh_in!I22=0,0,SER_hh_tesh_in!I22/SER_summary!I$27)</f>
        <v>6.5442999255385752</v>
      </c>
      <c r="J22" s="100">
        <f>IF(SER_hh_tesh_in!J22=0,0,SER_hh_tesh_in!J22/SER_summary!J$27)</f>
        <v>0</v>
      </c>
      <c r="K22" s="100">
        <f>IF(SER_hh_tesh_in!K22=0,0,SER_hh_tesh_in!K22/SER_summary!K$27)</f>
        <v>9.5829393846393423</v>
      </c>
      <c r="L22" s="100">
        <f>IF(SER_hh_tesh_in!L22=0,0,SER_hh_tesh_in!L22/SER_summary!L$27)</f>
        <v>4.1135774737573723</v>
      </c>
      <c r="M22" s="100">
        <f>IF(SER_hh_tesh_in!M22=0,0,SER_hh_tesh_in!M22/SER_summary!M$27)</f>
        <v>4.3234511502494177</v>
      </c>
      <c r="N22" s="100">
        <f>IF(SER_hh_tesh_in!N22=0,0,SER_hh_tesh_in!N22/SER_summary!N$27)</f>
        <v>0</v>
      </c>
      <c r="O22" s="100">
        <f>IF(SER_hh_tesh_in!O22=0,0,SER_hh_tesh_in!O22/SER_summary!O$27)</f>
        <v>12.099464928285396</v>
      </c>
      <c r="P22" s="100">
        <f>IF(SER_hh_tesh_in!P22=0,0,SER_hh_tesh_in!P22/SER_summary!P$27)</f>
        <v>12.277927342713037</v>
      </c>
      <c r="Q22" s="100">
        <f>IF(SER_hh_tesh_in!Q22=0,0,SER_hh_tesh_in!Q22/SER_summary!Q$27)</f>
        <v>12.377037020815441</v>
      </c>
    </row>
    <row r="23" spans="1:17" ht="12" customHeight="1" x14ac:dyDescent="0.25">
      <c r="A23" s="88" t="s">
        <v>98</v>
      </c>
      <c r="B23" s="100"/>
      <c r="C23" s="100">
        <f>IF(SER_hh_tesh_in!C23=0,0,SER_hh_tesh_in!C23/SER_summary!C$27)</f>
        <v>10.952590606016102</v>
      </c>
      <c r="D23" s="100">
        <f>IF(SER_hh_tesh_in!D23=0,0,SER_hh_tesh_in!D23/SER_summary!D$27)</f>
        <v>11.338422684135224</v>
      </c>
      <c r="E23" s="100">
        <f>IF(SER_hh_tesh_in!E23=0,0,SER_hh_tesh_in!E23/SER_summary!E$27)</f>
        <v>10.914466209468433</v>
      </c>
      <c r="F23" s="100">
        <f>IF(SER_hh_tesh_in!F23=0,0,SER_hh_tesh_in!F23/SER_summary!F$27)</f>
        <v>11.317372868211732</v>
      </c>
      <c r="G23" s="100">
        <f>IF(SER_hh_tesh_in!G23=0,0,SER_hh_tesh_in!G23/SER_summary!G$27)</f>
        <v>11.130123390936392</v>
      </c>
      <c r="H23" s="100">
        <f>IF(SER_hh_tesh_in!H23=0,0,SER_hh_tesh_in!H23/SER_summary!H$27)</f>
        <v>11.107761851109167</v>
      </c>
      <c r="I23" s="100">
        <f>IF(SER_hh_tesh_in!I23=0,0,SER_hh_tesh_in!I23/SER_summary!I$27)</f>
        <v>10.847124007165718</v>
      </c>
      <c r="J23" s="100">
        <f>IF(SER_hh_tesh_in!J23=0,0,SER_hh_tesh_in!J23/SER_summary!J$27)</f>
        <v>9.2173422881224241</v>
      </c>
      <c r="K23" s="100">
        <f>IF(SER_hh_tesh_in!K23=0,0,SER_hh_tesh_in!K23/SER_summary!K$27)</f>
        <v>10.557906938209134</v>
      </c>
      <c r="L23" s="100">
        <f>IF(SER_hh_tesh_in!L23=0,0,SER_hh_tesh_in!L23/SER_summary!L$27)</f>
        <v>8.4589908915768994</v>
      </c>
      <c r="M23" s="100">
        <f>IF(SER_hh_tesh_in!M23=0,0,SER_hh_tesh_in!M23/SER_summary!M$27)</f>
        <v>8.1711067487450659</v>
      </c>
      <c r="N23" s="100">
        <f>IF(SER_hh_tesh_in!N23=0,0,SER_hh_tesh_in!N23/SER_summary!N$27)</f>
        <v>8.7430030272824002</v>
      </c>
      <c r="O23" s="100">
        <f>IF(SER_hh_tesh_in!O23=0,0,SER_hh_tesh_in!O23/SER_summary!O$27)</f>
        <v>9.4481940186494597</v>
      </c>
      <c r="P23" s="100">
        <f>IF(SER_hh_tesh_in!P23=0,0,SER_hh_tesh_in!P23/SER_summary!P$27)</f>
        <v>8.9306554181400433</v>
      </c>
      <c r="Q23" s="100">
        <f>IF(SER_hh_tesh_in!Q23=0,0,SER_hh_tesh_in!Q23/SER_summary!Q$27)</f>
        <v>9.7830622908658231</v>
      </c>
    </row>
    <row r="24" spans="1:17" ht="12" customHeight="1" x14ac:dyDescent="0.25">
      <c r="A24" s="88" t="s">
        <v>34</v>
      </c>
      <c r="B24" s="100"/>
      <c r="C24" s="100">
        <f>IF(SER_hh_tesh_in!C24=0,0,SER_hh_tesh_in!C24/SER_summary!C$27)</f>
        <v>0</v>
      </c>
      <c r="D24" s="100">
        <f>IF(SER_hh_tesh_in!D24=0,0,SER_hh_tesh_in!D24/SER_summary!D$27)</f>
        <v>0</v>
      </c>
      <c r="E24" s="100">
        <f>IF(SER_hh_tesh_in!E24=0,0,SER_hh_tesh_in!E24/SER_summary!E$27)</f>
        <v>0</v>
      </c>
      <c r="F24" s="100">
        <f>IF(SER_hh_tesh_in!F24=0,0,SER_hh_tesh_in!F24/SER_summary!F$27)</f>
        <v>0</v>
      </c>
      <c r="G24" s="100">
        <f>IF(SER_hh_tesh_in!G24=0,0,SER_hh_tesh_in!G24/SER_summary!G$27)</f>
        <v>0</v>
      </c>
      <c r="H24" s="100">
        <f>IF(SER_hh_tesh_in!H24=0,0,SER_hh_tesh_in!H24/SER_summary!H$27)</f>
        <v>0</v>
      </c>
      <c r="I24" s="100">
        <f>IF(SER_hh_tesh_in!I24=0,0,SER_hh_tesh_in!I24/SER_summary!I$27)</f>
        <v>0</v>
      </c>
      <c r="J24" s="100">
        <f>IF(SER_hh_tesh_in!J24=0,0,SER_hh_tesh_in!J24/SER_summary!J$27)</f>
        <v>0</v>
      </c>
      <c r="K24" s="100">
        <f>IF(SER_hh_tesh_in!K24=0,0,SER_hh_tesh_in!K24/SER_summary!K$27)</f>
        <v>0</v>
      </c>
      <c r="L24" s="100">
        <f>IF(SER_hh_tesh_in!L24=0,0,SER_hh_tesh_in!L24/SER_summary!L$27)</f>
        <v>0</v>
      </c>
      <c r="M24" s="100">
        <f>IF(SER_hh_tesh_in!M24=0,0,SER_hh_tesh_in!M24/SER_summary!M$27)</f>
        <v>0</v>
      </c>
      <c r="N24" s="100">
        <f>IF(SER_hh_tesh_in!N24=0,0,SER_hh_tesh_in!N24/SER_summary!N$27)</f>
        <v>0</v>
      </c>
      <c r="O24" s="100">
        <f>IF(SER_hh_tesh_in!O24=0,0,SER_hh_tesh_in!O24/SER_summary!O$27)</f>
        <v>0</v>
      </c>
      <c r="P24" s="100">
        <f>IF(SER_hh_tesh_in!P24=0,0,SER_hh_tesh_in!P24/SER_summary!P$27)</f>
        <v>0</v>
      </c>
      <c r="Q24" s="100">
        <f>IF(SER_hh_tesh_in!Q24=0,0,SER_hh_tesh_in!Q24/SER_summary!Q$27)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IF(SER_hh_tesh_in!C25=0,0,SER_hh_tesh_in!C25/SER_summary!C$27)</f>
        <v>10.794103351910753</v>
      </c>
      <c r="D25" s="100">
        <f>IF(SER_hh_tesh_in!D25=0,0,SER_hh_tesh_in!D25/SER_summary!D$27)</f>
        <v>11.238204342082822</v>
      </c>
      <c r="E25" s="100">
        <f>IF(SER_hh_tesh_in!E25=0,0,SER_hh_tesh_in!E25/SER_summary!E$27)</f>
        <v>11.080378888290131</v>
      </c>
      <c r="F25" s="100">
        <f>IF(SER_hh_tesh_in!F25=0,0,SER_hh_tesh_in!F25/SER_summary!F$27)</f>
        <v>11.370515660543449</v>
      </c>
      <c r="G25" s="100">
        <f>IF(SER_hh_tesh_in!G25=0,0,SER_hh_tesh_in!G25/SER_summary!G$27)</f>
        <v>10.607375307151495</v>
      </c>
      <c r="H25" s="100">
        <f>IF(SER_hh_tesh_in!H25=0,0,SER_hh_tesh_in!H25/SER_summary!H$27)</f>
        <v>10.888683681111804</v>
      </c>
      <c r="I25" s="100">
        <f>IF(SER_hh_tesh_in!I25=0,0,SER_hh_tesh_in!I25/SER_summary!I$27)</f>
        <v>10.94989012927439</v>
      </c>
      <c r="J25" s="100">
        <f>IF(SER_hh_tesh_in!J25=0,0,SER_hh_tesh_in!J25/SER_summary!J$27)</f>
        <v>9.8254020317941553</v>
      </c>
      <c r="K25" s="100">
        <f>IF(SER_hh_tesh_in!K25=0,0,SER_hh_tesh_in!K25/SER_summary!K$27)</f>
        <v>10.225666889459827</v>
      </c>
      <c r="L25" s="100">
        <f>IF(SER_hh_tesh_in!L25=0,0,SER_hh_tesh_in!L25/SER_summary!L$27)</f>
        <v>3.9179925168979706</v>
      </c>
      <c r="M25" s="100">
        <f>IF(SER_hh_tesh_in!M25=0,0,SER_hh_tesh_in!M25/SER_summary!M$27)</f>
        <v>6.5978731103323067</v>
      </c>
      <c r="N25" s="100">
        <f>IF(SER_hh_tesh_in!N25=0,0,SER_hh_tesh_in!N25/SER_summary!N$27)</f>
        <v>9.63206177984409</v>
      </c>
      <c r="O25" s="100">
        <f>IF(SER_hh_tesh_in!O25=0,0,SER_hh_tesh_in!O25/SER_summary!O$27)</f>
        <v>9.606940918292981</v>
      </c>
      <c r="P25" s="100">
        <f>IF(SER_hh_tesh_in!P25=0,0,SER_hh_tesh_in!P25/SER_summary!P$27)</f>
        <v>8.0224635036429977</v>
      </c>
      <c r="Q25" s="100">
        <f>IF(SER_hh_tesh_in!Q25=0,0,SER_hh_tesh_in!Q25/SER_summary!Q$27)</f>
        <v>9.2270982901809919</v>
      </c>
    </row>
    <row r="26" spans="1:17" ht="12" customHeight="1" x14ac:dyDescent="0.25">
      <c r="A26" s="88" t="s">
        <v>30</v>
      </c>
      <c r="B26" s="22"/>
      <c r="C26" s="22">
        <f>IF(SER_hh_tesh_in!C26=0,0,SER_hh_tesh_in!C26/SER_summary!C$27)</f>
        <v>10.893975321851238</v>
      </c>
      <c r="D26" s="22">
        <f>IF(SER_hh_tesh_in!D26=0,0,SER_hh_tesh_in!D26/SER_summary!D$27)</f>
        <v>11.310476632517039</v>
      </c>
      <c r="E26" s="22">
        <f>IF(SER_hh_tesh_in!E26=0,0,SER_hh_tesh_in!E26/SER_summary!E$27)</f>
        <v>11.167581297205246</v>
      </c>
      <c r="F26" s="22">
        <f>IF(SER_hh_tesh_in!F26=0,0,SER_hh_tesh_in!F26/SER_summary!F$27)</f>
        <v>11.523238638314034</v>
      </c>
      <c r="G26" s="22">
        <f>IF(SER_hh_tesh_in!G26=0,0,SER_hh_tesh_in!G26/SER_summary!G$27)</f>
        <v>11.382403646404118</v>
      </c>
      <c r="H26" s="22">
        <f>IF(SER_hh_tesh_in!H26=0,0,SER_hh_tesh_in!H26/SER_summary!H$27)</f>
        <v>11.234567378514024</v>
      </c>
      <c r="I26" s="22">
        <f>IF(SER_hh_tesh_in!I26=0,0,SER_hh_tesh_in!I26/SER_summary!I$27)</f>
        <v>11.066307242558286</v>
      </c>
      <c r="J26" s="22">
        <f>IF(SER_hh_tesh_in!J26=0,0,SER_hh_tesh_in!J26/SER_summary!J$27)</f>
        <v>10.848936178427559</v>
      </c>
      <c r="K26" s="22">
        <f>IF(SER_hh_tesh_in!K26=0,0,SER_hh_tesh_in!K26/SER_summary!K$27)</f>
        <v>8.8439761484543506</v>
      </c>
      <c r="L26" s="22">
        <f>IF(SER_hh_tesh_in!L26=0,0,SER_hh_tesh_in!L26/SER_summary!L$27)</f>
        <v>4.0861586225529534</v>
      </c>
      <c r="M26" s="22">
        <f>IF(SER_hh_tesh_in!M26=0,0,SER_hh_tesh_in!M26/SER_summary!M$27)</f>
        <v>5.1262769974611171</v>
      </c>
      <c r="N26" s="22">
        <f>IF(SER_hh_tesh_in!N26=0,0,SER_hh_tesh_in!N26/SER_summary!N$27)</f>
        <v>6.2841055606463492</v>
      </c>
      <c r="O26" s="22">
        <f>IF(SER_hh_tesh_in!O26=0,0,SER_hh_tesh_in!O26/SER_summary!O$27)</f>
        <v>5.613039434710144</v>
      </c>
      <c r="P26" s="22">
        <f>IF(SER_hh_tesh_in!P26=0,0,SER_hh_tesh_in!P26/SER_summary!P$27)</f>
        <v>9.2031995868510261</v>
      </c>
      <c r="Q26" s="22">
        <f>IF(SER_hh_tesh_in!Q26=0,0,SER_hh_tesh_in!Q26/SER_summary!Q$27)</f>
        <v>10.037762642957048</v>
      </c>
    </row>
    <row r="27" spans="1:17" ht="12" customHeight="1" x14ac:dyDescent="0.25">
      <c r="A27" s="93" t="s">
        <v>114</v>
      </c>
      <c r="B27" s="121"/>
      <c r="C27" s="116">
        <f>IF(SER_hh_tesh_in!C27=0,0,SER_hh_tesh_in!C27/SER_summary!C$27)</f>
        <v>0.56933357469587587</v>
      </c>
      <c r="D27" s="116">
        <f>IF(SER_hh_tesh_in!D27=0,0,SER_hh_tesh_in!D27/SER_summary!D$27)</f>
        <v>0.57809282246138716</v>
      </c>
      <c r="E27" s="116">
        <f>IF(SER_hh_tesh_in!E27=0,0,SER_hh_tesh_in!E27/SER_summary!E$27)</f>
        <v>0.96348595050634422</v>
      </c>
      <c r="F27" s="116">
        <f>IF(SER_hh_tesh_in!F27=0,0,SER_hh_tesh_in!F27/SER_summary!F$27)</f>
        <v>0.75206760189781496</v>
      </c>
      <c r="G27" s="116">
        <f>IF(SER_hh_tesh_in!G27=0,0,SER_hh_tesh_in!G27/SER_summary!G$27)</f>
        <v>1.1976912402875566</v>
      </c>
      <c r="H27" s="116">
        <f>IF(SER_hh_tesh_in!H27=0,0,SER_hh_tesh_in!H27/SER_summary!H$27)</f>
        <v>1.2157884823068201</v>
      </c>
      <c r="I27" s="116">
        <f>IF(SER_hh_tesh_in!I27=0,0,SER_hh_tesh_in!I27/SER_summary!I$27)</f>
        <v>1.5619835017658572</v>
      </c>
      <c r="J27" s="116">
        <f>IF(SER_hh_tesh_in!J27=0,0,SER_hh_tesh_in!J27/SER_summary!J$27)</f>
        <v>2.03345350566789</v>
      </c>
      <c r="K27" s="116">
        <f>IF(SER_hh_tesh_in!K27=0,0,SER_hh_tesh_in!K27/SER_summary!K$27)</f>
        <v>3.4965460165218216</v>
      </c>
      <c r="L27" s="116">
        <f>IF(SER_hh_tesh_in!L27=0,0,SER_hh_tesh_in!L27/SER_summary!L$27)</f>
        <v>7.2719773218536741</v>
      </c>
      <c r="M27" s="116">
        <f>IF(SER_hh_tesh_in!M27=0,0,SER_hh_tesh_in!M27/SER_summary!M$27)</f>
        <v>6.9030832973607605</v>
      </c>
      <c r="N27" s="116">
        <f>IF(SER_hh_tesh_in!N27=0,0,SER_hh_tesh_in!N27/SER_summary!N$27)</f>
        <v>5.5763431007519637</v>
      </c>
      <c r="O27" s="116">
        <f>IF(SER_hh_tesh_in!O27=0,0,SER_hh_tesh_in!O27/SER_summary!O$27)</f>
        <v>4.0513479499740823</v>
      </c>
      <c r="P27" s="116">
        <f>IF(SER_hh_tesh_in!P27=0,0,SER_hh_tesh_in!P27/SER_summary!P$27)</f>
        <v>3.1106862782621243</v>
      </c>
      <c r="Q27" s="116">
        <f>IF(SER_hh_tesh_in!Q27=0,0,SER_hh_tesh_in!Q27/SER_summary!Q$27)</f>
        <v>2.5309573628232127</v>
      </c>
    </row>
    <row r="28" spans="1:17" ht="12" customHeight="1" x14ac:dyDescent="0.25">
      <c r="A28" s="91" t="s">
        <v>113</v>
      </c>
      <c r="B28" s="18"/>
      <c r="C28" s="117">
        <f>IF(SER_hh_tesh_in!C28=0,0,SER_hh_tesh_in!C28/SER_summary!C$27)</f>
        <v>7.7042887148518115</v>
      </c>
      <c r="D28" s="117">
        <f>IF(SER_hh_tesh_in!D28=0,0,SER_hh_tesh_in!D28/SER_summary!D$27)</f>
        <v>8.1222749717180136</v>
      </c>
      <c r="E28" s="117">
        <f>IF(SER_hh_tesh_in!E28=0,0,SER_hh_tesh_in!E28/SER_summary!E$27)</f>
        <v>8.2273205339268483</v>
      </c>
      <c r="F28" s="117">
        <f>IF(SER_hh_tesh_in!F28=0,0,SER_hh_tesh_in!F28/SER_summary!F$27)</f>
        <v>8.3177494946703714</v>
      </c>
      <c r="G28" s="117">
        <f>IF(SER_hh_tesh_in!G28=0,0,SER_hh_tesh_in!G28/SER_summary!G$27)</f>
        <v>8.5072862084303988</v>
      </c>
      <c r="H28" s="117">
        <f>IF(SER_hh_tesh_in!H28=0,0,SER_hh_tesh_in!H28/SER_summary!H$27)</f>
        <v>8.4712717940500148</v>
      </c>
      <c r="I28" s="117">
        <f>IF(SER_hh_tesh_in!I28=0,0,SER_hh_tesh_in!I28/SER_summary!I$27)</f>
        <v>8.5429044854234863</v>
      </c>
      <c r="J28" s="117">
        <f>IF(SER_hh_tesh_in!J28=0,0,SER_hh_tesh_in!J28/SER_summary!J$27)</f>
        <v>8.6907779212935186</v>
      </c>
      <c r="K28" s="117">
        <f>IF(SER_hh_tesh_in!K28=0,0,SER_hh_tesh_in!K28/SER_summary!K$27)</f>
        <v>8.8076406679401842</v>
      </c>
      <c r="L28" s="117">
        <f>IF(SER_hh_tesh_in!L28=0,0,SER_hh_tesh_in!L28/SER_summary!L$27)</f>
        <v>8.6576301471374588</v>
      </c>
      <c r="M28" s="117">
        <f>IF(SER_hh_tesh_in!M28=0,0,SER_hh_tesh_in!M28/SER_summary!M$27)</f>
        <v>8.7163521659248371</v>
      </c>
      <c r="N28" s="117">
        <f>IF(SER_hh_tesh_in!N28=0,0,SER_hh_tesh_in!N28/SER_summary!N$27)</f>
        <v>8.7441828993438335</v>
      </c>
      <c r="O28" s="117">
        <f>IF(SER_hh_tesh_in!O28=0,0,SER_hh_tesh_in!O28/SER_summary!O$27)</f>
        <v>8.7972791157830716</v>
      </c>
      <c r="P28" s="117">
        <f>IF(SER_hh_tesh_in!P28=0,0,SER_hh_tesh_in!P28/SER_summary!P$27)</f>
        <v>8.8356355466442089</v>
      </c>
      <c r="Q28" s="117">
        <f>IF(SER_hh_tesh_in!Q28=0,0,SER_hh_tesh_in!Q28/SER_summary!Q$27)</f>
        <v>8.8932363712562879</v>
      </c>
    </row>
    <row r="29" spans="1:17" ht="12.95" customHeight="1" x14ac:dyDescent="0.25">
      <c r="A29" s="90" t="s">
        <v>46</v>
      </c>
      <c r="B29" s="101"/>
      <c r="C29" s="101">
        <f>IF(SER_hh_tesh_in!C29=0,0,SER_hh_tesh_in!C29/SER_summary!C$27)</f>
        <v>9.2832602186659301</v>
      </c>
      <c r="D29" s="101">
        <f>IF(SER_hh_tesh_in!D29=0,0,SER_hh_tesh_in!D29/SER_summary!D$27)</f>
        <v>10.26027179083238</v>
      </c>
      <c r="E29" s="101">
        <f>IF(SER_hh_tesh_in!E29=0,0,SER_hh_tesh_in!E29/SER_summary!E$27)</f>
        <v>10.420315864386188</v>
      </c>
      <c r="F29" s="101">
        <f>IF(SER_hh_tesh_in!F29=0,0,SER_hh_tesh_in!F29/SER_summary!F$27)</f>
        <v>11.919697287701412</v>
      </c>
      <c r="G29" s="101">
        <f>IF(SER_hh_tesh_in!G29=0,0,SER_hh_tesh_in!G29/SER_summary!G$27)</f>
        <v>12.513285332266674</v>
      </c>
      <c r="H29" s="101">
        <f>IF(SER_hh_tesh_in!H29=0,0,SER_hh_tesh_in!H29/SER_summary!H$27)</f>
        <v>12.373936151391636</v>
      </c>
      <c r="I29" s="101">
        <f>IF(SER_hh_tesh_in!I29=0,0,SER_hh_tesh_in!I29/SER_summary!I$27)</f>
        <v>12.676937475608259</v>
      </c>
      <c r="J29" s="101">
        <f>IF(SER_hh_tesh_in!J29=0,0,SER_hh_tesh_in!J29/SER_summary!J$27)</f>
        <v>12.49044948998856</v>
      </c>
      <c r="K29" s="101">
        <f>IF(SER_hh_tesh_in!K29=0,0,SER_hh_tesh_in!K29/SER_summary!K$27)</f>
        <v>11.845782271916571</v>
      </c>
      <c r="L29" s="101">
        <f>IF(SER_hh_tesh_in!L29=0,0,SER_hh_tesh_in!L29/SER_summary!L$27)</f>
        <v>12.552850605379399</v>
      </c>
      <c r="M29" s="101">
        <f>IF(SER_hh_tesh_in!M29=0,0,SER_hh_tesh_in!M29/SER_summary!M$27)</f>
        <v>12.625277684766029</v>
      </c>
      <c r="N29" s="101">
        <f>IF(SER_hh_tesh_in!N29=0,0,SER_hh_tesh_in!N29/SER_summary!N$27)</f>
        <v>17.758534349907436</v>
      </c>
      <c r="O29" s="101">
        <f>IF(SER_hh_tesh_in!O29=0,0,SER_hh_tesh_in!O29/SER_summary!O$27)</f>
        <v>11.807153774349896</v>
      </c>
      <c r="P29" s="101">
        <f>IF(SER_hh_tesh_in!P29=0,0,SER_hh_tesh_in!P29/SER_summary!P$27)</f>
        <v>11.950135007786153</v>
      </c>
      <c r="Q29" s="101">
        <f>IF(SER_hh_tesh_in!Q29=0,0,SER_hh_tesh_in!Q29/SER_summary!Q$27)</f>
        <v>11.380911943461463</v>
      </c>
    </row>
    <row r="30" spans="1:17" s="28" customFormat="1" ht="12" customHeight="1" x14ac:dyDescent="0.25">
      <c r="A30" s="88" t="s">
        <v>66</v>
      </c>
      <c r="B30" s="100"/>
      <c r="C30" s="100">
        <f>IF(SER_hh_tesh_in!C30=0,0,SER_hh_tesh_in!C30/SER_summary!C$27)</f>
        <v>0</v>
      </c>
      <c r="D30" s="100">
        <f>IF(SER_hh_tesh_in!D30=0,0,SER_hh_tesh_in!D30/SER_summary!D$27)</f>
        <v>10.291001012234361</v>
      </c>
      <c r="E30" s="100">
        <f>IF(SER_hh_tesh_in!E30=0,0,SER_hh_tesh_in!E30/SER_summary!E$27)</f>
        <v>10.713639173896253</v>
      </c>
      <c r="F30" s="100">
        <f>IF(SER_hh_tesh_in!F30=0,0,SER_hh_tesh_in!F30/SER_summary!F$27)</f>
        <v>12.277757238612494</v>
      </c>
      <c r="G30" s="100">
        <f>IF(SER_hh_tesh_in!G30=0,0,SER_hh_tesh_in!G30/SER_summary!G$27)</f>
        <v>12.562705057801645</v>
      </c>
      <c r="H30" s="100">
        <f>IF(SER_hh_tesh_in!H30=0,0,SER_hh_tesh_in!H30/SER_summary!H$27)</f>
        <v>0</v>
      </c>
      <c r="I30" s="100">
        <f>IF(SER_hh_tesh_in!I30=0,0,SER_hh_tesh_in!I30/SER_summary!I$27)</f>
        <v>13.137605696085865</v>
      </c>
      <c r="J30" s="100">
        <f>IF(SER_hh_tesh_in!J30=0,0,SER_hh_tesh_in!J30/SER_summary!J$27)</f>
        <v>12.554222073293984</v>
      </c>
      <c r="K30" s="100">
        <f>IF(SER_hh_tesh_in!K30=0,0,SER_hh_tesh_in!K30/SER_summary!K$27)</f>
        <v>0</v>
      </c>
      <c r="L30" s="100">
        <f>IF(SER_hh_tesh_in!L30=0,0,SER_hh_tesh_in!L30/SER_summary!L$27)</f>
        <v>0</v>
      </c>
      <c r="M30" s="100">
        <f>IF(SER_hh_tesh_in!M30=0,0,SER_hh_tesh_in!M30/SER_summary!M$27)</f>
        <v>12.87932506920593</v>
      </c>
      <c r="N30" s="100">
        <f>IF(SER_hh_tesh_in!N30=0,0,SER_hh_tesh_in!N30/SER_summary!N$27)</f>
        <v>12.168857434624291</v>
      </c>
      <c r="O30" s="100">
        <f>IF(SER_hh_tesh_in!O30=0,0,SER_hh_tesh_in!O30/SER_summary!O$27)</f>
        <v>11.884178377852518</v>
      </c>
      <c r="P30" s="100">
        <f>IF(SER_hh_tesh_in!P30=0,0,SER_hh_tesh_in!P30/SER_summary!P$27)</f>
        <v>12.057215835352761</v>
      </c>
      <c r="Q30" s="100">
        <f>IF(SER_hh_tesh_in!Q30=0,0,SER_hh_tesh_in!Q30/SER_summary!Q$27)</f>
        <v>11.403930636763194</v>
      </c>
    </row>
    <row r="31" spans="1:17" ht="12" customHeight="1" x14ac:dyDescent="0.25">
      <c r="A31" s="88" t="s">
        <v>98</v>
      </c>
      <c r="B31" s="100"/>
      <c r="C31" s="100">
        <f>IF(SER_hh_tesh_in!C31=0,0,SER_hh_tesh_in!C31/SER_summary!C$27)</f>
        <v>9.1993062411404747</v>
      </c>
      <c r="D31" s="100">
        <f>IF(SER_hh_tesh_in!D31=0,0,SER_hh_tesh_in!D31/SER_summary!D$27)</f>
        <v>9.9716917815981105</v>
      </c>
      <c r="E31" s="100">
        <f>IF(SER_hh_tesh_in!E31=0,0,SER_hh_tesh_in!E31/SER_summary!E$27)</f>
        <v>10.35832603491461</v>
      </c>
      <c r="F31" s="100">
        <f>IF(SER_hh_tesh_in!F31=0,0,SER_hh_tesh_in!F31/SER_summary!F$27)</f>
        <v>11.842258798626251</v>
      </c>
      <c r="G31" s="100">
        <f>IF(SER_hh_tesh_in!G31=0,0,SER_hh_tesh_in!G31/SER_summary!G$27)</f>
        <v>12.018205735098183</v>
      </c>
      <c r="H31" s="100">
        <f>IF(SER_hh_tesh_in!H31=0,0,SER_hh_tesh_in!H31/SER_summary!H$27)</f>
        <v>12.538427124022846</v>
      </c>
      <c r="I31" s="100">
        <f>IF(SER_hh_tesh_in!I31=0,0,SER_hh_tesh_in!I31/SER_summary!I$27)</f>
        <v>12.570976139914924</v>
      </c>
      <c r="J31" s="100">
        <f>IF(SER_hh_tesh_in!J31=0,0,SER_hh_tesh_in!J31/SER_summary!J$27)</f>
        <v>12.114182428737383</v>
      </c>
      <c r="K31" s="100">
        <f>IF(SER_hh_tesh_in!K31=0,0,SER_hh_tesh_in!K31/SER_summary!K$27)</f>
        <v>12.05218985163796</v>
      </c>
      <c r="L31" s="100">
        <f>IF(SER_hh_tesh_in!L31=0,0,SER_hh_tesh_in!L31/SER_summary!L$27)</f>
        <v>12.63183563216937</v>
      </c>
      <c r="M31" s="100">
        <f>IF(SER_hh_tesh_in!M31=0,0,SER_hh_tesh_in!M31/SER_summary!M$27)</f>
        <v>12.637841957718615</v>
      </c>
      <c r="N31" s="100">
        <f>IF(SER_hh_tesh_in!N31=0,0,SER_hh_tesh_in!N31/SER_summary!N$27)</f>
        <v>12.033890851452314</v>
      </c>
      <c r="O31" s="100">
        <f>IF(SER_hh_tesh_in!O31=0,0,SER_hh_tesh_in!O31/SER_summary!O$27)</f>
        <v>11.786500095615651</v>
      </c>
      <c r="P31" s="100">
        <f>IF(SER_hh_tesh_in!P31=0,0,SER_hh_tesh_in!P31/SER_summary!P$27)</f>
        <v>11.506148524608692</v>
      </c>
      <c r="Q31" s="100">
        <f>IF(SER_hh_tesh_in!Q31=0,0,SER_hh_tesh_in!Q31/SER_summary!Q$27)</f>
        <v>11.329254861584413</v>
      </c>
    </row>
    <row r="32" spans="1:17" ht="12" customHeight="1" x14ac:dyDescent="0.25">
      <c r="A32" s="88" t="s">
        <v>34</v>
      </c>
      <c r="B32" s="100"/>
      <c r="C32" s="100">
        <f>IF(SER_hh_tesh_in!C32=0,0,SER_hh_tesh_in!C32/SER_summary!C$27)</f>
        <v>0</v>
      </c>
      <c r="D32" s="100">
        <f>IF(SER_hh_tesh_in!D32=0,0,SER_hh_tesh_in!D32/SER_summary!D$27)</f>
        <v>0</v>
      </c>
      <c r="E32" s="100">
        <f>IF(SER_hh_tesh_in!E32=0,0,SER_hh_tesh_in!E32/SER_summary!E$27)</f>
        <v>0</v>
      </c>
      <c r="F32" s="100">
        <f>IF(SER_hh_tesh_in!F32=0,0,SER_hh_tesh_in!F32/SER_summary!F$27)</f>
        <v>0</v>
      </c>
      <c r="G32" s="100">
        <f>IF(SER_hh_tesh_in!G32=0,0,SER_hh_tesh_in!G32/SER_summary!G$27)</f>
        <v>0</v>
      </c>
      <c r="H32" s="100">
        <f>IF(SER_hh_tesh_in!H32=0,0,SER_hh_tesh_in!H32/SER_summary!H$27)</f>
        <v>0</v>
      </c>
      <c r="I32" s="100">
        <f>IF(SER_hh_tesh_in!I32=0,0,SER_hh_tesh_in!I32/SER_summary!I$27)</f>
        <v>0</v>
      </c>
      <c r="J32" s="100">
        <f>IF(SER_hh_tesh_in!J32=0,0,SER_hh_tesh_in!J32/SER_summary!J$27)</f>
        <v>0</v>
      </c>
      <c r="K32" s="100">
        <f>IF(SER_hh_tesh_in!K32=0,0,SER_hh_tesh_in!K32/SER_summary!K$27)</f>
        <v>0</v>
      </c>
      <c r="L32" s="100">
        <f>IF(SER_hh_tesh_in!L32=0,0,SER_hh_tesh_in!L32/SER_summary!L$27)</f>
        <v>0</v>
      </c>
      <c r="M32" s="100">
        <f>IF(SER_hh_tesh_in!M32=0,0,SER_hh_tesh_in!M32/SER_summary!M$27)</f>
        <v>0</v>
      </c>
      <c r="N32" s="100">
        <f>IF(SER_hh_tesh_in!N32=0,0,SER_hh_tesh_in!N32/SER_summary!N$27)</f>
        <v>19.141731865602392</v>
      </c>
      <c r="O32" s="100">
        <f>IF(SER_hh_tesh_in!O32=0,0,SER_hh_tesh_in!O32/SER_summary!O$27)</f>
        <v>11.068100567743143</v>
      </c>
      <c r="P32" s="100">
        <f>IF(SER_hh_tesh_in!P32=0,0,SER_hh_tesh_in!P32/SER_summary!P$27)</f>
        <v>10.892036664291789</v>
      </c>
      <c r="Q32" s="100">
        <f>IF(SER_hh_tesh_in!Q32=0,0,SER_hh_tesh_in!Q32/SER_summary!Q$27)</f>
        <v>10.856997831289338</v>
      </c>
    </row>
    <row r="33" spans="1:17" ht="12" customHeight="1" x14ac:dyDescent="0.25">
      <c r="A33" s="49" t="s">
        <v>30</v>
      </c>
      <c r="B33" s="18"/>
      <c r="C33" s="18">
        <f>IF(SER_hh_tesh_in!C33=0,0,SER_hh_tesh_in!C33/SER_summary!C$27)</f>
        <v>9.2871055514862224</v>
      </c>
      <c r="D33" s="18">
        <f>IF(SER_hh_tesh_in!D33=0,0,SER_hh_tesh_in!D33/SER_summary!D$27)</f>
        <v>9.9186745770386455</v>
      </c>
      <c r="E33" s="18">
        <f>IF(SER_hh_tesh_in!E33=0,0,SER_hh_tesh_in!E33/SER_summary!E$27)</f>
        <v>10.26747564646036</v>
      </c>
      <c r="F33" s="18">
        <f>IF(SER_hh_tesh_in!F33=0,0,SER_hh_tesh_in!F33/SER_summary!F$27)</f>
        <v>11.708669446910461</v>
      </c>
      <c r="G33" s="18">
        <f>IF(SER_hh_tesh_in!G33=0,0,SER_hh_tesh_in!G33/SER_summary!G$27)</f>
        <v>0</v>
      </c>
      <c r="H33" s="18">
        <f>IF(SER_hh_tesh_in!H33=0,0,SER_hh_tesh_in!H33/SER_summary!H$27)</f>
        <v>12.364038755651578</v>
      </c>
      <c r="I33" s="18">
        <f>IF(SER_hh_tesh_in!I33=0,0,SER_hh_tesh_in!I33/SER_summary!I$27)</f>
        <v>12.369311755393998</v>
      </c>
      <c r="J33" s="18">
        <f>IF(SER_hh_tesh_in!J33=0,0,SER_hh_tesh_in!J33/SER_summary!J$27)</f>
        <v>0</v>
      </c>
      <c r="K33" s="18">
        <f>IF(SER_hh_tesh_in!K33=0,0,SER_hh_tesh_in!K33/SER_summary!K$27)</f>
        <v>11.820504440707726</v>
      </c>
      <c r="L33" s="18">
        <f>IF(SER_hh_tesh_in!L33=0,0,SER_hh_tesh_in!L33/SER_summary!L$27)</f>
        <v>12.550236641340282</v>
      </c>
      <c r="M33" s="18">
        <f>IF(SER_hh_tesh_in!M33=0,0,SER_hh_tesh_in!M33/SER_summary!M$27)</f>
        <v>12.566834652745904</v>
      </c>
      <c r="N33" s="18">
        <f>IF(SER_hh_tesh_in!N33=0,0,SER_hh_tesh_in!N33/SER_summary!N$27)</f>
        <v>0</v>
      </c>
      <c r="O33" s="18">
        <f>IF(SER_hh_tesh_in!O33=0,0,SER_hh_tesh_in!O33/SER_summary!O$27)</f>
        <v>11.80815332525388</v>
      </c>
      <c r="P33" s="18">
        <f>IF(SER_hh_tesh_in!P33=0,0,SER_hh_tesh_in!P33/SER_summary!P$27)</f>
        <v>0</v>
      </c>
      <c r="Q33" s="18">
        <f>IF(SER_hh_tesh_in!Q33=0,0,SER_hh_tesh_in!Q33/SER_summary!Q$27)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/>
      <c r="C3" s="106">
        <f>IF(SER_hh_emih_in!C3=0,0,SER_hh_emih_in!C3/SER_summary!C$27)</f>
        <v>10.132954943568233</v>
      </c>
      <c r="D3" s="106">
        <f>IF(SER_hh_emih_in!D3=0,0,SER_hh_emih_in!D3/SER_summary!D$27)</f>
        <v>12.911984765995401</v>
      </c>
      <c r="E3" s="106">
        <f>IF(SER_hh_emih_in!E3=0,0,SER_hh_emih_in!E3/SER_summary!E$27)</f>
        <v>2.8965168462832316</v>
      </c>
      <c r="F3" s="106">
        <f>IF(SER_hh_emih_in!F3=0,0,SER_hh_emih_in!F3/SER_summary!F$27)</f>
        <v>13.910960741674064</v>
      </c>
      <c r="G3" s="106">
        <f>IF(SER_hh_emih_in!G3=0,0,SER_hh_emih_in!G3/SER_summary!G$27)</f>
        <v>14.283317250634068</v>
      </c>
      <c r="H3" s="106">
        <f>IF(SER_hh_emih_in!H3=0,0,SER_hh_emih_in!H3/SER_summary!H$27)</f>
        <v>8.1877047565951901</v>
      </c>
      <c r="I3" s="106">
        <f>IF(SER_hh_emih_in!I3=0,0,SER_hh_emih_in!I3/SER_summary!I$27)</f>
        <v>9.2379428223142082</v>
      </c>
      <c r="J3" s="106">
        <f>IF(SER_hh_emih_in!J3=0,0,SER_hh_emih_in!J3/SER_summary!J$27)</f>
        <v>11.601217540303391</v>
      </c>
      <c r="K3" s="106">
        <f>IF(SER_hh_emih_in!K3=0,0,SER_hh_emih_in!K3/SER_summary!K$27)</f>
        <v>15.385964905815827</v>
      </c>
      <c r="L3" s="106">
        <f>IF(SER_hh_emih_in!L3=0,0,SER_hh_emih_in!L3/SER_summary!L$27)</f>
        <v>5.5769212387705478</v>
      </c>
      <c r="M3" s="106">
        <f>IF(SER_hh_emih_in!M3=0,0,SER_hh_emih_in!M3/SER_summary!M$27)</f>
        <v>8.2990436317127703</v>
      </c>
      <c r="N3" s="106">
        <f>IF(SER_hh_emih_in!N3=0,0,SER_hh_emih_in!N3/SER_summary!N$27)</f>
        <v>3.3028504053130767</v>
      </c>
      <c r="O3" s="106">
        <f>IF(SER_hh_emih_in!O3=0,0,SER_hh_emih_in!O3/SER_summary!O$27)</f>
        <v>10.096782129670148</v>
      </c>
      <c r="P3" s="106">
        <f>IF(SER_hh_emih_in!P3=0,0,SER_hh_emih_in!P3/SER_summary!P$27)</f>
        <v>7.923044566616654</v>
      </c>
      <c r="Q3" s="106">
        <f>IF(SER_hh_emih_in!Q3=0,0,SER_hh_emih_in!Q3/SER_summary!Q$27)</f>
        <v>7.6858550539435804</v>
      </c>
    </row>
    <row r="4" spans="1:17" ht="12.95" customHeight="1" x14ac:dyDescent="0.25">
      <c r="A4" s="90" t="s">
        <v>44</v>
      </c>
      <c r="B4" s="101"/>
      <c r="C4" s="101">
        <f>IF(SER_hh_emih_in!C4=0,0,SER_hh_emih_in!C4/SER_summary!C$27)</f>
        <v>8.8209579328583967</v>
      </c>
      <c r="D4" s="101">
        <f>IF(SER_hh_emih_in!D4=0,0,SER_hh_emih_in!D4/SER_summary!D$27)</f>
        <v>7.2910589673519146</v>
      </c>
      <c r="E4" s="101">
        <f>IF(SER_hh_emih_in!E4=0,0,SER_hh_emih_in!E4/SER_summary!E$27)</f>
        <v>2.3575250599846753E-3</v>
      </c>
      <c r="F4" s="101">
        <f>IF(SER_hh_emih_in!F4=0,0,SER_hh_emih_in!F4/SER_summary!F$27)</f>
        <v>9.5070305777372912</v>
      </c>
      <c r="G4" s="101">
        <f>IF(SER_hh_emih_in!G4=0,0,SER_hh_emih_in!G4/SER_summary!G$27)</f>
        <v>6.6831928224111294</v>
      </c>
      <c r="H4" s="101">
        <f>IF(SER_hh_emih_in!H4=0,0,SER_hh_emih_in!H4/SER_summary!H$27)</f>
        <v>6.0513443332333932</v>
      </c>
      <c r="I4" s="101">
        <f>IF(SER_hh_emih_in!I4=0,0,SER_hh_emih_in!I4/SER_summary!I$27)</f>
        <v>5.4207059519515477</v>
      </c>
      <c r="J4" s="101">
        <f>IF(SER_hh_emih_in!J4=0,0,SER_hh_emih_in!J4/SER_summary!J$27)</f>
        <v>5.1322246190654415</v>
      </c>
      <c r="K4" s="101">
        <f>IF(SER_hh_emih_in!K4=0,0,SER_hh_emih_in!K4/SER_summary!K$27)</f>
        <v>13.302006362786541</v>
      </c>
      <c r="L4" s="101">
        <f>IF(SER_hh_emih_in!L4=0,0,SER_hh_emih_in!L4/SER_summary!L$27)</f>
        <v>4.3140490979524468</v>
      </c>
      <c r="M4" s="101">
        <f>IF(SER_hh_emih_in!M4=0,0,SER_hh_emih_in!M4/SER_summary!M$27)</f>
        <v>5.7147421206014828</v>
      </c>
      <c r="N4" s="101">
        <f>IF(SER_hh_emih_in!N4=0,0,SER_hh_emih_in!N4/SER_summary!N$27)</f>
        <v>1.2706400243688265</v>
      </c>
      <c r="O4" s="101">
        <f>IF(SER_hh_emih_in!O4=0,0,SER_hh_emih_in!O4/SER_summary!O$27)</f>
        <v>6.8925110333263717</v>
      </c>
      <c r="P4" s="101">
        <f>IF(SER_hh_emih_in!P4=0,0,SER_hh_emih_in!P4/SER_summary!P$27)</f>
        <v>3.4405481766627212E-3</v>
      </c>
      <c r="Q4" s="101">
        <f>IF(SER_hh_emih_in!Q4=0,0,SER_hh_emih_in!Q4/SER_summary!Q$27)</f>
        <v>1.3304671371664301E-2</v>
      </c>
    </row>
    <row r="5" spans="1:17" ht="12" customHeight="1" x14ac:dyDescent="0.25">
      <c r="A5" s="88" t="s">
        <v>38</v>
      </c>
      <c r="B5" s="100"/>
      <c r="C5" s="100">
        <f>IF(SER_hh_emih_in!C5=0,0,SER_hh_emih_in!C5/SER_summary!C$27)</f>
        <v>0</v>
      </c>
      <c r="D5" s="100">
        <f>IF(SER_hh_emih_in!D5=0,0,SER_hh_emih_in!D5/SER_summary!D$27)</f>
        <v>0</v>
      </c>
      <c r="E5" s="100">
        <f>IF(SER_hh_emih_in!E5=0,0,SER_hh_emih_in!E5/SER_summary!E$27)</f>
        <v>0</v>
      </c>
      <c r="F5" s="100">
        <f>IF(SER_hh_emih_in!F5=0,0,SER_hh_emih_in!F5/SER_summary!F$27)</f>
        <v>0</v>
      </c>
      <c r="G5" s="100">
        <f>IF(SER_hh_emih_in!G5=0,0,SER_hh_emih_in!G5/SER_summary!G$27)</f>
        <v>0</v>
      </c>
      <c r="H5" s="100">
        <f>IF(SER_hh_emih_in!H5=0,0,SER_hh_emih_in!H5/SER_summary!H$27)</f>
        <v>0</v>
      </c>
      <c r="I5" s="100">
        <f>IF(SER_hh_emih_in!I5=0,0,SER_hh_emih_in!I5/SER_summary!I$27)</f>
        <v>0</v>
      </c>
      <c r="J5" s="100">
        <f>IF(SER_hh_emih_in!J5=0,0,SER_hh_emih_in!J5/SER_summary!J$27)</f>
        <v>0</v>
      </c>
      <c r="K5" s="100">
        <f>IF(SER_hh_emih_in!K5=0,0,SER_hh_emih_in!K5/SER_summary!K$27)</f>
        <v>0</v>
      </c>
      <c r="L5" s="100">
        <f>IF(SER_hh_emih_in!L5=0,0,SER_hh_emih_in!L5/SER_summary!L$27)</f>
        <v>0</v>
      </c>
      <c r="M5" s="100">
        <f>IF(SER_hh_emih_in!M5=0,0,SER_hh_emih_in!M5/SER_summary!M$27)</f>
        <v>0</v>
      </c>
      <c r="N5" s="100">
        <f>IF(SER_hh_emih_in!N5=0,0,SER_hh_emih_in!N5/SER_summary!N$27)</f>
        <v>0</v>
      </c>
      <c r="O5" s="100">
        <f>IF(SER_hh_emih_in!O5=0,0,SER_hh_emih_in!O5/SER_summary!O$27)</f>
        <v>0</v>
      </c>
      <c r="P5" s="100">
        <f>IF(SER_hh_emih_in!P5=0,0,SER_hh_emih_in!P5/SER_summary!P$27)</f>
        <v>0</v>
      </c>
      <c r="Q5" s="100">
        <f>IF(SER_hh_emih_in!Q5=0,0,SER_hh_emih_in!Q5/SER_summary!Q$27)</f>
        <v>0</v>
      </c>
    </row>
    <row r="6" spans="1:17" ht="12" customHeight="1" x14ac:dyDescent="0.25">
      <c r="A6" s="88" t="s">
        <v>66</v>
      </c>
      <c r="B6" s="100"/>
      <c r="C6" s="100">
        <f>IF(SER_hh_emih_in!C6=0,0,SER_hh_emih_in!C6/SER_summary!C$27)</f>
        <v>0</v>
      </c>
      <c r="D6" s="100">
        <f>IF(SER_hh_emih_in!D6=0,0,SER_hh_emih_in!D6/SER_summary!D$27)</f>
        <v>0</v>
      </c>
      <c r="E6" s="100">
        <f>IF(SER_hh_emih_in!E6=0,0,SER_hh_emih_in!E6/SER_summary!E$27)</f>
        <v>0</v>
      </c>
      <c r="F6" s="100">
        <f>IF(SER_hh_emih_in!F6=0,0,SER_hh_emih_in!F6/SER_summary!F$27)</f>
        <v>0</v>
      </c>
      <c r="G6" s="100">
        <f>IF(SER_hh_emih_in!G6=0,0,SER_hh_emih_in!G6/SER_summary!G$27)</f>
        <v>0</v>
      </c>
      <c r="H6" s="100">
        <f>IF(SER_hh_emih_in!H6=0,0,SER_hh_emih_in!H6/SER_summary!H$27)</f>
        <v>0</v>
      </c>
      <c r="I6" s="100">
        <f>IF(SER_hh_emih_in!I6=0,0,SER_hh_emih_in!I6/SER_summary!I$27)</f>
        <v>0</v>
      </c>
      <c r="J6" s="100">
        <f>IF(SER_hh_emih_in!J6=0,0,SER_hh_emih_in!J6/SER_summary!J$27)</f>
        <v>0</v>
      </c>
      <c r="K6" s="100">
        <f>IF(SER_hh_emih_in!K6=0,0,SER_hh_emih_in!K6/SER_summary!K$27)</f>
        <v>0</v>
      </c>
      <c r="L6" s="100">
        <f>IF(SER_hh_emih_in!L6=0,0,SER_hh_emih_in!L6/SER_summary!L$27)</f>
        <v>0</v>
      </c>
      <c r="M6" s="100">
        <f>IF(SER_hh_emih_in!M6=0,0,SER_hh_emih_in!M6/SER_summary!M$27)</f>
        <v>0</v>
      </c>
      <c r="N6" s="100">
        <f>IF(SER_hh_emih_in!N6=0,0,SER_hh_emih_in!N6/SER_summary!N$27)</f>
        <v>0</v>
      </c>
      <c r="O6" s="100">
        <f>IF(SER_hh_emih_in!O6=0,0,SER_hh_emih_in!O6/SER_summary!O$27)</f>
        <v>0</v>
      </c>
      <c r="P6" s="100">
        <f>IF(SER_hh_emih_in!P6=0,0,SER_hh_emih_in!P6/SER_summary!P$27)</f>
        <v>0</v>
      </c>
      <c r="Q6" s="100">
        <f>IF(SER_hh_emih_in!Q6=0,0,SER_hh_emih_in!Q6/SER_summary!Q$27)</f>
        <v>0</v>
      </c>
    </row>
    <row r="7" spans="1:17" ht="12" customHeight="1" x14ac:dyDescent="0.25">
      <c r="A7" s="88" t="s">
        <v>99</v>
      </c>
      <c r="B7" s="100"/>
      <c r="C7" s="100">
        <f>IF(SER_hh_emih_in!C7=0,0,SER_hh_emih_in!C7/SER_summary!C$27)</f>
        <v>10.14081912698412</v>
      </c>
      <c r="D7" s="100">
        <f>IF(SER_hh_emih_in!D7=0,0,SER_hh_emih_in!D7/SER_summary!D$27)</f>
        <v>10.826167993152028</v>
      </c>
      <c r="E7" s="100">
        <f>IF(SER_hh_emih_in!E7=0,0,SER_hh_emih_in!E7/SER_summary!E$27)</f>
        <v>0</v>
      </c>
      <c r="F7" s="100">
        <f>IF(SER_hh_emih_in!F7=0,0,SER_hh_emih_in!F7/SER_summary!F$27)</f>
        <v>16.025703501077839</v>
      </c>
      <c r="G7" s="100">
        <f>IF(SER_hh_emih_in!G7=0,0,SER_hh_emih_in!G7/SER_summary!G$27)</f>
        <v>18.350877376006636</v>
      </c>
      <c r="H7" s="100">
        <f>IF(SER_hh_emih_in!H7=0,0,SER_hh_emih_in!H7/SER_summary!H$27)</f>
        <v>17.946645451888532</v>
      </c>
      <c r="I7" s="100">
        <f>IF(SER_hh_emih_in!I7=0,0,SER_hh_emih_in!I7/SER_summary!I$27)</f>
        <v>0</v>
      </c>
      <c r="J7" s="100">
        <f>IF(SER_hh_emih_in!J7=0,0,SER_hh_emih_in!J7/SER_summary!J$27)</f>
        <v>0</v>
      </c>
      <c r="K7" s="100">
        <f>IF(SER_hh_emih_in!K7=0,0,SER_hh_emih_in!K7/SER_summary!K$27)</f>
        <v>17.143105109705392</v>
      </c>
      <c r="L7" s="100">
        <f>IF(SER_hh_emih_in!L7=0,0,SER_hh_emih_in!L7/SER_summary!L$27)</f>
        <v>0</v>
      </c>
      <c r="M7" s="100">
        <f>IF(SER_hh_emih_in!M7=0,0,SER_hh_emih_in!M7/SER_summary!M$27)</f>
        <v>0</v>
      </c>
      <c r="N7" s="100">
        <f>IF(SER_hh_emih_in!N7=0,0,SER_hh_emih_in!N7/SER_summary!N$27)</f>
        <v>0</v>
      </c>
      <c r="O7" s="100">
        <f>IF(SER_hh_emih_in!O7=0,0,SER_hh_emih_in!O7/SER_summary!O$27)</f>
        <v>11.740781494590921</v>
      </c>
      <c r="P7" s="100">
        <f>IF(SER_hh_emih_in!P7=0,0,SER_hh_emih_in!P7/SER_summary!P$27)</f>
        <v>0</v>
      </c>
      <c r="Q7" s="100">
        <f>IF(SER_hh_emih_in!Q7=0,0,SER_hh_emih_in!Q7/SER_summary!Q$27)</f>
        <v>0</v>
      </c>
    </row>
    <row r="8" spans="1:17" ht="12" customHeight="1" x14ac:dyDescent="0.25">
      <c r="A8" s="88" t="s">
        <v>101</v>
      </c>
      <c r="B8" s="100"/>
      <c r="C8" s="100">
        <f>IF(SER_hh_emih_in!C8=0,0,SER_hh_emih_in!C8/SER_summary!C$27)</f>
        <v>5.0516429171235968</v>
      </c>
      <c r="D8" s="100">
        <f>IF(SER_hh_emih_in!D8=0,0,SER_hh_emih_in!D8/SER_summary!D$27)</f>
        <v>5.4485171236383314</v>
      </c>
      <c r="E8" s="100">
        <f>IF(SER_hh_emih_in!E8=0,0,SER_hh_emih_in!E8/SER_summary!E$27)</f>
        <v>6.5170287717307831</v>
      </c>
      <c r="F8" s="100">
        <f>IF(SER_hh_emih_in!F8=0,0,SER_hh_emih_in!F8/SER_summary!F$27)</f>
        <v>7.7954288507741678</v>
      </c>
      <c r="G8" s="100">
        <f>IF(SER_hh_emih_in!G8=0,0,SER_hh_emih_in!G8/SER_summary!G$27)</f>
        <v>8.9728690353545097</v>
      </c>
      <c r="H8" s="100">
        <f>IF(SER_hh_emih_in!H8=0,0,SER_hh_emih_in!H8/SER_summary!H$27)</f>
        <v>8.9317592654208848</v>
      </c>
      <c r="I8" s="100">
        <f>IF(SER_hh_emih_in!I8=0,0,SER_hh_emih_in!I8/SER_summary!I$27)</f>
        <v>8.3709450827237895</v>
      </c>
      <c r="J8" s="100">
        <f>IF(SER_hh_emih_in!J8=0,0,SER_hh_emih_in!J8/SER_summary!J$27)</f>
        <v>7.3213844029720558</v>
      </c>
      <c r="K8" s="100">
        <f>IF(SER_hh_emih_in!K8=0,0,SER_hh_emih_in!K8/SER_summary!K$27)</f>
        <v>8.3306318913199622</v>
      </c>
      <c r="L8" s="100">
        <f>IF(SER_hh_emih_in!L8=0,0,SER_hh_emih_in!L8/SER_summary!L$27)</f>
        <v>6.6405836061801136</v>
      </c>
      <c r="M8" s="100">
        <f>IF(SER_hh_emih_in!M8=0,0,SER_hh_emih_in!M8/SER_summary!M$27)</f>
        <v>6.2701869645574284</v>
      </c>
      <c r="N8" s="100">
        <f>IF(SER_hh_emih_in!N8=0,0,SER_hh_emih_in!N8/SER_summary!N$27)</f>
        <v>6.1241270596064101</v>
      </c>
      <c r="O8" s="100">
        <f>IF(SER_hh_emih_in!O8=0,0,SER_hh_emih_in!O8/SER_summary!O$27)</f>
        <v>5.5850633059455213</v>
      </c>
      <c r="P8" s="100">
        <f>IF(SER_hh_emih_in!P8=0,0,SER_hh_emih_in!P8/SER_summary!P$27)</f>
        <v>6.8914502481834914</v>
      </c>
      <c r="Q8" s="100">
        <f>IF(SER_hh_emih_in!Q8=0,0,SER_hh_emih_in!Q8/SER_summary!Q$27)</f>
        <v>7.5286970761513201</v>
      </c>
    </row>
    <row r="9" spans="1:17" ht="12" customHeight="1" x14ac:dyDescent="0.25">
      <c r="A9" s="88" t="s">
        <v>106</v>
      </c>
      <c r="B9" s="100"/>
      <c r="C9" s="100">
        <f>IF(SER_hh_emih_in!C9=0,0,SER_hh_emih_in!C9/SER_summary!C$27)</f>
        <v>7.0427241648301475</v>
      </c>
      <c r="D9" s="100">
        <f>IF(SER_hh_emih_in!D9=0,0,SER_hh_emih_in!D9/SER_summary!D$27)</f>
        <v>7.7400865156130161</v>
      </c>
      <c r="E9" s="100">
        <f>IF(SER_hh_emih_in!E9=0,0,SER_hh_emih_in!E9/SER_summary!E$27)</f>
        <v>0</v>
      </c>
      <c r="F9" s="100">
        <f>IF(SER_hh_emih_in!F9=0,0,SER_hh_emih_in!F9/SER_summary!F$27)</f>
        <v>11.283023038736543</v>
      </c>
      <c r="G9" s="100">
        <f>IF(SER_hh_emih_in!G9=0,0,SER_hh_emih_in!G9/SER_summary!G$27)</f>
        <v>0</v>
      </c>
      <c r="H9" s="100">
        <f>IF(SER_hh_emih_in!H9=0,0,SER_hh_emih_in!H9/SER_summary!H$27)</f>
        <v>12.967391478807821</v>
      </c>
      <c r="I9" s="100">
        <f>IF(SER_hh_emih_in!I9=0,0,SER_hh_emih_in!I9/SER_summary!I$27)</f>
        <v>12.262953089408986</v>
      </c>
      <c r="J9" s="100">
        <f>IF(SER_hh_emih_in!J9=0,0,SER_hh_emih_in!J9/SER_summary!J$27)</f>
        <v>10.811448064049426</v>
      </c>
      <c r="K9" s="100">
        <f>IF(SER_hh_emih_in!K9=0,0,SER_hh_emih_in!K9/SER_summary!K$27)</f>
        <v>12.32237055711636</v>
      </c>
      <c r="L9" s="100">
        <f>IF(SER_hh_emih_in!L9=0,0,SER_hh_emih_in!L9/SER_summary!L$27)</f>
        <v>9.8756725362652666</v>
      </c>
      <c r="M9" s="100">
        <f>IF(SER_hh_emih_in!M9=0,0,SER_hh_emih_in!M9/SER_summary!M$27)</f>
        <v>9.391307120320544</v>
      </c>
      <c r="N9" s="100">
        <f>IF(SER_hh_emih_in!N9=0,0,SER_hh_emih_in!N9/SER_summary!N$27)</f>
        <v>9.2350553900816159</v>
      </c>
      <c r="O9" s="100">
        <f>IF(SER_hh_emih_in!O9=0,0,SER_hh_emih_in!O9/SER_summary!O$27)</f>
        <v>8.5148185635552718</v>
      </c>
      <c r="P9" s="100">
        <f>IF(SER_hh_emih_in!P9=0,0,SER_hh_emih_in!P9/SER_summary!P$27)</f>
        <v>0</v>
      </c>
      <c r="Q9" s="100">
        <f>IF(SER_hh_emih_in!Q9=0,0,SER_hh_emih_in!Q9/SER_summary!Q$27)</f>
        <v>0</v>
      </c>
    </row>
    <row r="10" spans="1:17" ht="12" customHeight="1" x14ac:dyDescent="0.25">
      <c r="A10" s="88" t="s">
        <v>34</v>
      </c>
      <c r="B10" s="100"/>
      <c r="C10" s="100">
        <f>IF(SER_hh_emih_in!C10=0,0,SER_hh_emih_in!C10/SER_summary!C$27)</f>
        <v>0</v>
      </c>
      <c r="D10" s="100">
        <f>IF(SER_hh_emih_in!D10=0,0,SER_hh_emih_in!D10/SER_summary!D$27)</f>
        <v>0</v>
      </c>
      <c r="E10" s="100">
        <f>IF(SER_hh_emih_in!E10=0,0,SER_hh_emih_in!E10/SER_summary!E$27)</f>
        <v>0</v>
      </c>
      <c r="F10" s="100">
        <f>IF(SER_hh_emih_in!F10=0,0,SER_hh_emih_in!F10/SER_summary!F$27)</f>
        <v>0</v>
      </c>
      <c r="G10" s="100">
        <f>IF(SER_hh_emih_in!G10=0,0,SER_hh_emih_in!G10/SER_summary!G$27)</f>
        <v>0</v>
      </c>
      <c r="H10" s="100">
        <f>IF(SER_hh_emih_in!H10=0,0,SER_hh_emih_in!H10/SER_summary!H$27)</f>
        <v>0</v>
      </c>
      <c r="I10" s="100">
        <f>IF(SER_hh_emih_in!I10=0,0,SER_hh_emih_in!I10/SER_summary!I$27)</f>
        <v>0</v>
      </c>
      <c r="J10" s="100">
        <f>IF(SER_hh_emih_in!J10=0,0,SER_hh_emih_in!J10/SER_summary!J$27)</f>
        <v>0</v>
      </c>
      <c r="K10" s="100">
        <f>IF(SER_hh_emih_in!K10=0,0,SER_hh_emih_in!K10/SER_summary!K$27)</f>
        <v>0</v>
      </c>
      <c r="L10" s="100">
        <f>IF(SER_hh_emih_in!L10=0,0,SER_hh_emih_in!L10/SER_summary!L$27)</f>
        <v>0</v>
      </c>
      <c r="M10" s="100">
        <f>IF(SER_hh_emih_in!M10=0,0,SER_hh_emih_in!M10/SER_summary!M$27)</f>
        <v>0</v>
      </c>
      <c r="N10" s="100">
        <f>IF(SER_hh_emih_in!N10=0,0,SER_hh_emih_in!N10/SER_summary!N$27)</f>
        <v>0</v>
      </c>
      <c r="O10" s="100">
        <f>IF(SER_hh_emih_in!O10=0,0,SER_hh_emih_in!O10/SER_summary!O$27)</f>
        <v>0</v>
      </c>
      <c r="P10" s="100">
        <f>IF(SER_hh_emih_in!P10=0,0,SER_hh_emih_in!P10/SER_summary!P$27)</f>
        <v>0</v>
      </c>
      <c r="Q10" s="100">
        <f>IF(SER_hh_emih_in!Q10=0,0,SER_hh_emih_in!Q10/SER_summary!Q$27)</f>
        <v>0</v>
      </c>
    </row>
    <row r="11" spans="1:17" ht="12" customHeight="1" x14ac:dyDescent="0.25">
      <c r="A11" s="88" t="s">
        <v>61</v>
      </c>
      <c r="B11" s="100"/>
      <c r="C11" s="100">
        <f>IF(SER_hh_emih_in!C11=0,0,SER_hh_emih_in!C11/SER_summary!C$27)</f>
        <v>0</v>
      </c>
      <c r="D11" s="100">
        <f>IF(SER_hh_emih_in!D11=0,0,SER_hh_emih_in!D11/SER_summary!D$27)</f>
        <v>0</v>
      </c>
      <c r="E11" s="100">
        <f>IF(SER_hh_emih_in!E11=0,0,SER_hh_emih_in!E11/SER_summary!E$27)</f>
        <v>0</v>
      </c>
      <c r="F11" s="100">
        <f>IF(SER_hh_emih_in!F11=0,0,SER_hh_emih_in!F11/SER_summary!F$27)</f>
        <v>0</v>
      </c>
      <c r="G11" s="100">
        <f>IF(SER_hh_emih_in!G11=0,0,SER_hh_emih_in!G11/SER_summary!G$27)</f>
        <v>0</v>
      </c>
      <c r="H11" s="100">
        <f>IF(SER_hh_emih_in!H11=0,0,SER_hh_emih_in!H11/SER_summary!H$27)</f>
        <v>0</v>
      </c>
      <c r="I11" s="100">
        <f>IF(SER_hh_emih_in!I11=0,0,SER_hh_emih_in!I11/SER_summary!I$27)</f>
        <v>0</v>
      </c>
      <c r="J11" s="100">
        <f>IF(SER_hh_emih_in!J11=0,0,SER_hh_emih_in!J11/SER_summary!J$27)</f>
        <v>0</v>
      </c>
      <c r="K11" s="100">
        <f>IF(SER_hh_emih_in!K11=0,0,SER_hh_emih_in!K11/SER_summary!K$27)</f>
        <v>0</v>
      </c>
      <c r="L11" s="100">
        <f>IF(SER_hh_emih_in!L11=0,0,SER_hh_emih_in!L11/SER_summary!L$27)</f>
        <v>0</v>
      </c>
      <c r="M11" s="100">
        <f>IF(SER_hh_emih_in!M11=0,0,SER_hh_emih_in!M11/SER_summary!M$27)</f>
        <v>0</v>
      </c>
      <c r="N11" s="100">
        <f>IF(SER_hh_emih_in!N11=0,0,SER_hh_emih_in!N11/SER_summary!N$27)</f>
        <v>0</v>
      </c>
      <c r="O11" s="100">
        <f>IF(SER_hh_emih_in!O11=0,0,SER_hh_emih_in!O11/SER_summary!O$27)</f>
        <v>0</v>
      </c>
      <c r="P11" s="100">
        <f>IF(SER_hh_emih_in!P11=0,0,SER_hh_emih_in!P11/SER_summary!P$27)</f>
        <v>0</v>
      </c>
      <c r="Q11" s="100">
        <f>IF(SER_hh_emih_in!Q11=0,0,SER_hh_emih_in!Q11/SER_summary!Q$27)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IF(SER_hh_emih_in!C12=0,0,SER_hh_emih_in!C12/SER_summary!C$27)</f>
        <v>0</v>
      </c>
      <c r="D12" s="100">
        <f>IF(SER_hh_emih_in!D12=0,0,SER_hh_emih_in!D12/SER_summary!D$27)</f>
        <v>0</v>
      </c>
      <c r="E12" s="100">
        <f>IF(SER_hh_emih_in!E12=0,0,SER_hh_emih_in!E12/SER_summary!E$27)</f>
        <v>0</v>
      </c>
      <c r="F12" s="100">
        <f>IF(SER_hh_emih_in!F12=0,0,SER_hh_emih_in!F12/SER_summary!F$27)</f>
        <v>0</v>
      </c>
      <c r="G12" s="100">
        <f>IF(SER_hh_emih_in!G12=0,0,SER_hh_emih_in!G12/SER_summary!G$27)</f>
        <v>0</v>
      </c>
      <c r="H12" s="100">
        <f>IF(SER_hh_emih_in!H12=0,0,SER_hh_emih_in!H12/SER_summary!H$27)</f>
        <v>0</v>
      </c>
      <c r="I12" s="100">
        <f>IF(SER_hh_emih_in!I12=0,0,SER_hh_emih_in!I12/SER_summary!I$27)</f>
        <v>0</v>
      </c>
      <c r="J12" s="100">
        <f>IF(SER_hh_emih_in!J12=0,0,SER_hh_emih_in!J12/SER_summary!J$27)</f>
        <v>0</v>
      </c>
      <c r="K12" s="100">
        <f>IF(SER_hh_emih_in!K12=0,0,SER_hh_emih_in!K12/SER_summary!K$27)</f>
        <v>0</v>
      </c>
      <c r="L12" s="100">
        <f>IF(SER_hh_emih_in!L12=0,0,SER_hh_emih_in!L12/SER_summary!L$27)</f>
        <v>0</v>
      </c>
      <c r="M12" s="100">
        <f>IF(SER_hh_emih_in!M12=0,0,SER_hh_emih_in!M12/SER_summary!M$27)</f>
        <v>0</v>
      </c>
      <c r="N12" s="100">
        <f>IF(SER_hh_emih_in!N12=0,0,SER_hh_emih_in!N12/SER_summary!N$27)</f>
        <v>0</v>
      </c>
      <c r="O12" s="100">
        <f>IF(SER_hh_emih_in!O12=0,0,SER_hh_emih_in!O12/SER_summary!O$27)</f>
        <v>0</v>
      </c>
      <c r="P12" s="100">
        <f>IF(SER_hh_emih_in!P12=0,0,SER_hh_emih_in!P12/SER_summary!P$27)</f>
        <v>0</v>
      </c>
      <c r="Q12" s="100">
        <f>IF(SER_hh_emih_in!Q12=0,0,SER_hh_emih_in!Q12/SER_summary!Q$27)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IF(SER_hh_emih_in!C13=0,0,SER_hh_emih_in!C13/SER_summary!C$27)</f>
        <v>0</v>
      </c>
      <c r="D13" s="100">
        <f>IF(SER_hh_emih_in!D13=0,0,SER_hh_emih_in!D13/SER_summary!D$27)</f>
        <v>0</v>
      </c>
      <c r="E13" s="100">
        <f>IF(SER_hh_emih_in!E13=0,0,SER_hh_emih_in!E13/SER_summary!E$27)</f>
        <v>0</v>
      </c>
      <c r="F13" s="100">
        <f>IF(SER_hh_emih_in!F13=0,0,SER_hh_emih_in!F13/SER_summary!F$27)</f>
        <v>0</v>
      </c>
      <c r="G13" s="100">
        <f>IF(SER_hh_emih_in!G13=0,0,SER_hh_emih_in!G13/SER_summary!G$27)</f>
        <v>0</v>
      </c>
      <c r="H13" s="100">
        <f>IF(SER_hh_emih_in!H13=0,0,SER_hh_emih_in!H13/SER_summary!H$27)</f>
        <v>0</v>
      </c>
      <c r="I13" s="100">
        <f>IF(SER_hh_emih_in!I13=0,0,SER_hh_emih_in!I13/SER_summary!I$27)</f>
        <v>0</v>
      </c>
      <c r="J13" s="100">
        <f>IF(SER_hh_emih_in!J13=0,0,SER_hh_emih_in!J13/SER_summary!J$27)</f>
        <v>0</v>
      </c>
      <c r="K13" s="100">
        <f>IF(SER_hh_emih_in!K13=0,0,SER_hh_emih_in!K13/SER_summary!K$27)</f>
        <v>0</v>
      </c>
      <c r="L13" s="100">
        <f>IF(SER_hh_emih_in!L13=0,0,SER_hh_emih_in!L13/SER_summary!L$27)</f>
        <v>0</v>
      </c>
      <c r="M13" s="100">
        <f>IF(SER_hh_emih_in!M13=0,0,SER_hh_emih_in!M13/SER_summary!M$27)</f>
        <v>0</v>
      </c>
      <c r="N13" s="100">
        <f>IF(SER_hh_emih_in!N13=0,0,SER_hh_emih_in!N13/SER_summary!N$27)</f>
        <v>0</v>
      </c>
      <c r="O13" s="100">
        <f>IF(SER_hh_emih_in!O13=0,0,SER_hh_emih_in!O13/SER_summary!O$27)</f>
        <v>0</v>
      </c>
      <c r="P13" s="100">
        <f>IF(SER_hh_emih_in!P13=0,0,SER_hh_emih_in!P13/SER_summary!P$27)</f>
        <v>0</v>
      </c>
      <c r="Q13" s="100">
        <f>IF(SER_hh_emih_in!Q13=0,0,SER_hh_emih_in!Q13/SER_summary!Q$27)</f>
        <v>0</v>
      </c>
    </row>
    <row r="14" spans="1:17" ht="12" customHeight="1" x14ac:dyDescent="0.25">
      <c r="A14" s="51" t="s">
        <v>104</v>
      </c>
      <c r="B14" s="22"/>
      <c r="C14" s="22">
        <f>IF(SER_hh_emih_in!C14=0,0,SER_hh_emih_in!C14/SER_summary!C$27)</f>
        <v>0</v>
      </c>
      <c r="D14" s="22">
        <f>IF(SER_hh_emih_in!D14=0,0,SER_hh_emih_in!D14/SER_summary!D$27)</f>
        <v>0</v>
      </c>
      <c r="E14" s="22">
        <f>IF(SER_hh_emih_in!E14=0,0,SER_hh_emih_in!E14/SER_summary!E$27)</f>
        <v>0</v>
      </c>
      <c r="F14" s="22">
        <f>IF(SER_hh_emih_in!F14=0,0,SER_hh_emih_in!F14/SER_summary!F$27)</f>
        <v>0</v>
      </c>
      <c r="G14" s="22">
        <f>IF(SER_hh_emih_in!G14=0,0,SER_hh_emih_in!G14/SER_summary!G$27)</f>
        <v>0</v>
      </c>
      <c r="H14" s="22">
        <f>IF(SER_hh_emih_in!H14=0,0,SER_hh_emih_in!H14/SER_summary!H$27)</f>
        <v>0</v>
      </c>
      <c r="I14" s="22">
        <f>IF(SER_hh_emih_in!I14=0,0,SER_hh_emih_in!I14/SER_summary!I$27)</f>
        <v>0</v>
      </c>
      <c r="J14" s="22">
        <f>IF(SER_hh_emih_in!J14=0,0,SER_hh_emih_in!J14/SER_summary!J$27)</f>
        <v>0</v>
      </c>
      <c r="K14" s="22">
        <f>IF(SER_hh_emih_in!K14=0,0,SER_hh_emih_in!K14/SER_summary!K$27)</f>
        <v>0</v>
      </c>
      <c r="L14" s="22">
        <f>IF(SER_hh_emih_in!L14=0,0,SER_hh_emih_in!L14/SER_summary!L$27)</f>
        <v>0</v>
      </c>
      <c r="M14" s="22">
        <f>IF(SER_hh_emih_in!M14=0,0,SER_hh_emih_in!M14/SER_summary!M$27)</f>
        <v>0</v>
      </c>
      <c r="N14" s="22">
        <f>IF(SER_hh_emih_in!N14=0,0,SER_hh_emih_in!N14/SER_summary!N$27)</f>
        <v>0</v>
      </c>
      <c r="O14" s="22">
        <f>IF(SER_hh_emih_in!O14=0,0,SER_hh_emih_in!O14/SER_summary!O$27)</f>
        <v>0</v>
      </c>
      <c r="P14" s="22">
        <f>IF(SER_hh_emih_in!P14=0,0,SER_hh_emih_in!P14/SER_summary!P$27)</f>
        <v>0</v>
      </c>
      <c r="Q14" s="22">
        <f>IF(SER_hh_emih_in!Q14=0,0,SER_hh_emih_in!Q14/SER_summary!Q$27)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IF(SER_hh_emih_in!C15=0,0,SER_hh_emih_in!C15/SER_summary!C$27)</f>
        <v>0</v>
      </c>
      <c r="D15" s="104">
        <f>IF(SER_hh_emih_in!D15=0,0,SER_hh_emih_in!D15/SER_summary!D$27)</f>
        <v>0</v>
      </c>
      <c r="E15" s="104">
        <f>IF(SER_hh_emih_in!E15=0,0,SER_hh_emih_in!E15/SER_summary!E$27)</f>
        <v>0</v>
      </c>
      <c r="F15" s="104">
        <f>IF(SER_hh_emih_in!F15=0,0,SER_hh_emih_in!F15/SER_summary!F$27)</f>
        <v>0</v>
      </c>
      <c r="G15" s="104">
        <f>IF(SER_hh_emih_in!G15=0,0,SER_hh_emih_in!G15/SER_summary!G$27)</f>
        <v>0</v>
      </c>
      <c r="H15" s="104">
        <f>IF(SER_hh_emih_in!H15=0,0,SER_hh_emih_in!H15/SER_summary!H$27)</f>
        <v>0</v>
      </c>
      <c r="I15" s="104">
        <f>IF(SER_hh_emih_in!I15=0,0,SER_hh_emih_in!I15/SER_summary!I$27)</f>
        <v>0</v>
      </c>
      <c r="J15" s="104">
        <f>IF(SER_hh_emih_in!J15=0,0,SER_hh_emih_in!J15/SER_summary!J$27)</f>
        <v>0</v>
      </c>
      <c r="K15" s="104">
        <f>IF(SER_hh_emih_in!K15=0,0,SER_hh_emih_in!K15/SER_summary!K$27)</f>
        <v>0</v>
      </c>
      <c r="L15" s="104">
        <f>IF(SER_hh_emih_in!L15=0,0,SER_hh_emih_in!L15/SER_summary!L$27)</f>
        <v>0</v>
      </c>
      <c r="M15" s="104">
        <f>IF(SER_hh_emih_in!M15=0,0,SER_hh_emih_in!M15/SER_summary!M$27)</f>
        <v>0</v>
      </c>
      <c r="N15" s="104">
        <f>IF(SER_hh_emih_in!N15=0,0,SER_hh_emih_in!N15/SER_summary!N$27)</f>
        <v>0</v>
      </c>
      <c r="O15" s="104">
        <f>IF(SER_hh_emih_in!O15=0,0,SER_hh_emih_in!O15/SER_summary!O$27)</f>
        <v>0</v>
      </c>
      <c r="P15" s="104">
        <f>IF(SER_hh_emih_in!P15=0,0,SER_hh_emih_in!P15/SER_summary!P$27)</f>
        <v>0</v>
      </c>
      <c r="Q15" s="104">
        <f>IF(SER_hh_emih_in!Q15=0,0,SER_hh_emih_in!Q15/SER_summary!Q$27)</f>
        <v>0</v>
      </c>
    </row>
    <row r="16" spans="1:17" ht="12.95" customHeight="1" x14ac:dyDescent="0.25">
      <c r="A16" s="90" t="s">
        <v>102</v>
      </c>
      <c r="B16" s="101"/>
      <c r="C16" s="101">
        <f>IF(SER_hh_emih_in!C16=0,0,SER_hh_emih_in!C16/SER_summary!C$27)</f>
        <v>9.6379794746534562E-4</v>
      </c>
      <c r="D16" s="101">
        <f>IF(SER_hh_emih_in!D16=0,0,SER_hh_emih_in!D16/SER_summary!D$27)</f>
        <v>6.0019622682686595E-3</v>
      </c>
      <c r="E16" s="101">
        <f>IF(SER_hh_emih_in!E16=0,0,SER_hh_emih_in!E16/SER_summary!E$27)</f>
        <v>9.5123315485860713E-2</v>
      </c>
      <c r="F16" s="101">
        <f>IF(SER_hh_emih_in!F16=0,0,SER_hh_emih_in!F16/SER_summary!F$27)</f>
        <v>7.9041702917926927E-3</v>
      </c>
      <c r="G16" s="101">
        <f>IF(SER_hh_emih_in!G16=0,0,SER_hh_emih_in!G16/SER_summary!G$27)</f>
        <v>4.3276711766499516E-3</v>
      </c>
      <c r="H16" s="101">
        <f>IF(SER_hh_emih_in!H16=0,0,SER_hh_emih_in!H16/SER_summary!H$27)</f>
        <v>1.1747360094799243E-2</v>
      </c>
      <c r="I16" s="101">
        <f>IF(SER_hh_emih_in!I16=0,0,SER_hh_emih_in!I16/SER_summary!I$27)</f>
        <v>3.8320026496570604E-2</v>
      </c>
      <c r="J16" s="101">
        <f>IF(SER_hh_emih_in!J16=0,0,SER_hh_emih_in!J16/SER_summary!J$27)</f>
        <v>3.6708494792222851E-2</v>
      </c>
      <c r="K16" s="101">
        <f>IF(SER_hh_emih_in!K16=0,0,SER_hh_emih_in!K16/SER_summary!K$27)</f>
        <v>1.5102750973238622E-3</v>
      </c>
      <c r="L16" s="101">
        <f>IF(SER_hh_emih_in!L16=0,0,SER_hh_emih_in!L16/SER_summary!L$27)</f>
        <v>5.5704607673887324E-2</v>
      </c>
      <c r="M16" s="101">
        <f>IF(SER_hh_emih_in!M16=0,0,SER_hh_emih_in!M16/SER_summary!M$27)</f>
        <v>3.1194253047096897E-2</v>
      </c>
      <c r="N16" s="101">
        <f>IF(SER_hh_emih_in!N16=0,0,SER_hh_emih_in!N16/SER_summary!N$27)</f>
        <v>0.52081239184434946</v>
      </c>
      <c r="O16" s="101">
        <f>IF(SER_hh_emih_in!O16=0,0,SER_hh_emih_in!O16/SER_summary!O$27)</f>
        <v>0.25192689413709574</v>
      </c>
      <c r="P16" s="101">
        <f>IF(SER_hh_emih_in!P16=0,0,SER_hh_emih_in!P16/SER_summary!P$27)</f>
        <v>0.20976751042331618</v>
      </c>
      <c r="Q16" s="101">
        <f>IF(SER_hh_emih_in!Q16=0,0,SER_hh_emih_in!Q16/SER_summary!Q$27)</f>
        <v>0.21015504461338827</v>
      </c>
    </row>
    <row r="17" spans="1:17" ht="12.95" customHeight="1" x14ac:dyDescent="0.25">
      <c r="A17" s="88" t="s">
        <v>101</v>
      </c>
      <c r="B17" s="103"/>
      <c r="C17" s="103">
        <f>IF(SER_hh_emih_in!C17=0,0,SER_hh_emih_in!C17/SER_summary!C$27)</f>
        <v>2.0597231603924779</v>
      </c>
      <c r="D17" s="103">
        <f>IF(SER_hh_emih_in!D17=0,0,SER_hh_emih_in!D17/SER_summary!D$27)</f>
        <v>2.1539374239667506</v>
      </c>
      <c r="E17" s="103">
        <f>IF(SER_hh_emih_in!E17=0,0,SER_hh_emih_in!E17/SER_summary!E$27)</f>
        <v>2.158713726676146</v>
      </c>
      <c r="F17" s="103">
        <f>IF(SER_hh_emih_in!F17=0,0,SER_hh_emih_in!F17/SER_summary!F$27)</f>
        <v>2.2230167938926981</v>
      </c>
      <c r="G17" s="103">
        <f>IF(SER_hh_emih_in!G17=0,0,SER_hh_emih_in!G17/SER_summary!G$27)</f>
        <v>2.2749221508070834</v>
      </c>
      <c r="H17" s="103">
        <f>IF(SER_hh_emih_in!H17=0,0,SER_hh_emih_in!H17/SER_summary!H$27)</f>
        <v>2.3855594525059396</v>
      </c>
      <c r="I17" s="103">
        <f>IF(SER_hh_emih_in!I17=0,0,SER_hh_emih_in!I17/SER_summary!I$27)</f>
        <v>2.5523026261044248</v>
      </c>
      <c r="J17" s="103">
        <f>IF(SER_hh_emih_in!J17=0,0,SER_hh_emih_in!J17/SER_summary!J$27)</f>
        <v>2.654985087247046</v>
      </c>
      <c r="K17" s="103">
        <f>IF(SER_hh_emih_in!K17=0,0,SER_hh_emih_in!K17/SER_summary!K$27)</f>
        <v>2.6856618343955834</v>
      </c>
      <c r="L17" s="103">
        <f>IF(SER_hh_emih_in!L17=0,0,SER_hh_emih_in!L17/SER_summary!L$27)</f>
        <v>2.816891818790892</v>
      </c>
      <c r="M17" s="103">
        <f>IF(SER_hh_emih_in!M17=0,0,SER_hh_emih_in!M17/SER_summary!M$27)</f>
        <v>2.8263329892704245</v>
      </c>
      <c r="N17" s="103">
        <f>IF(SER_hh_emih_in!N17=0,0,SER_hh_emih_in!N17/SER_summary!N$27)</f>
        <v>2.8260738774430791</v>
      </c>
      <c r="O17" s="103">
        <f>IF(SER_hh_emih_in!O17=0,0,SER_hh_emih_in!O17/SER_summary!O$27)</f>
        <v>2.8844452512952952</v>
      </c>
      <c r="P17" s="103">
        <f>IF(SER_hh_emih_in!P17=0,0,SER_hh_emih_in!P17/SER_summary!P$27)</f>
        <v>2.9335276129544789</v>
      </c>
      <c r="Q17" s="103">
        <f>IF(SER_hh_emih_in!Q17=0,0,SER_hh_emih_in!Q17/SER_summary!Q$27)</f>
        <v>2.9517722849331589</v>
      </c>
    </row>
    <row r="18" spans="1:17" ht="12" customHeight="1" x14ac:dyDescent="0.25">
      <c r="A18" s="88" t="s">
        <v>100</v>
      </c>
      <c r="B18" s="103"/>
      <c r="C18" s="103">
        <f>IF(SER_hh_emih_in!C18=0,0,SER_hh_emih_in!C18/SER_summary!C$27)</f>
        <v>0</v>
      </c>
      <c r="D18" s="103">
        <f>IF(SER_hh_emih_in!D18=0,0,SER_hh_emih_in!D18/SER_summary!D$27)</f>
        <v>0</v>
      </c>
      <c r="E18" s="103">
        <f>IF(SER_hh_emih_in!E18=0,0,SER_hh_emih_in!E18/SER_summary!E$27)</f>
        <v>0</v>
      </c>
      <c r="F18" s="103">
        <f>IF(SER_hh_emih_in!F18=0,0,SER_hh_emih_in!F18/SER_summary!F$27)</f>
        <v>0</v>
      </c>
      <c r="G18" s="103">
        <f>IF(SER_hh_emih_in!G18=0,0,SER_hh_emih_in!G18/SER_summary!G$27)</f>
        <v>0</v>
      </c>
      <c r="H18" s="103">
        <f>IF(SER_hh_emih_in!H18=0,0,SER_hh_emih_in!H18/SER_summary!H$27)</f>
        <v>0</v>
      </c>
      <c r="I18" s="103">
        <f>IF(SER_hh_emih_in!I18=0,0,SER_hh_emih_in!I18/SER_summary!I$27)</f>
        <v>0</v>
      </c>
      <c r="J18" s="103">
        <f>IF(SER_hh_emih_in!J18=0,0,SER_hh_emih_in!J18/SER_summary!J$27)</f>
        <v>0</v>
      </c>
      <c r="K18" s="103">
        <f>IF(SER_hh_emih_in!K18=0,0,SER_hh_emih_in!K18/SER_summary!K$27)</f>
        <v>0</v>
      </c>
      <c r="L18" s="103">
        <f>IF(SER_hh_emih_in!L18=0,0,SER_hh_emih_in!L18/SER_summary!L$27)</f>
        <v>0</v>
      </c>
      <c r="M18" s="103">
        <f>IF(SER_hh_emih_in!M18=0,0,SER_hh_emih_in!M18/SER_summary!M$27)</f>
        <v>0</v>
      </c>
      <c r="N18" s="103">
        <f>IF(SER_hh_emih_in!N18=0,0,SER_hh_emih_in!N18/SER_summary!N$27)</f>
        <v>0</v>
      </c>
      <c r="O18" s="103">
        <f>IF(SER_hh_emih_in!O18=0,0,SER_hh_emih_in!O18/SER_summary!O$27)</f>
        <v>0</v>
      </c>
      <c r="P18" s="103">
        <f>IF(SER_hh_emih_in!P18=0,0,SER_hh_emih_in!P18/SER_summary!P$27)</f>
        <v>0</v>
      </c>
      <c r="Q18" s="103">
        <f>IF(SER_hh_emih_in!Q18=0,0,SER_hh_emih_in!Q18/SER_summary!Q$27)</f>
        <v>0</v>
      </c>
    </row>
    <row r="19" spans="1:17" ht="12.95" customHeight="1" x14ac:dyDescent="0.25">
      <c r="A19" s="90" t="s">
        <v>47</v>
      </c>
      <c r="B19" s="101"/>
      <c r="C19" s="101">
        <f>IF(SER_hh_emih_in!C19=0,0,SER_hh_emih_in!C19/SER_summary!C$27)</f>
        <v>1.1363091134776686</v>
      </c>
      <c r="D19" s="101">
        <f>IF(SER_hh_emih_in!D19=0,0,SER_hh_emih_in!D19/SER_summary!D$27)</f>
        <v>0.34915957916822504</v>
      </c>
      <c r="E19" s="101">
        <f>IF(SER_hh_emih_in!E19=0,0,SER_hh_emih_in!E19/SER_summary!E$27)</f>
        <v>0.71201926184654385</v>
      </c>
      <c r="F19" s="101">
        <f>IF(SER_hh_emih_in!F19=0,0,SER_hh_emih_in!F19/SER_summary!F$27)</f>
        <v>1.7906851840028182</v>
      </c>
      <c r="G19" s="101">
        <f>IF(SER_hh_emih_in!G19=0,0,SER_hh_emih_in!G19/SER_summary!G$27)</f>
        <v>1.2557834811576234</v>
      </c>
      <c r="H19" s="101">
        <f>IF(SER_hh_emih_in!H19=0,0,SER_hh_emih_in!H19/SER_summary!H$27)</f>
        <v>1.8299193920089192</v>
      </c>
      <c r="I19" s="101">
        <f>IF(SER_hh_emih_in!I19=0,0,SER_hh_emih_in!I19/SER_summary!I$27)</f>
        <v>0.76789166050139979</v>
      </c>
      <c r="J19" s="101">
        <f>IF(SER_hh_emih_in!J19=0,0,SER_hh_emih_in!J19/SER_summary!J$27)</f>
        <v>0.27686993427922296</v>
      </c>
      <c r="K19" s="101">
        <f>IF(SER_hh_emih_in!K19=0,0,SER_hh_emih_in!K19/SER_summary!K$27)</f>
        <v>1.5377133127070832</v>
      </c>
      <c r="L19" s="101">
        <f>IF(SER_hh_emih_in!L19=0,0,SER_hh_emih_in!L19/SER_summary!L$27)</f>
        <v>1.0415624191022044</v>
      </c>
      <c r="M19" s="101">
        <f>IF(SER_hh_emih_in!M19=0,0,SER_hh_emih_in!M19/SER_summary!M$27)</f>
        <v>0.79954040960253492</v>
      </c>
      <c r="N19" s="101">
        <f>IF(SER_hh_emih_in!N19=0,0,SER_hh_emih_in!N19/SER_summary!N$27)</f>
        <v>0.9522438241046951</v>
      </c>
      <c r="O19" s="101">
        <f>IF(SER_hh_emih_in!O19=0,0,SER_hh_emih_in!O19/SER_summary!O$27)</f>
        <v>2.5802437481638458</v>
      </c>
      <c r="P19" s="101">
        <f>IF(SER_hh_emih_in!P19=0,0,SER_hh_emih_in!P19/SER_summary!P$27)</f>
        <v>2.0660649875358823</v>
      </c>
      <c r="Q19" s="101">
        <f>IF(SER_hh_emih_in!Q19=0,0,SER_hh_emih_in!Q19/SER_summary!Q$27)</f>
        <v>2.1344111801757384</v>
      </c>
    </row>
    <row r="20" spans="1:17" ht="12" customHeight="1" x14ac:dyDescent="0.25">
      <c r="A20" s="88" t="s">
        <v>38</v>
      </c>
      <c r="B20" s="100"/>
      <c r="C20" s="100">
        <f>IF(SER_hh_emih_in!C20=0,0,SER_hh_emih_in!C20/SER_summary!C$27)</f>
        <v>0</v>
      </c>
      <c r="D20" s="100">
        <f>IF(SER_hh_emih_in!D20=0,0,SER_hh_emih_in!D20/SER_summary!D$27)</f>
        <v>0</v>
      </c>
      <c r="E20" s="100">
        <f>IF(SER_hh_emih_in!E20=0,0,SER_hh_emih_in!E20/SER_summary!E$27)</f>
        <v>0</v>
      </c>
      <c r="F20" s="100">
        <f>IF(SER_hh_emih_in!F20=0,0,SER_hh_emih_in!F20/SER_summary!F$27)</f>
        <v>0</v>
      </c>
      <c r="G20" s="100">
        <f>IF(SER_hh_emih_in!G20=0,0,SER_hh_emih_in!G20/SER_summary!G$27)</f>
        <v>0</v>
      </c>
      <c r="H20" s="100">
        <f>IF(SER_hh_emih_in!H20=0,0,SER_hh_emih_in!H20/SER_summary!H$27)</f>
        <v>0</v>
      </c>
      <c r="I20" s="100">
        <f>IF(SER_hh_emih_in!I20=0,0,SER_hh_emih_in!I20/SER_summary!I$27)</f>
        <v>0</v>
      </c>
      <c r="J20" s="100">
        <f>IF(SER_hh_emih_in!J20=0,0,SER_hh_emih_in!J20/SER_summary!J$27)</f>
        <v>0</v>
      </c>
      <c r="K20" s="100">
        <f>IF(SER_hh_emih_in!K20=0,0,SER_hh_emih_in!K20/SER_summary!K$27)</f>
        <v>0</v>
      </c>
      <c r="L20" s="100">
        <f>IF(SER_hh_emih_in!L20=0,0,SER_hh_emih_in!L20/SER_summary!L$27)</f>
        <v>0</v>
      </c>
      <c r="M20" s="100">
        <f>IF(SER_hh_emih_in!M20=0,0,SER_hh_emih_in!M20/SER_summary!M$27)</f>
        <v>0</v>
      </c>
      <c r="N20" s="100">
        <f>IF(SER_hh_emih_in!N20=0,0,SER_hh_emih_in!N20/SER_summary!N$27)</f>
        <v>0</v>
      </c>
      <c r="O20" s="100">
        <f>IF(SER_hh_emih_in!O20=0,0,SER_hh_emih_in!O20/SER_summary!O$27)</f>
        <v>0</v>
      </c>
      <c r="P20" s="100">
        <f>IF(SER_hh_emih_in!P20=0,0,SER_hh_emih_in!P20/SER_summary!P$27)</f>
        <v>0</v>
      </c>
      <c r="Q20" s="100">
        <f>IF(SER_hh_emih_in!Q20=0,0,SER_hh_emih_in!Q20/SER_summary!Q$27)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IF(SER_hh_emih_in!C21=0,0,SER_hh_emih_in!C21/SER_summary!C$27)</f>
        <v>0</v>
      </c>
      <c r="D21" s="100">
        <f>IF(SER_hh_emih_in!D21=0,0,SER_hh_emih_in!D21/SER_summary!D$27)</f>
        <v>4.5313115379320044</v>
      </c>
      <c r="E21" s="100">
        <f>IF(SER_hh_emih_in!E21=0,0,SER_hh_emih_in!E21/SER_summary!E$27)</f>
        <v>4.3415851739342823</v>
      </c>
      <c r="F21" s="100">
        <f>IF(SER_hh_emih_in!F21=0,0,SER_hh_emih_in!F21/SER_summary!F$27)</f>
        <v>4.43213878788365</v>
      </c>
      <c r="G21" s="100">
        <f>IF(SER_hh_emih_in!G21=0,0,SER_hh_emih_in!G21/SER_summary!G$27)</f>
        <v>4.4160428419041873</v>
      </c>
      <c r="H21" s="100">
        <f>IF(SER_hh_emih_in!H21=0,0,SER_hh_emih_in!H21/SER_summary!H$27)</f>
        <v>4.3995294833716567</v>
      </c>
      <c r="I21" s="100">
        <f>IF(SER_hh_emih_in!I21=0,0,SER_hh_emih_in!I21/SER_summary!I$27)</f>
        <v>4.3025329099636878</v>
      </c>
      <c r="J21" s="100">
        <f>IF(SER_hh_emih_in!J21=0,0,SER_hh_emih_in!J21/SER_summary!J$27)</f>
        <v>3.8629028965201631</v>
      </c>
      <c r="K21" s="100">
        <f>IF(SER_hh_emih_in!K21=0,0,SER_hh_emih_in!K21/SER_summary!K$27)</f>
        <v>3.958684536390376</v>
      </c>
      <c r="L21" s="100">
        <f>IF(SER_hh_emih_in!L21=0,0,SER_hh_emih_in!L21/SER_summary!L$27)</f>
        <v>2.9435376546785643</v>
      </c>
      <c r="M21" s="100">
        <f>IF(SER_hh_emih_in!M21=0,0,SER_hh_emih_in!M21/SER_summary!M$27)</f>
        <v>2.6568851603875969</v>
      </c>
      <c r="N21" s="100">
        <f>IF(SER_hh_emih_in!N21=0,0,SER_hh_emih_in!N21/SER_summary!N$27)</f>
        <v>3.4141542400232923</v>
      </c>
      <c r="O21" s="100">
        <f>IF(SER_hh_emih_in!O21=0,0,SER_hh_emih_in!O21/SER_summary!O$27)</f>
        <v>3.7256219360944982</v>
      </c>
      <c r="P21" s="100">
        <f>IF(SER_hh_emih_in!P21=0,0,SER_hh_emih_in!P21/SER_summary!P$27)</f>
        <v>3.9730656335386696</v>
      </c>
      <c r="Q21" s="100">
        <f>IF(SER_hh_emih_in!Q21=0,0,SER_hh_emih_in!Q21/SER_summary!Q$27)</f>
        <v>4.0859851447054565</v>
      </c>
    </row>
    <row r="22" spans="1:17" ht="12" customHeight="1" x14ac:dyDescent="0.25">
      <c r="A22" s="88" t="s">
        <v>99</v>
      </c>
      <c r="B22" s="100"/>
      <c r="C22" s="100">
        <f>IF(SER_hh_emih_in!C22=0,0,SER_hh_emih_in!C22/SER_summary!C$27)</f>
        <v>5.3207108619479184</v>
      </c>
      <c r="D22" s="100">
        <f>IF(SER_hh_emih_in!D22=0,0,SER_hh_emih_in!D22/SER_summary!D$27)</f>
        <v>0</v>
      </c>
      <c r="E22" s="100">
        <f>IF(SER_hh_emih_in!E22=0,0,SER_hh_emih_in!E22/SER_summary!E$27)</f>
        <v>2.6474424829171981</v>
      </c>
      <c r="F22" s="100">
        <f>IF(SER_hh_emih_in!F22=0,0,SER_hh_emih_in!F22/SER_summary!F$27)</f>
        <v>5.3798927332544091</v>
      </c>
      <c r="G22" s="100">
        <f>IF(SER_hh_emih_in!G22=0,0,SER_hh_emih_in!G22/SER_summary!G$27)</f>
        <v>5.1631340850155967</v>
      </c>
      <c r="H22" s="100">
        <f>IF(SER_hh_emih_in!H22=0,0,SER_hh_emih_in!H22/SER_summary!H$27)</f>
        <v>5.2229179601987674</v>
      </c>
      <c r="I22" s="100">
        <f>IF(SER_hh_emih_in!I22=0,0,SER_hh_emih_in!I22/SER_summary!I$27)</f>
        <v>3.34483947240849</v>
      </c>
      <c r="J22" s="100">
        <f>IF(SER_hh_emih_in!J22=0,0,SER_hh_emih_in!J22/SER_summary!J$27)</f>
        <v>0</v>
      </c>
      <c r="K22" s="100">
        <f>IF(SER_hh_emih_in!K22=0,0,SER_hh_emih_in!K22/SER_summary!K$27)</f>
        <v>4.4240017793261401</v>
      </c>
      <c r="L22" s="100">
        <f>IF(SER_hh_emih_in!L22=0,0,SER_hh_emih_in!L22/SER_summary!L$27)</f>
        <v>2.0793938018203368</v>
      </c>
      <c r="M22" s="100">
        <f>IF(SER_hh_emih_in!M22=0,0,SER_hh_emih_in!M22/SER_summary!M$27)</f>
        <v>2.1016565071434385</v>
      </c>
      <c r="N22" s="100">
        <f>IF(SER_hh_emih_in!N22=0,0,SER_hh_emih_in!N22/SER_summary!N$27)</f>
        <v>0</v>
      </c>
      <c r="O22" s="100">
        <f>IF(SER_hh_emih_in!O22=0,0,SER_hh_emih_in!O22/SER_summary!O$27)</f>
        <v>5.340325274896542</v>
      </c>
      <c r="P22" s="100">
        <f>IF(SER_hh_emih_in!P22=0,0,SER_hh_emih_in!P22/SER_summary!P$27)</f>
        <v>5.4464912839193147</v>
      </c>
      <c r="Q22" s="100">
        <f>IF(SER_hh_emih_in!Q22=0,0,SER_hh_emih_in!Q22/SER_summary!Q$27)</f>
        <v>5.4785989332571869</v>
      </c>
    </row>
    <row r="23" spans="1:17" ht="12" customHeight="1" x14ac:dyDescent="0.25">
      <c r="A23" s="88" t="s">
        <v>98</v>
      </c>
      <c r="B23" s="100"/>
      <c r="C23" s="100">
        <f>IF(SER_hh_emih_in!C23=0,0,SER_hh_emih_in!C23/SER_summary!C$27)</f>
        <v>3.8621123119458858</v>
      </c>
      <c r="D23" s="100">
        <f>IF(SER_hh_emih_in!D23=0,0,SER_hh_emih_in!D23/SER_summary!D$27)</f>
        <v>3.9740369403830251</v>
      </c>
      <c r="E23" s="100">
        <f>IF(SER_hh_emih_in!E23=0,0,SER_hh_emih_in!E23/SER_summary!E$27)</f>
        <v>3.8403586987440623</v>
      </c>
      <c r="F23" s="100">
        <f>IF(SER_hh_emih_in!F23=0,0,SER_hh_emih_in!F23/SER_summary!F$27)</f>
        <v>3.9303502992781665</v>
      </c>
      <c r="G23" s="100">
        <f>IF(SER_hh_emih_in!G23=0,0,SER_hh_emih_in!G23/SER_summary!G$27)</f>
        <v>3.8545466996577109</v>
      </c>
      <c r="H23" s="100">
        <f>IF(SER_hh_emih_in!H23=0,0,SER_hh_emih_in!H23/SER_summary!H$27)</f>
        <v>3.808492611175355</v>
      </c>
      <c r="I23" s="100">
        <f>IF(SER_hh_emih_in!I23=0,0,SER_hh_emih_in!I23/SER_summary!I$27)</f>
        <v>3.6900312577577061</v>
      </c>
      <c r="J23" s="100">
        <f>IF(SER_hh_emih_in!J23=0,0,SER_hh_emih_in!J23/SER_summary!J$27)</f>
        <v>3.1559840459302615</v>
      </c>
      <c r="K23" s="100">
        <f>IF(SER_hh_emih_in!K23=0,0,SER_hh_emih_in!K23/SER_summary!K$27)</f>
        <v>3.5495524720197316</v>
      </c>
      <c r="L23" s="100">
        <f>IF(SER_hh_emih_in!L23=0,0,SER_hh_emih_in!L23/SER_summary!L$27)</f>
        <v>2.8358774940911586</v>
      </c>
      <c r="M23" s="100">
        <f>IF(SER_hh_emih_in!M23=0,0,SER_hh_emih_in!M23/SER_summary!M$27)</f>
        <v>2.7236603784843476</v>
      </c>
      <c r="N23" s="100">
        <f>IF(SER_hh_emih_in!N23=0,0,SER_hh_emih_in!N23/SER_summary!N$27)</f>
        <v>2.8995860865400926</v>
      </c>
      <c r="O23" s="100">
        <f>IF(SER_hh_emih_in!O23=0,0,SER_hh_emih_in!O23/SER_summary!O$27)</f>
        <v>3.1247692100263316</v>
      </c>
      <c r="P23" s="100">
        <f>IF(SER_hh_emih_in!P23=0,0,SER_hh_emih_in!P23/SER_summary!P$27)</f>
        <v>2.9524142684639543</v>
      </c>
      <c r="Q23" s="100">
        <f>IF(SER_hh_emih_in!Q23=0,0,SER_hh_emih_in!Q23/SER_summary!Q$27)</f>
        <v>3.2311201165609313</v>
      </c>
    </row>
    <row r="24" spans="1:17" ht="12" customHeight="1" x14ac:dyDescent="0.25">
      <c r="A24" s="88" t="s">
        <v>34</v>
      </c>
      <c r="B24" s="100"/>
      <c r="C24" s="100">
        <f>IF(SER_hh_emih_in!C24=0,0,SER_hh_emih_in!C24/SER_summary!C$27)</f>
        <v>0</v>
      </c>
      <c r="D24" s="100">
        <f>IF(SER_hh_emih_in!D24=0,0,SER_hh_emih_in!D24/SER_summary!D$27)</f>
        <v>0</v>
      </c>
      <c r="E24" s="100">
        <f>IF(SER_hh_emih_in!E24=0,0,SER_hh_emih_in!E24/SER_summary!E$27)</f>
        <v>0</v>
      </c>
      <c r="F24" s="100">
        <f>IF(SER_hh_emih_in!F24=0,0,SER_hh_emih_in!F24/SER_summary!F$27)</f>
        <v>0</v>
      </c>
      <c r="G24" s="100">
        <f>IF(SER_hh_emih_in!G24=0,0,SER_hh_emih_in!G24/SER_summary!G$27)</f>
        <v>0</v>
      </c>
      <c r="H24" s="100">
        <f>IF(SER_hh_emih_in!H24=0,0,SER_hh_emih_in!H24/SER_summary!H$27)</f>
        <v>0</v>
      </c>
      <c r="I24" s="100">
        <f>IF(SER_hh_emih_in!I24=0,0,SER_hh_emih_in!I24/SER_summary!I$27)</f>
        <v>0</v>
      </c>
      <c r="J24" s="100">
        <f>IF(SER_hh_emih_in!J24=0,0,SER_hh_emih_in!J24/SER_summary!J$27)</f>
        <v>0</v>
      </c>
      <c r="K24" s="100">
        <f>IF(SER_hh_emih_in!K24=0,0,SER_hh_emih_in!K24/SER_summary!K$27)</f>
        <v>0</v>
      </c>
      <c r="L24" s="100">
        <f>IF(SER_hh_emih_in!L24=0,0,SER_hh_emih_in!L24/SER_summary!L$27)</f>
        <v>0</v>
      </c>
      <c r="M24" s="100">
        <f>IF(SER_hh_emih_in!M24=0,0,SER_hh_emih_in!M24/SER_summary!M$27)</f>
        <v>0</v>
      </c>
      <c r="N24" s="100">
        <f>IF(SER_hh_emih_in!N24=0,0,SER_hh_emih_in!N24/SER_summary!N$27)</f>
        <v>0</v>
      </c>
      <c r="O24" s="100">
        <f>IF(SER_hh_emih_in!O24=0,0,SER_hh_emih_in!O24/SER_summary!O$27)</f>
        <v>0</v>
      </c>
      <c r="P24" s="100">
        <f>IF(SER_hh_emih_in!P24=0,0,SER_hh_emih_in!P24/SER_summary!P$27)</f>
        <v>0</v>
      </c>
      <c r="Q24" s="100">
        <f>IF(SER_hh_emih_in!Q24=0,0,SER_hh_emih_in!Q24/SER_summary!Q$27)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IF(SER_hh_emih_in!C25=0,0,SER_hh_emih_in!C25/SER_summary!C$27)</f>
        <v>0</v>
      </c>
      <c r="D25" s="100">
        <f>IF(SER_hh_emih_in!D25=0,0,SER_hh_emih_in!D25/SER_summary!D$27)</f>
        <v>0</v>
      </c>
      <c r="E25" s="100">
        <f>IF(SER_hh_emih_in!E25=0,0,SER_hh_emih_in!E25/SER_summary!E$27)</f>
        <v>0</v>
      </c>
      <c r="F25" s="100">
        <f>IF(SER_hh_emih_in!F25=0,0,SER_hh_emih_in!F25/SER_summary!F$27)</f>
        <v>0</v>
      </c>
      <c r="G25" s="100">
        <f>IF(SER_hh_emih_in!G25=0,0,SER_hh_emih_in!G25/SER_summary!G$27)</f>
        <v>0</v>
      </c>
      <c r="H25" s="100">
        <f>IF(SER_hh_emih_in!H25=0,0,SER_hh_emih_in!H25/SER_summary!H$27)</f>
        <v>0</v>
      </c>
      <c r="I25" s="100">
        <f>IF(SER_hh_emih_in!I25=0,0,SER_hh_emih_in!I25/SER_summary!I$27)</f>
        <v>0</v>
      </c>
      <c r="J25" s="100">
        <f>IF(SER_hh_emih_in!J25=0,0,SER_hh_emih_in!J25/SER_summary!J$27)</f>
        <v>0</v>
      </c>
      <c r="K25" s="100">
        <f>IF(SER_hh_emih_in!K25=0,0,SER_hh_emih_in!K25/SER_summary!K$27)</f>
        <v>0</v>
      </c>
      <c r="L25" s="100">
        <f>IF(SER_hh_emih_in!L25=0,0,SER_hh_emih_in!L25/SER_summary!L$27)</f>
        <v>0</v>
      </c>
      <c r="M25" s="100">
        <f>IF(SER_hh_emih_in!M25=0,0,SER_hh_emih_in!M25/SER_summary!M$27)</f>
        <v>0</v>
      </c>
      <c r="N25" s="100">
        <f>IF(SER_hh_emih_in!N25=0,0,SER_hh_emih_in!N25/SER_summary!N$27)</f>
        <v>0</v>
      </c>
      <c r="O25" s="100">
        <f>IF(SER_hh_emih_in!O25=0,0,SER_hh_emih_in!O25/SER_summary!O$27)</f>
        <v>0</v>
      </c>
      <c r="P25" s="100">
        <f>IF(SER_hh_emih_in!P25=0,0,SER_hh_emih_in!P25/SER_summary!P$27)</f>
        <v>0</v>
      </c>
      <c r="Q25" s="100">
        <f>IF(SER_hh_emih_in!Q25=0,0,SER_hh_emih_in!Q25/SER_summary!Q$27)</f>
        <v>0</v>
      </c>
    </row>
    <row r="26" spans="1:17" ht="12" customHeight="1" x14ac:dyDescent="0.25">
      <c r="A26" s="88" t="s">
        <v>30</v>
      </c>
      <c r="B26" s="22"/>
      <c r="C26" s="22">
        <f>IF(SER_hh_emih_in!C26=0,0,SER_hh_emih_in!C26/SER_summary!C$27)</f>
        <v>0</v>
      </c>
      <c r="D26" s="22">
        <f>IF(SER_hh_emih_in!D26=0,0,SER_hh_emih_in!D26/SER_summary!D$27)</f>
        <v>0</v>
      </c>
      <c r="E26" s="22">
        <f>IF(SER_hh_emih_in!E26=0,0,SER_hh_emih_in!E26/SER_summary!E$27)</f>
        <v>0</v>
      </c>
      <c r="F26" s="22">
        <f>IF(SER_hh_emih_in!F26=0,0,SER_hh_emih_in!F26/SER_summary!F$27)</f>
        <v>0</v>
      </c>
      <c r="G26" s="22">
        <f>IF(SER_hh_emih_in!G26=0,0,SER_hh_emih_in!G26/SER_summary!G$27)</f>
        <v>0</v>
      </c>
      <c r="H26" s="22">
        <f>IF(SER_hh_emih_in!H26=0,0,SER_hh_emih_in!H26/SER_summary!H$27)</f>
        <v>0</v>
      </c>
      <c r="I26" s="22">
        <f>IF(SER_hh_emih_in!I26=0,0,SER_hh_emih_in!I26/SER_summary!I$27)</f>
        <v>0</v>
      </c>
      <c r="J26" s="22">
        <f>IF(SER_hh_emih_in!J26=0,0,SER_hh_emih_in!J26/SER_summary!J$27)</f>
        <v>0</v>
      </c>
      <c r="K26" s="22">
        <f>IF(SER_hh_emih_in!K26=0,0,SER_hh_emih_in!K26/SER_summary!K$27)</f>
        <v>0</v>
      </c>
      <c r="L26" s="22">
        <f>IF(SER_hh_emih_in!L26=0,0,SER_hh_emih_in!L26/SER_summary!L$27)</f>
        <v>0</v>
      </c>
      <c r="M26" s="22">
        <f>IF(SER_hh_emih_in!M26=0,0,SER_hh_emih_in!M26/SER_summary!M$27)</f>
        <v>0</v>
      </c>
      <c r="N26" s="22">
        <f>IF(SER_hh_emih_in!N26=0,0,SER_hh_emih_in!N26/SER_summary!N$27)</f>
        <v>0</v>
      </c>
      <c r="O26" s="22">
        <f>IF(SER_hh_emih_in!O26=0,0,SER_hh_emih_in!O26/SER_summary!O$27)</f>
        <v>0</v>
      </c>
      <c r="P26" s="22">
        <f>IF(SER_hh_emih_in!P26=0,0,SER_hh_emih_in!P26/SER_summary!P$27)</f>
        <v>0</v>
      </c>
      <c r="Q26" s="22">
        <f>IF(SER_hh_emih_in!Q26=0,0,SER_hh_emih_in!Q26/SER_summary!Q$27)</f>
        <v>0</v>
      </c>
    </row>
    <row r="27" spans="1:17" ht="12" customHeight="1" x14ac:dyDescent="0.25">
      <c r="A27" s="93" t="s">
        <v>114</v>
      </c>
      <c r="B27" s="121"/>
      <c r="C27" s="116">
        <f>IF(SER_hh_emih_in!C27=0,0,SER_hh_emih_in!C27/SER_summary!C$27)</f>
        <v>0</v>
      </c>
      <c r="D27" s="116">
        <f>IF(SER_hh_emih_in!D27=0,0,SER_hh_emih_in!D27/SER_summary!D$27)</f>
        <v>0</v>
      </c>
      <c r="E27" s="116">
        <f>IF(SER_hh_emih_in!E27=0,0,SER_hh_emih_in!E27/SER_summary!E$27)</f>
        <v>0</v>
      </c>
      <c r="F27" s="116">
        <f>IF(SER_hh_emih_in!F27=0,0,SER_hh_emih_in!F27/SER_summary!F$27)</f>
        <v>0</v>
      </c>
      <c r="G27" s="116">
        <f>IF(SER_hh_emih_in!G27=0,0,SER_hh_emih_in!G27/SER_summary!G$27)</f>
        <v>0</v>
      </c>
      <c r="H27" s="116">
        <f>IF(SER_hh_emih_in!H27=0,0,SER_hh_emih_in!H27/SER_summary!H$27)</f>
        <v>0</v>
      </c>
      <c r="I27" s="116">
        <f>IF(SER_hh_emih_in!I27=0,0,SER_hh_emih_in!I27/SER_summary!I$27)</f>
        <v>0</v>
      </c>
      <c r="J27" s="116">
        <f>IF(SER_hh_emih_in!J27=0,0,SER_hh_emih_in!J27/SER_summary!J$27)</f>
        <v>0</v>
      </c>
      <c r="K27" s="116">
        <f>IF(SER_hh_emih_in!K27=0,0,SER_hh_emih_in!K27/SER_summary!K$27)</f>
        <v>0</v>
      </c>
      <c r="L27" s="116">
        <f>IF(SER_hh_emih_in!L27=0,0,SER_hh_emih_in!L27/SER_summary!L$27)</f>
        <v>0</v>
      </c>
      <c r="M27" s="116">
        <f>IF(SER_hh_emih_in!M27=0,0,SER_hh_emih_in!M27/SER_summary!M$27)</f>
        <v>0</v>
      </c>
      <c r="N27" s="116">
        <f>IF(SER_hh_emih_in!N27=0,0,SER_hh_emih_in!N27/SER_summary!N$27)</f>
        <v>0</v>
      </c>
      <c r="O27" s="116">
        <f>IF(SER_hh_emih_in!O27=0,0,SER_hh_emih_in!O27/SER_summary!O$27)</f>
        <v>0</v>
      </c>
      <c r="P27" s="116">
        <f>IF(SER_hh_emih_in!P27=0,0,SER_hh_emih_in!P27/SER_summary!P$27)</f>
        <v>0</v>
      </c>
      <c r="Q27" s="116">
        <f>IF(SER_hh_emih_in!Q27=0,0,SER_hh_emih_in!Q27/SER_summary!Q$27)</f>
        <v>0</v>
      </c>
    </row>
    <row r="28" spans="1:17" ht="12" customHeight="1" x14ac:dyDescent="0.25">
      <c r="A28" s="91" t="s">
        <v>113</v>
      </c>
      <c r="B28" s="18"/>
      <c r="C28" s="117">
        <f>IF(SER_hh_emih_in!C28=0,0,SER_hh_emih_in!C28/SER_summary!C$27)</f>
        <v>0</v>
      </c>
      <c r="D28" s="117">
        <f>IF(SER_hh_emih_in!D28=0,0,SER_hh_emih_in!D28/SER_summary!D$27)</f>
        <v>0</v>
      </c>
      <c r="E28" s="117">
        <f>IF(SER_hh_emih_in!E28=0,0,SER_hh_emih_in!E28/SER_summary!E$27)</f>
        <v>0</v>
      </c>
      <c r="F28" s="117">
        <f>IF(SER_hh_emih_in!F28=0,0,SER_hh_emih_in!F28/SER_summary!F$27)</f>
        <v>0</v>
      </c>
      <c r="G28" s="117">
        <f>IF(SER_hh_emih_in!G28=0,0,SER_hh_emih_in!G28/SER_summary!G$27)</f>
        <v>0</v>
      </c>
      <c r="H28" s="117">
        <f>IF(SER_hh_emih_in!H28=0,0,SER_hh_emih_in!H28/SER_summary!H$27)</f>
        <v>0</v>
      </c>
      <c r="I28" s="117">
        <f>IF(SER_hh_emih_in!I28=0,0,SER_hh_emih_in!I28/SER_summary!I$27)</f>
        <v>0</v>
      </c>
      <c r="J28" s="117">
        <f>IF(SER_hh_emih_in!J28=0,0,SER_hh_emih_in!J28/SER_summary!J$27)</f>
        <v>0</v>
      </c>
      <c r="K28" s="117">
        <f>IF(SER_hh_emih_in!K28=0,0,SER_hh_emih_in!K28/SER_summary!K$27)</f>
        <v>0</v>
      </c>
      <c r="L28" s="117">
        <f>IF(SER_hh_emih_in!L28=0,0,SER_hh_emih_in!L28/SER_summary!L$27)</f>
        <v>0</v>
      </c>
      <c r="M28" s="117">
        <f>IF(SER_hh_emih_in!M28=0,0,SER_hh_emih_in!M28/SER_summary!M$27)</f>
        <v>0</v>
      </c>
      <c r="N28" s="117">
        <f>IF(SER_hh_emih_in!N28=0,0,SER_hh_emih_in!N28/SER_summary!N$27)</f>
        <v>0</v>
      </c>
      <c r="O28" s="117">
        <f>IF(SER_hh_emih_in!O28=0,0,SER_hh_emih_in!O28/SER_summary!O$27)</f>
        <v>0</v>
      </c>
      <c r="P28" s="117">
        <f>IF(SER_hh_emih_in!P28=0,0,SER_hh_emih_in!P28/SER_summary!P$27)</f>
        <v>0</v>
      </c>
      <c r="Q28" s="117">
        <f>IF(SER_hh_emih_in!Q28=0,0,SER_hh_emih_in!Q28/SER_summary!Q$27)</f>
        <v>0</v>
      </c>
    </row>
    <row r="29" spans="1:17" ht="12.95" customHeight="1" x14ac:dyDescent="0.25">
      <c r="A29" s="90" t="s">
        <v>46</v>
      </c>
      <c r="B29" s="101"/>
      <c r="C29" s="101">
        <f>IF(SER_hh_emih_in!C29=0,0,SER_hh_emih_in!C29/SER_summary!C$27)</f>
        <v>0.1751936865945353</v>
      </c>
      <c r="D29" s="101">
        <f>IF(SER_hh_emih_in!D29=0,0,SER_hh_emih_in!D29/SER_summary!D$27)</f>
        <v>5.2677394005342846</v>
      </c>
      <c r="E29" s="101">
        <f>IF(SER_hh_emih_in!E29=0,0,SER_hh_emih_in!E29/SER_summary!E$27)</f>
        <v>2.1724513632738276</v>
      </c>
      <c r="F29" s="101">
        <f>IF(SER_hh_emih_in!F29=0,0,SER_hh_emih_in!F29/SER_summary!F$27)</f>
        <v>2.6103142862181667</v>
      </c>
      <c r="G29" s="101">
        <f>IF(SER_hh_emih_in!G29=0,0,SER_hh_emih_in!G29/SER_summary!G$27)</f>
        <v>6.342506284115105</v>
      </c>
      <c r="H29" s="101">
        <f>IF(SER_hh_emih_in!H29=0,0,SER_hh_emih_in!H29/SER_summary!H$27)</f>
        <v>0.29973506477868139</v>
      </c>
      <c r="I29" s="101">
        <f>IF(SER_hh_emih_in!I29=0,0,SER_hh_emih_in!I29/SER_summary!I$27)</f>
        <v>3.0214710356907686</v>
      </c>
      <c r="J29" s="101">
        <f>IF(SER_hh_emih_in!J29=0,0,SER_hh_emih_in!J29/SER_summary!J$27)</f>
        <v>6.1629554773321296</v>
      </c>
      <c r="K29" s="101">
        <f>IF(SER_hh_emih_in!K29=0,0,SER_hh_emih_in!K29/SER_summary!K$27)</f>
        <v>0.5449713989035011</v>
      </c>
      <c r="L29" s="101">
        <f>IF(SER_hh_emih_in!L29=0,0,SER_hh_emih_in!L29/SER_summary!L$27)</f>
        <v>0.16695766017437472</v>
      </c>
      <c r="M29" s="101">
        <f>IF(SER_hh_emih_in!M29=0,0,SER_hh_emih_in!M29/SER_summary!M$27)</f>
        <v>1.7636620002471588</v>
      </c>
      <c r="N29" s="101">
        <f>IF(SER_hh_emih_in!N29=0,0,SER_hh_emih_in!N29/SER_summary!N$27)</f>
        <v>1.0254408961978543</v>
      </c>
      <c r="O29" s="101">
        <f>IF(SER_hh_emih_in!O29=0,0,SER_hh_emih_in!O29/SER_summary!O$27)</f>
        <v>0.53552383471169485</v>
      </c>
      <c r="P29" s="101">
        <f>IF(SER_hh_emih_in!P29=0,0,SER_hh_emih_in!P29/SER_summary!P$27)</f>
        <v>5.7353266544740906</v>
      </c>
      <c r="Q29" s="101">
        <f>IF(SER_hh_emih_in!Q29=0,0,SER_hh_emih_in!Q29/SER_summary!Q$27)</f>
        <v>5.3782418918300348</v>
      </c>
    </row>
    <row r="30" spans="1:17" s="28" customFormat="1" ht="12" customHeight="1" x14ac:dyDescent="0.25">
      <c r="A30" s="88" t="s">
        <v>66</v>
      </c>
      <c r="B30" s="100"/>
      <c r="C30" s="100">
        <f>IF(SER_hh_emih_in!C30=0,0,SER_hh_emih_in!C30/SER_summary!C$27)</f>
        <v>0</v>
      </c>
      <c r="D30" s="100">
        <f>IF(SER_hh_emih_in!D30=0,0,SER_hh_emih_in!D30/SER_summary!D$27)</f>
        <v>5.3866567086294372</v>
      </c>
      <c r="E30" s="100">
        <f>IF(SER_hh_emih_in!E30=0,0,SER_hh_emih_in!E30/SER_summary!E$27)</f>
        <v>5.5823004695197023</v>
      </c>
      <c r="F30" s="100">
        <f>IF(SER_hh_emih_in!F30=0,0,SER_hh_emih_in!F30/SER_summary!F$27)</f>
        <v>6.3519301893838289</v>
      </c>
      <c r="G30" s="100">
        <f>IF(SER_hh_emih_in!G30=0,0,SER_hh_emih_in!G30/SER_summary!G$27)</f>
        <v>6.4667019363531217</v>
      </c>
      <c r="H30" s="100">
        <f>IF(SER_hh_emih_in!H30=0,0,SER_hh_emih_in!H30/SER_summary!H$27)</f>
        <v>0</v>
      </c>
      <c r="I30" s="100">
        <f>IF(SER_hh_emih_in!I30=0,0,SER_hh_emih_in!I30/SER_summary!I$27)</f>
        <v>6.6818108929130346</v>
      </c>
      <c r="J30" s="100">
        <f>IF(SER_hh_emih_in!J30=0,0,SER_hh_emih_in!J30/SER_summary!J$27)</f>
        <v>6.3534101799510969</v>
      </c>
      <c r="K30" s="100">
        <f>IF(SER_hh_emih_in!K30=0,0,SER_hh_emih_in!K30/SER_summary!K$27)</f>
        <v>0</v>
      </c>
      <c r="L30" s="100">
        <f>IF(SER_hh_emih_in!L30=0,0,SER_hh_emih_in!L30/SER_summary!L$27)</f>
        <v>0</v>
      </c>
      <c r="M30" s="100">
        <f>IF(SER_hh_emih_in!M30=0,0,SER_hh_emih_in!M30/SER_summary!M$27)</f>
        <v>6.4371827059222637</v>
      </c>
      <c r="N30" s="100">
        <f>IF(SER_hh_emih_in!N30=0,0,SER_hh_emih_in!N30/SER_summary!N$27)</f>
        <v>6.0740074590546307</v>
      </c>
      <c r="O30" s="100">
        <f>IF(SER_hh_emih_in!O30=0,0,SER_hh_emih_in!O30/SER_summary!O$27)</f>
        <v>5.9278331792572763</v>
      </c>
      <c r="P30" s="100">
        <f>IF(SER_hh_emih_in!P30=0,0,SER_hh_emih_in!P30/SER_summary!P$27)</f>
        <v>6.0119275463611919</v>
      </c>
      <c r="Q30" s="100">
        <f>IF(SER_hh_emih_in!Q30=0,0,SER_hh_emih_in!Q30/SER_summary!Q$27)</f>
        <v>5.6852301664645006</v>
      </c>
    </row>
    <row r="31" spans="1:17" ht="12" customHeight="1" x14ac:dyDescent="0.25">
      <c r="A31" s="88" t="s">
        <v>98</v>
      </c>
      <c r="B31" s="100"/>
      <c r="C31" s="100">
        <f>IF(SER_hh_emih_in!C31=0,0,SER_hh_emih_in!C31/SER_summary!C$27)</f>
        <v>4.0001439612110854</v>
      </c>
      <c r="D31" s="100">
        <f>IF(SER_hh_emih_in!D31=0,0,SER_hh_emih_in!D31/SER_summary!D$27)</f>
        <v>4.315858634698408</v>
      </c>
      <c r="E31" s="100">
        <f>IF(SER_hh_emih_in!E31=0,0,SER_hh_emih_in!E31/SER_summary!E$27)</f>
        <v>4.4592980662488246</v>
      </c>
      <c r="F31" s="100">
        <f>IF(SER_hh_emih_in!F31=0,0,SER_hh_emih_in!F31/SER_summary!F$27)</f>
        <v>5.0575728393503878</v>
      </c>
      <c r="G31" s="100">
        <f>IF(SER_hh_emih_in!G31=0,0,SER_hh_emih_in!G31/SER_summary!G$27)</f>
        <v>5.0983323674355496</v>
      </c>
      <c r="H31" s="100">
        <f>IF(SER_hh_emih_in!H31=0,0,SER_hh_emih_in!H31/SER_summary!H$27)</f>
        <v>5.281218440003097</v>
      </c>
      <c r="I31" s="100">
        <f>IF(SER_hh_emih_in!I31=0,0,SER_hh_emih_in!I31/SER_summary!I$27)</f>
        <v>5.2537625565067767</v>
      </c>
      <c r="J31" s="100">
        <f>IF(SER_hh_emih_in!J31=0,0,SER_hh_emih_in!J31/SER_summary!J$27)</f>
        <v>5.0392463919921315</v>
      </c>
      <c r="K31" s="100">
        <f>IF(SER_hh_emih_in!K31=0,0,SER_hh_emih_in!K31/SER_summary!K$27)</f>
        <v>4.994966595710479</v>
      </c>
      <c r="L31" s="100">
        <f>IF(SER_hh_emih_in!L31=0,0,SER_hh_emih_in!L31/SER_summary!L$27)</f>
        <v>5.2118454491132642</v>
      </c>
      <c r="M31" s="100">
        <f>IF(SER_hh_emih_in!M31=0,0,SER_hh_emih_in!M31/SER_summary!M$27)</f>
        <v>5.206248861379585</v>
      </c>
      <c r="N31" s="100">
        <f>IF(SER_hh_emih_in!N31=0,0,SER_hh_emih_in!N31/SER_summary!N$27)</f>
        <v>4.9570948126537306</v>
      </c>
      <c r="O31" s="100">
        <f>IF(SER_hh_emih_in!O31=0,0,SER_hh_emih_in!O31/SER_summary!O$27)</f>
        <v>4.8521940087043829</v>
      </c>
      <c r="P31" s="100">
        <f>IF(SER_hh_emih_in!P31=0,0,SER_hh_emih_in!P31/SER_summary!P$27)</f>
        <v>4.7356477608293277</v>
      </c>
      <c r="Q31" s="100">
        <f>IF(SER_hh_emih_in!Q31=0,0,SER_hh_emih_in!Q31/SER_summary!Q$27)</f>
        <v>4.6623511234937078</v>
      </c>
    </row>
    <row r="32" spans="1:17" ht="12" customHeight="1" x14ac:dyDescent="0.25">
      <c r="A32" s="88" t="s">
        <v>34</v>
      </c>
      <c r="B32" s="100"/>
      <c r="C32" s="100">
        <f>IF(SER_hh_emih_in!C32=0,0,SER_hh_emih_in!C32/SER_summary!C$27)</f>
        <v>0</v>
      </c>
      <c r="D32" s="100">
        <f>IF(SER_hh_emih_in!D32=0,0,SER_hh_emih_in!D32/SER_summary!D$27)</f>
        <v>0</v>
      </c>
      <c r="E32" s="100">
        <f>IF(SER_hh_emih_in!E32=0,0,SER_hh_emih_in!E32/SER_summary!E$27)</f>
        <v>0</v>
      </c>
      <c r="F32" s="100">
        <f>IF(SER_hh_emih_in!F32=0,0,SER_hh_emih_in!F32/SER_summary!F$27)</f>
        <v>0</v>
      </c>
      <c r="G32" s="100">
        <f>IF(SER_hh_emih_in!G32=0,0,SER_hh_emih_in!G32/SER_summary!G$27)</f>
        <v>0</v>
      </c>
      <c r="H32" s="100">
        <f>IF(SER_hh_emih_in!H32=0,0,SER_hh_emih_in!H32/SER_summary!H$27)</f>
        <v>0</v>
      </c>
      <c r="I32" s="100">
        <f>IF(SER_hh_emih_in!I32=0,0,SER_hh_emih_in!I32/SER_summary!I$27)</f>
        <v>0</v>
      </c>
      <c r="J32" s="100">
        <f>IF(SER_hh_emih_in!J32=0,0,SER_hh_emih_in!J32/SER_summary!J$27)</f>
        <v>0</v>
      </c>
      <c r="K32" s="100">
        <f>IF(SER_hh_emih_in!K32=0,0,SER_hh_emih_in!K32/SER_summary!K$27)</f>
        <v>0</v>
      </c>
      <c r="L32" s="100">
        <f>IF(SER_hh_emih_in!L32=0,0,SER_hh_emih_in!L32/SER_summary!L$27)</f>
        <v>0</v>
      </c>
      <c r="M32" s="100">
        <f>IF(SER_hh_emih_in!M32=0,0,SER_hh_emih_in!M32/SER_summary!M$27)</f>
        <v>0</v>
      </c>
      <c r="N32" s="100">
        <f>IF(SER_hh_emih_in!N32=0,0,SER_hh_emih_in!N32/SER_summary!N$27)</f>
        <v>0</v>
      </c>
      <c r="O32" s="100">
        <f>IF(SER_hh_emih_in!O32=0,0,SER_hh_emih_in!O32/SER_summary!O$27)</f>
        <v>0</v>
      </c>
      <c r="P32" s="100">
        <f>IF(SER_hh_emih_in!P32=0,0,SER_hh_emih_in!P32/SER_summary!P$27)</f>
        <v>0</v>
      </c>
      <c r="Q32" s="100">
        <f>IF(SER_hh_emih_in!Q32=0,0,SER_hh_emih_in!Q32/SER_summary!Q$27)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IF(SER_hh_emih_in!C33=0,0,SER_hh_emih_in!C33/SER_summary!C$27)</f>
        <v>0</v>
      </c>
      <c r="D33" s="18">
        <f>IF(SER_hh_emih_in!D33=0,0,SER_hh_emih_in!D33/SER_summary!D$27)</f>
        <v>0</v>
      </c>
      <c r="E33" s="18">
        <f>IF(SER_hh_emih_in!E33=0,0,SER_hh_emih_in!E33/SER_summary!E$27)</f>
        <v>0</v>
      </c>
      <c r="F33" s="18">
        <f>IF(SER_hh_emih_in!F33=0,0,SER_hh_emih_in!F33/SER_summary!F$27)</f>
        <v>0</v>
      </c>
      <c r="G33" s="18">
        <f>IF(SER_hh_emih_in!G33=0,0,SER_hh_emih_in!G33/SER_summary!G$27)</f>
        <v>0</v>
      </c>
      <c r="H33" s="18">
        <f>IF(SER_hh_emih_in!H33=0,0,SER_hh_emih_in!H33/SER_summary!H$27)</f>
        <v>0</v>
      </c>
      <c r="I33" s="18">
        <f>IF(SER_hh_emih_in!I33=0,0,SER_hh_emih_in!I33/SER_summary!I$27)</f>
        <v>0</v>
      </c>
      <c r="J33" s="18">
        <f>IF(SER_hh_emih_in!J33=0,0,SER_hh_emih_in!J33/SER_summary!J$27)</f>
        <v>0</v>
      </c>
      <c r="K33" s="18">
        <f>IF(SER_hh_emih_in!K33=0,0,SER_hh_emih_in!K33/SER_summary!K$27)</f>
        <v>0</v>
      </c>
      <c r="L33" s="18">
        <f>IF(SER_hh_emih_in!L33=0,0,SER_hh_emih_in!L33/SER_summary!L$27)</f>
        <v>0</v>
      </c>
      <c r="M33" s="18">
        <f>IF(SER_hh_emih_in!M33=0,0,SER_hh_emih_in!M33/SER_summary!M$27)</f>
        <v>0</v>
      </c>
      <c r="N33" s="18">
        <f>IF(SER_hh_emih_in!N33=0,0,SER_hh_emih_in!N33/SER_summary!N$27)</f>
        <v>0</v>
      </c>
      <c r="O33" s="18">
        <f>IF(SER_hh_emih_in!O33=0,0,SER_hh_emih_in!O33/SER_summary!O$27)</f>
        <v>0</v>
      </c>
      <c r="P33" s="18">
        <f>IF(SER_hh_emih_in!P33=0,0,SER_hh_emih_in!P33/SER_summary!P$27)</f>
        <v>0</v>
      </c>
      <c r="Q33" s="18">
        <f>IF(SER_hh_emih_in!Q33=0,0,SER_hh_emih_in!Q33/SER_summary!Q$27)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 tint="0.59999389629810485"/>
    <pageSetUpPr fitToPage="1"/>
  </sheetPr>
  <dimension ref="A1:Q73"/>
  <sheetViews>
    <sheetView showGridLines="0" zoomScaleNormal="100" workbookViewId="0">
      <pane xSplit="1" ySplit="1" topLeftCell="B2" activePane="bottomRight" state="frozen"/>
      <selection activeCell="B5" sqref="B5"/>
      <selection pane="topRight" activeCell="B5" sqref="B5"/>
      <selection pane="bottomLeft" activeCell="B5" sqref="B5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27" t="s">
        <v>109</v>
      </c>
      <c r="B3" s="129">
        <f t="shared" ref="B3" si="0">SUM(B4:B9)</f>
        <v>654.30376569972782</v>
      </c>
      <c r="C3" s="129">
        <f t="shared" ref="C3" si="1">SUM(C4:C9)</f>
        <v>678.48288210271903</v>
      </c>
      <c r="D3" s="129">
        <f t="shared" ref="D3:Q3" si="2">SUM(D4:D9)</f>
        <v>693.12281430627252</v>
      </c>
      <c r="E3" s="129">
        <f t="shared" si="2"/>
        <v>703.51896395019037</v>
      </c>
      <c r="F3" s="129">
        <f t="shared" si="2"/>
        <v>715.57272449844038</v>
      </c>
      <c r="G3" s="129">
        <f t="shared" si="2"/>
        <v>732.19175156992264</v>
      </c>
      <c r="H3" s="129">
        <f t="shared" si="2"/>
        <v>752.57979649929837</v>
      </c>
      <c r="I3" s="129">
        <f t="shared" si="2"/>
        <v>768.08933670091619</v>
      </c>
      <c r="J3" s="129">
        <f t="shared" si="2"/>
        <v>778.52584587076535</v>
      </c>
      <c r="K3" s="129">
        <f t="shared" si="2"/>
        <v>783.51326088643737</v>
      </c>
      <c r="L3" s="129">
        <f t="shared" si="2"/>
        <v>787.8670016688186</v>
      </c>
      <c r="M3" s="129">
        <f t="shared" si="2"/>
        <v>790.55775291472025</v>
      </c>
      <c r="N3" s="129">
        <f t="shared" si="2"/>
        <v>791.23349806273905</v>
      </c>
      <c r="O3" s="129">
        <f t="shared" si="2"/>
        <v>790.1238069819774</v>
      </c>
      <c r="P3" s="129">
        <f t="shared" si="2"/>
        <v>787.68232862776608</v>
      </c>
      <c r="Q3" s="129">
        <f t="shared" si="2"/>
        <v>784.13665121720589</v>
      </c>
    </row>
    <row r="4" spans="1:17" ht="12" customHeight="1" x14ac:dyDescent="0.25">
      <c r="A4" s="88" t="s">
        <v>9</v>
      </c>
      <c r="B4" s="128">
        <v>69.751246098365357</v>
      </c>
      <c r="C4" s="128">
        <v>72.299838395304491</v>
      </c>
      <c r="D4" s="128">
        <v>73.908852418733119</v>
      </c>
      <c r="E4" s="128">
        <v>75.391017249684367</v>
      </c>
      <c r="F4" s="128">
        <v>77.394796591475</v>
      </c>
      <c r="G4" s="128">
        <v>79.734238632024628</v>
      </c>
      <c r="H4" s="128">
        <v>82.610736389185945</v>
      </c>
      <c r="I4" s="128">
        <v>84.847471510674708</v>
      </c>
      <c r="J4" s="128">
        <v>86.708927314809159</v>
      </c>
      <c r="K4" s="128">
        <v>87.945342462660591</v>
      </c>
      <c r="L4" s="128">
        <v>89.205444183604953</v>
      </c>
      <c r="M4" s="128">
        <v>90.303781038413305</v>
      </c>
      <c r="N4" s="128">
        <v>91.139832459064706</v>
      </c>
      <c r="O4" s="128">
        <v>92.267274778080136</v>
      </c>
      <c r="P4" s="128">
        <v>93.463660337264685</v>
      </c>
      <c r="Q4" s="128">
        <v>94.878220798516736</v>
      </c>
    </row>
    <row r="5" spans="1:17" ht="12" customHeight="1" x14ac:dyDescent="0.25">
      <c r="A5" s="88" t="s">
        <v>8</v>
      </c>
      <c r="B5" s="128">
        <v>95.775974768150334</v>
      </c>
      <c r="C5" s="128">
        <v>96.476971497617754</v>
      </c>
      <c r="D5" s="128">
        <v>96.662967894872338</v>
      </c>
      <c r="E5" s="128">
        <v>96.335475257252099</v>
      </c>
      <c r="F5" s="128">
        <v>94.956642700004295</v>
      </c>
      <c r="G5" s="128">
        <v>94.739029773152666</v>
      </c>
      <c r="H5" s="128">
        <v>94.307893385139579</v>
      </c>
      <c r="I5" s="128">
        <v>94.280632295222233</v>
      </c>
      <c r="J5" s="128">
        <v>94.075242038685175</v>
      </c>
      <c r="K5" s="128">
        <v>93.708210117683791</v>
      </c>
      <c r="L5" s="128">
        <v>93.869879011047701</v>
      </c>
      <c r="M5" s="128">
        <v>93.835621239952204</v>
      </c>
      <c r="N5" s="128">
        <v>93.538745509957479</v>
      </c>
      <c r="O5" s="128">
        <v>93.021923973637939</v>
      </c>
      <c r="P5" s="128">
        <v>92.461754116669951</v>
      </c>
      <c r="Q5" s="128">
        <v>91.967960334585442</v>
      </c>
    </row>
    <row r="6" spans="1:17" ht="12" customHeight="1" x14ac:dyDescent="0.25">
      <c r="A6" s="88" t="s">
        <v>7</v>
      </c>
      <c r="B6" s="128">
        <v>244.35263946241415</v>
      </c>
      <c r="C6" s="128">
        <v>252.21769909905979</v>
      </c>
      <c r="D6" s="128">
        <v>253.16188298896182</v>
      </c>
      <c r="E6" s="128">
        <v>251.83941464210153</v>
      </c>
      <c r="F6" s="128">
        <v>251.03595486073814</v>
      </c>
      <c r="G6" s="128">
        <v>252.19677162007594</v>
      </c>
      <c r="H6" s="128">
        <v>256.36882810731339</v>
      </c>
      <c r="I6" s="128">
        <v>259.0790005279818</v>
      </c>
      <c r="J6" s="128">
        <v>260.20219513323445</v>
      </c>
      <c r="K6" s="128">
        <v>258.9176621435231</v>
      </c>
      <c r="L6" s="128">
        <v>257.25725151273787</v>
      </c>
      <c r="M6" s="128">
        <v>256.26992031881554</v>
      </c>
      <c r="N6" s="128">
        <v>255.03885929870617</v>
      </c>
      <c r="O6" s="128">
        <v>253.44495323460086</v>
      </c>
      <c r="P6" s="128">
        <v>250.99676229175893</v>
      </c>
      <c r="Q6" s="128">
        <v>246.95146690968434</v>
      </c>
    </row>
    <row r="7" spans="1:17" ht="12" customHeight="1" x14ac:dyDescent="0.25">
      <c r="A7" s="88" t="s">
        <v>39</v>
      </c>
      <c r="B7" s="128">
        <v>108.95894753150061</v>
      </c>
      <c r="C7" s="128">
        <v>113.91362090589853</v>
      </c>
      <c r="D7" s="128">
        <v>119.22266040287558</v>
      </c>
      <c r="E7" s="128">
        <v>123.67286854757378</v>
      </c>
      <c r="F7" s="128">
        <v>128.68671069572315</v>
      </c>
      <c r="G7" s="128">
        <v>133.05395203135674</v>
      </c>
      <c r="H7" s="128">
        <v>136.60559075956866</v>
      </c>
      <c r="I7" s="128">
        <v>138.14821288177046</v>
      </c>
      <c r="J7" s="128">
        <v>138.67329401746076</v>
      </c>
      <c r="K7" s="128">
        <v>138.64872196315974</v>
      </c>
      <c r="L7" s="128">
        <v>138.34928696346427</v>
      </c>
      <c r="M7" s="128">
        <v>138.29854448107599</v>
      </c>
      <c r="N7" s="128">
        <v>137.86140670722241</v>
      </c>
      <c r="O7" s="128">
        <v>137.10068728488605</v>
      </c>
      <c r="P7" s="128">
        <v>136.27683500197659</v>
      </c>
      <c r="Q7" s="128">
        <v>135.55175552096748</v>
      </c>
    </row>
    <row r="8" spans="1:17" ht="12" customHeight="1" x14ac:dyDescent="0.25">
      <c r="A8" s="51" t="s">
        <v>6</v>
      </c>
      <c r="B8" s="50">
        <v>86.548954057241247</v>
      </c>
      <c r="C8" s="50">
        <v>92.09078968050261</v>
      </c>
      <c r="D8" s="50">
        <v>96.503474183950459</v>
      </c>
      <c r="E8" s="50">
        <v>100.48234495892665</v>
      </c>
      <c r="F8" s="50">
        <v>105.08841658366552</v>
      </c>
      <c r="G8" s="50">
        <v>110.75024151427917</v>
      </c>
      <c r="H8" s="50">
        <v>117.11559577909696</v>
      </c>
      <c r="I8" s="50">
        <v>122.5488502317384</v>
      </c>
      <c r="J8" s="50">
        <v>125.97496381466553</v>
      </c>
      <c r="K8" s="50">
        <v>128.89286337542612</v>
      </c>
      <c r="L8" s="50">
        <v>130.90937918133793</v>
      </c>
      <c r="M8" s="50">
        <v>132.72398623675892</v>
      </c>
      <c r="N8" s="50">
        <v>133.90189466611909</v>
      </c>
      <c r="O8" s="50">
        <v>134.88177085437562</v>
      </c>
      <c r="P8" s="50">
        <v>135.46034451216741</v>
      </c>
      <c r="Q8" s="50">
        <v>136.09346651269647</v>
      </c>
    </row>
    <row r="9" spans="1:17" ht="12" customHeight="1" x14ac:dyDescent="0.25">
      <c r="A9" s="49" t="s">
        <v>5</v>
      </c>
      <c r="B9" s="48">
        <v>48.91600378205608</v>
      </c>
      <c r="C9" s="48">
        <v>51.483962524336015</v>
      </c>
      <c r="D9" s="48">
        <v>53.662976416879147</v>
      </c>
      <c r="E9" s="48">
        <v>55.797843294651919</v>
      </c>
      <c r="F9" s="48">
        <v>58.410203066834256</v>
      </c>
      <c r="G9" s="48">
        <v>61.717517999033433</v>
      </c>
      <c r="H9" s="48">
        <v>65.571152078993791</v>
      </c>
      <c r="I9" s="48">
        <v>69.185169253528613</v>
      </c>
      <c r="J9" s="48">
        <v>72.89122355191023</v>
      </c>
      <c r="K9" s="48">
        <v>75.400460823983948</v>
      </c>
      <c r="L9" s="48">
        <v>78.275760816625834</v>
      </c>
      <c r="M9" s="48">
        <v>79.125899599704297</v>
      </c>
      <c r="N9" s="48">
        <v>79.752759421669197</v>
      </c>
      <c r="O9" s="48">
        <v>79.407196856396865</v>
      </c>
      <c r="P9" s="48">
        <v>79.022972367928617</v>
      </c>
      <c r="Q9" s="48">
        <v>78.693781140755547</v>
      </c>
    </row>
    <row r="10" spans="1:17" s="28" customFormat="1" ht="12" customHeight="1" x14ac:dyDescent="0.25"/>
    <row r="11" spans="1:17" ht="12.95" customHeight="1" x14ac:dyDescent="0.25">
      <c r="A11" s="127" t="s">
        <v>140</v>
      </c>
      <c r="B11" s="129">
        <f t="shared" ref="B11" si="3">SUM(B12:B17)</f>
        <v>3215.2836481843751</v>
      </c>
      <c r="C11" s="129">
        <f t="shared" ref="C11" si="4">SUM(C12:C17)</f>
        <v>3336.8948551179383</v>
      </c>
      <c r="D11" s="129">
        <f t="shared" ref="D11" si="5">SUM(D12:D17)</f>
        <v>3402.8493164809142</v>
      </c>
      <c r="E11" s="129">
        <f t="shared" ref="E11" si="6">SUM(E12:E17)</f>
        <v>3451.6244120275396</v>
      </c>
      <c r="F11" s="129">
        <f t="shared" ref="F11" si="7">SUM(F12:F17)</f>
        <v>3508.8565128425907</v>
      </c>
      <c r="G11" s="129">
        <f t="shared" ref="G11" si="8">SUM(G12:G17)</f>
        <v>3597.4852736149273</v>
      </c>
      <c r="H11" s="129">
        <f t="shared" ref="H11" si="9">SUM(H12:H17)</f>
        <v>3710.9757453787784</v>
      </c>
      <c r="I11" s="129">
        <f t="shared" ref="I11" si="10">SUM(I12:I17)</f>
        <v>3803.593499731307</v>
      </c>
      <c r="J11" s="129">
        <f t="shared" ref="J11" si="11">SUM(J12:J17)</f>
        <v>3863.5309779865224</v>
      </c>
      <c r="K11" s="129">
        <f t="shared" ref="K11" si="12">SUM(K12:K17)</f>
        <v>3898.2748154742389</v>
      </c>
      <c r="L11" s="129">
        <f t="shared" ref="L11" si="13">SUM(L12:L17)</f>
        <v>3921.822054179192</v>
      </c>
      <c r="M11" s="129">
        <f t="shared" ref="M11" si="14">SUM(M12:M17)</f>
        <v>3936.2699592632121</v>
      </c>
      <c r="N11" s="129">
        <f t="shared" ref="N11" si="15">SUM(N12:N17)</f>
        <v>3940.2916951398374</v>
      </c>
      <c r="O11" s="129">
        <f t="shared" ref="O11" si="16">SUM(O12:O17)</f>
        <v>3932.9962642709543</v>
      </c>
      <c r="P11" s="129">
        <f t="shared" ref="P11" si="17">SUM(P12:P17)</f>
        <v>3914.540886929788</v>
      </c>
      <c r="Q11" s="129">
        <f t="shared" ref="Q11" si="18">SUM(Q12:Q17)</f>
        <v>3891.3539128089806</v>
      </c>
    </row>
    <row r="12" spans="1:17" ht="12" customHeight="1" x14ac:dyDescent="0.25">
      <c r="A12" s="88" t="s">
        <v>9</v>
      </c>
      <c r="B12" s="128">
        <v>92.586872276687586</v>
      </c>
      <c r="C12" s="128">
        <v>95.96983964546105</v>
      </c>
      <c r="D12" s="128">
        <v>98.105623365632837</v>
      </c>
      <c r="E12" s="128">
        <v>100.07302916226556</v>
      </c>
      <c r="F12" s="128">
        <v>102.73281909243263</v>
      </c>
      <c r="G12" s="128">
        <v>105.83816320487502</v>
      </c>
      <c r="H12" s="128">
        <v>109.65638790111765</v>
      </c>
      <c r="I12" s="128">
        <v>112.62540022124178</v>
      </c>
      <c r="J12" s="128">
        <v>115.09627178879839</v>
      </c>
      <c r="K12" s="128">
        <v>116.73747273901004</v>
      </c>
      <c r="L12" s="128">
        <v>118.41011492992058</v>
      </c>
      <c r="M12" s="128">
        <v>119.86803259850974</v>
      </c>
      <c r="N12" s="128">
        <v>120.9777960856227</v>
      </c>
      <c r="O12" s="128">
        <v>122.4743479585857</v>
      </c>
      <c r="P12" s="128">
        <v>124.06241416754898</v>
      </c>
      <c r="Q12" s="128">
        <v>125.94008282695759</v>
      </c>
    </row>
    <row r="13" spans="1:17" ht="12" customHeight="1" x14ac:dyDescent="0.25">
      <c r="A13" s="88" t="s">
        <v>8</v>
      </c>
      <c r="B13" s="128">
        <v>294.01618491340139</v>
      </c>
      <c r="C13" s="128">
        <v>296.00913841549033</v>
      </c>
      <c r="D13" s="128">
        <v>296.27261219049063</v>
      </c>
      <c r="E13" s="128">
        <v>295.15181993107376</v>
      </c>
      <c r="F13" s="128">
        <v>290.76221812448011</v>
      </c>
      <c r="G13" s="128">
        <v>289.95281305723131</v>
      </c>
      <c r="H13" s="128">
        <v>288.60864863555491</v>
      </c>
      <c r="I13" s="128">
        <v>288.52473307815188</v>
      </c>
      <c r="J13" s="128">
        <v>288.30122628531478</v>
      </c>
      <c r="K13" s="128">
        <v>287.39696434561688</v>
      </c>
      <c r="L13" s="128">
        <v>288.28341851566944</v>
      </c>
      <c r="M13" s="128">
        <v>288.75420551258173</v>
      </c>
      <c r="N13" s="128">
        <v>288.8175382572141</v>
      </c>
      <c r="O13" s="128">
        <v>289.25481856586663</v>
      </c>
      <c r="P13" s="128">
        <v>289.72130989074844</v>
      </c>
      <c r="Q13" s="128">
        <v>289.81956843427224</v>
      </c>
    </row>
    <row r="14" spans="1:17" ht="12" customHeight="1" x14ac:dyDescent="0.25">
      <c r="A14" s="88" t="s">
        <v>7</v>
      </c>
      <c r="B14" s="128">
        <v>1251.4876400796438</v>
      </c>
      <c r="C14" s="128">
        <v>1282.7970784734277</v>
      </c>
      <c r="D14" s="128">
        <v>1281.1260524466829</v>
      </c>
      <c r="E14" s="128">
        <v>1270.3842070657111</v>
      </c>
      <c r="F14" s="128">
        <v>1259.5220477888115</v>
      </c>
      <c r="G14" s="128">
        <v>1259.2993432428864</v>
      </c>
      <c r="H14" s="128">
        <v>1273.4975295918864</v>
      </c>
      <c r="I14" s="128">
        <v>1281.124029957924</v>
      </c>
      <c r="J14" s="128">
        <v>1282.3021028304065</v>
      </c>
      <c r="K14" s="128">
        <v>1273.0941007411711</v>
      </c>
      <c r="L14" s="128">
        <v>1262.0664099307012</v>
      </c>
      <c r="M14" s="128">
        <v>1255.2636767302758</v>
      </c>
      <c r="N14" s="128">
        <v>1246.9479681433124</v>
      </c>
      <c r="O14" s="128">
        <v>1235.4997985445809</v>
      </c>
      <c r="P14" s="128">
        <v>1218.6302434886745</v>
      </c>
      <c r="Q14" s="128">
        <v>1195.9090059017501</v>
      </c>
    </row>
    <row r="15" spans="1:17" ht="12" customHeight="1" x14ac:dyDescent="0.25">
      <c r="A15" s="88" t="s">
        <v>39</v>
      </c>
      <c r="B15" s="128">
        <v>144.63065139043837</v>
      </c>
      <c r="C15" s="128">
        <v>151.20741863902862</v>
      </c>
      <c r="D15" s="128">
        <v>158.25456674481737</v>
      </c>
      <c r="E15" s="128">
        <v>164.16171358656396</v>
      </c>
      <c r="F15" s="128">
        <v>170.8170206750068</v>
      </c>
      <c r="G15" s="128">
        <v>176.61403848273974</v>
      </c>
      <c r="H15" s="128">
        <v>181.32843628486873</v>
      </c>
      <c r="I15" s="128">
        <v>183.3760922822695</v>
      </c>
      <c r="J15" s="128">
        <v>184.07307796732087</v>
      </c>
      <c r="K15" s="128">
        <v>184.04046135069527</v>
      </c>
      <c r="L15" s="128">
        <v>183.6429953321975</v>
      </c>
      <c r="M15" s="128">
        <v>183.57564043893493</v>
      </c>
      <c r="N15" s="128">
        <v>182.99538959756626</v>
      </c>
      <c r="O15" s="128">
        <v>181.98562079867014</v>
      </c>
      <c r="P15" s="128">
        <v>180.89205028402966</v>
      </c>
      <c r="Q15" s="128">
        <v>179.92958946714384</v>
      </c>
    </row>
    <row r="16" spans="1:17" ht="12" customHeight="1" x14ac:dyDescent="0.25">
      <c r="A16" s="51" t="s">
        <v>6</v>
      </c>
      <c r="B16" s="50">
        <v>1085.4715365932884</v>
      </c>
      <c r="C16" s="50">
        <v>1149.4846570256927</v>
      </c>
      <c r="D16" s="50">
        <v>1199.3349844732252</v>
      </c>
      <c r="E16" s="50">
        <v>1243.7961553157929</v>
      </c>
      <c r="F16" s="50">
        <v>1296.000182182212</v>
      </c>
      <c r="G16" s="50">
        <v>1361.1210015104023</v>
      </c>
      <c r="H16" s="50">
        <v>1434.7140420327435</v>
      </c>
      <c r="I16" s="50">
        <v>1496.7298184535009</v>
      </c>
      <c r="J16" s="50">
        <v>1534.1832364203881</v>
      </c>
      <c r="K16" s="50">
        <v>1565.4810239692447</v>
      </c>
      <c r="L16" s="50">
        <v>1585.9002935645879</v>
      </c>
      <c r="M16" s="50">
        <v>1605.2704937997551</v>
      </c>
      <c r="N16" s="50">
        <v>1617.0076785855895</v>
      </c>
      <c r="O16" s="50">
        <v>1626.4290173745776</v>
      </c>
      <c r="P16" s="50">
        <v>1631.089970034574</v>
      </c>
      <c r="Q16" s="50">
        <v>1636.4851126660863</v>
      </c>
    </row>
    <row r="17" spans="1:17" ht="12" customHeight="1" x14ac:dyDescent="0.25">
      <c r="A17" s="49" t="s">
        <v>5</v>
      </c>
      <c r="B17" s="48">
        <v>347.0907629309159</v>
      </c>
      <c r="C17" s="48">
        <v>361.42672291883747</v>
      </c>
      <c r="D17" s="48">
        <v>369.75547726006516</v>
      </c>
      <c r="E17" s="48">
        <v>378.05748696613205</v>
      </c>
      <c r="F17" s="48">
        <v>389.02222497964732</v>
      </c>
      <c r="G17" s="48">
        <v>404.65991411679278</v>
      </c>
      <c r="H17" s="48">
        <v>423.17070093260685</v>
      </c>
      <c r="I17" s="48">
        <v>441.2134257382188</v>
      </c>
      <c r="J17" s="48">
        <v>459.57506269429416</v>
      </c>
      <c r="K17" s="48">
        <v>471.52479232850089</v>
      </c>
      <c r="L17" s="48">
        <v>483.5188219061157</v>
      </c>
      <c r="M17" s="48">
        <v>483.53791018315457</v>
      </c>
      <c r="N17" s="48">
        <v>483.54532447053208</v>
      </c>
      <c r="O17" s="48">
        <v>477.35266102867354</v>
      </c>
      <c r="P17" s="48">
        <v>470.14489906421227</v>
      </c>
      <c r="Q17" s="48">
        <v>463.27055351277056</v>
      </c>
    </row>
    <row r="18" spans="1:17" s="28" customFormat="1" ht="12" customHeight="1" x14ac:dyDescent="0.25"/>
    <row r="19" spans="1:17" ht="12.95" customHeight="1" x14ac:dyDescent="0.25">
      <c r="A19" s="127" t="s">
        <v>139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</row>
    <row r="20" spans="1:17" ht="12" customHeight="1" x14ac:dyDescent="0.25">
      <c r="A20" s="88" t="s">
        <v>136</v>
      </c>
      <c r="B20" s="140">
        <v>40.722047792880133</v>
      </c>
      <c r="C20" s="140">
        <v>42.69954084188111</v>
      </c>
      <c r="D20" s="140">
        <v>44.098260954744461</v>
      </c>
      <c r="E20" s="140">
        <v>45.433959301427777</v>
      </c>
      <c r="F20" s="140">
        <v>47.134438110333754</v>
      </c>
      <c r="G20" s="140">
        <v>49.089393755590329</v>
      </c>
      <c r="H20" s="140">
        <v>51.435808771878882</v>
      </c>
      <c r="I20" s="140">
        <v>53.374680771982803</v>
      </c>
      <c r="J20" s="140">
        <v>55.091903463634921</v>
      </c>
      <c r="K20" s="140">
        <v>56.41659312331155</v>
      </c>
      <c r="L20" s="140">
        <v>57.805713209488268</v>
      </c>
      <c r="M20" s="140">
        <v>59.129617834018134</v>
      </c>
      <c r="N20" s="140">
        <v>60.320368586086722</v>
      </c>
      <c r="O20" s="140">
        <v>61.798329244028693</v>
      </c>
      <c r="P20" s="140">
        <v>63.420368716487687</v>
      </c>
      <c r="Q20" s="140">
        <v>65.313107641383198</v>
      </c>
    </row>
    <row r="21" spans="1:17" ht="12" customHeight="1" x14ac:dyDescent="0.25">
      <c r="A21" s="88" t="s">
        <v>135</v>
      </c>
      <c r="B21" s="140">
        <v>1498.9781841412507</v>
      </c>
      <c r="C21" s="140">
        <v>1532.1898781506925</v>
      </c>
      <c r="D21" s="140">
        <v>1564.5962308929363</v>
      </c>
      <c r="E21" s="140">
        <v>1600.4840110567934</v>
      </c>
      <c r="F21" s="140">
        <v>1629.6725679754404</v>
      </c>
      <c r="G21" s="140">
        <v>1666.3854276310954</v>
      </c>
      <c r="H21" s="140">
        <v>1702.503223784561</v>
      </c>
      <c r="I21" s="140">
        <v>1747.533338118888</v>
      </c>
      <c r="J21" s="140">
        <v>1791.759663286196</v>
      </c>
      <c r="K21" s="140">
        <v>1835.0864722465326</v>
      </c>
      <c r="L21" s="140">
        <v>1893.3695420612614</v>
      </c>
      <c r="M21" s="140">
        <v>1958.5927750577982</v>
      </c>
      <c r="N21" s="140">
        <v>2028.7073912206577</v>
      </c>
      <c r="O21" s="140">
        <v>2114.7766520342602</v>
      </c>
      <c r="P21" s="140">
        <v>2221.6226114995316</v>
      </c>
      <c r="Q21" s="140">
        <v>2351.9081102035316</v>
      </c>
    </row>
    <row r="22" spans="1:17" ht="12" customHeight="1" x14ac:dyDescent="0.25">
      <c r="A22" s="88" t="s">
        <v>183</v>
      </c>
      <c r="B22" s="140">
        <v>24.916425886049222</v>
      </c>
      <c r="C22" s="140">
        <v>26.004134239082575</v>
      </c>
      <c r="D22" s="140">
        <v>26.703306769906799</v>
      </c>
      <c r="E22" s="140">
        <v>27.437008814537933</v>
      </c>
      <c r="F22" s="140">
        <v>28.453356464304022</v>
      </c>
      <c r="G22" s="140">
        <v>29.58406873397583</v>
      </c>
      <c r="H22" s="140">
        <v>30.890961405266012</v>
      </c>
      <c r="I22" s="140">
        <v>32.103246261863397</v>
      </c>
      <c r="J22" s="140">
        <v>33.212857980857464</v>
      </c>
      <c r="K22" s="140">
        <v>34.164254047392369</v>
      </c>
      <c r="L22" s="140">
        <v>35.262877463417688</v>
      </c>
      <c r="M22" s="140">
        <v>36.65401458193282</v>
      </c>
      <c r="N22" s="140">
        <v>38.352330359138499</v>
      </c>
      <c r="O22" s="140">
        <v>40.352581949277265</v>
      </c>
      <c r="P22" s="140">
        <v>42.620842475560487</v>
      </c>
      <c r="Q22" s="140">
        <v>45.371867693757046</v>
      </c>
    </row>
    <row r="23" spans="1:17" ht="12" customHeight="1" x14ac:dyDescent="0.25">
      <c r="A23" s="88" t="s">
        <v>188</v>
      </c>
      <c r="B23" s="140">
        <v>213.00653087556583</v>
      </c>
      <c r="C23" s="140">
        <v>225.2519961010282</v>
      </c>
      <c r="D23" s="140">
        <v>239.35009956998081</v>
      </c>
      <c r="E23" s="140">
        <v>252.40517733671126</v>
      </c>
      <c r="F23" s="140">
        <v>267.36399966158609</v>
      </c>
      <c r="G23" s="140">
        <v>281.41294416668552</v>
      </c>
      <c r="H23" s="140">
        <v>294.20894107008928</v>
      </c>
      <c r="I23" s="140">
        <v>302.97175697334956</v>
      </c>
      <c r="J23" s="140">
        <v>310.15807066817109</v>
      </c>
      <c r="K23" s="140">
        <v>316.90831525468963</v>
      </c>
      <c r="L23" s="140">
        <v>323.96226946367386</v>
      </c>
      <c r="M23" s="140">
        <v>330.06127105075689</v>
      </c>
      <c r="N23" s="140">
        <v>336.18347485995099</v>
      </c>
      <c r="O23" s="140">
        <v>342.14976127235161</v>
      </c>
      <c r="P23" s="140">
        <v>350.30352107869618</v>
      </c>
      <c r="Q23" s="140">
        <v>360.947432269393</v>
      </c>
    </row>
    <row r="24" spans="1:17" ht="12" customHeight="1" x14ac:dyDescent="0.25">
      <c r="A24" s="51" t="s">
        <v>134</v>
      </c>
      <c r="B24" s="139">
        <v>19.466319731232989</v>
      </c>
      <c r="C24" s="139">
        <v>20.763337434294026</v>
      </c>
      <c r="D24" s="139">
        <v>21.813321450293188</v>
      </c>
      <c r="E24" s="139">
        <v>22.778309646792948</v>
      </c>
      <c r="F24" s="139">
        <v>23.922582724635902</v>
      </c>
      <c r="G24" s="139">
        <v>25.349869999343223</v>
      </c>
      <c r="H24" s="139">
        <v>26.981218188104911</v>
      </c>
      <c r="I24" s="139">
        <v>28.421715778399065</v>
      </c>
      <c r="J24" s="139">
        <v>29.403810613519852</v>
      </c>
      <c r="K24" s="139">
        <v>30.298745329005147</v>
      </c>
      <c r="L24" s="139">
        <v>31.001739020959235</v>
      </c>
      <c r="M24" s="139">
        <v>31.720602378991039</v>
      </c>
      <c r="N24" s="139">
        <v>32.317598271267258</v>
      </c>
      <c r="O24" s="139">
        <v>32.907490959905182</v>
      </c>
      <c r="P24" s="139">
        <v>33.436580577369071</v>
      </c>
      <c r="Q24" s="139">
        <v>34.042814397326573</v>
      </c>
    </row>
    <row r="25" spans="1:17" ht="12" customHeight="1" x14ac:dyDescent="0.25">
      <c r="A25" s="49" t="s">
        <v>133</v>
      </c>
      <c r="B25" s="138">
        <v>911.22951457119632</v>
      </c>
      <c r="C25" s="138">
        <v>967.71630832136043</v>
      </c>
      <c r="D25" s="138">
        <v>1013.5573243025598</v>
      </c>
      <c r="E25" s="138">
        <v>1067.7506596709052</v>
      </c>
      <c r="F25" s="138">
        <v>1141.1480462969359</v>
      </c>
      <c r="G25" s="138">
        <v>1240.5887331436361</v>
      </c>
      <c r="H25" s="138">
        <v>1342.4540559977825</v>
      </c>
      <c r="I25" s="138">
        <v>1449.6987307057445</v>
      </c>
      <c r="J25" s="138">
        <v>1570.5128428890816</v>
      </c>
      <c r="K25" s="138">
        <v>1687.0566608778106</v>
      </c>
      <c r="L25" s="138">
        <v>1828.335357979025</v>
      </c>
      <c r="M25" s="138">
        <v>1955.6958520835599</v>
      </c>
      <c r="N25" s="138">
        <v>2111.8900576916012</v>
      </c>
      <c r="O25" s="138">
        <v>2291.9746871150269</v>
      </c>
      <c r="P25" s="138">
        <v>2518.5535890992633</v>
      </c>
      <c r="Q25" s="138">
        <v>2870.5209664880863</v>
      </c>
    </row>
    <row r="26" spans="1:17" s="28" customFormat="1" ht="12" customHeight="1" x14ac:dyDescent="0.25"/>
    <row r="27" spans="1:17" ht="12.95" customHeight="1" x14ac:dyDescent="0.25">
      <c r="A27" s="127" t="s">
        <v>138</v>
      </c>
      <c r="B27" s="129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</row>
    <row r="28" spans="1:17" ht="12" customHeight="1" x14ac:dyDescent="0.25">
      <c r="A28" s="88" t="s">
        <v>136</v>
      </c>
      <c r="B28" s="137"/>
      <c r="C28" s="137">
        <v>4.5226210360559875</v>
      </c>
      <c r="D28" s="137">
        <v>3.9438480999183541</v>
      </c>
      <c r="E28" s="137">
        <v>3.8808263337383275</v>
      </c>
      <c r="F28" s="137">
        <v>4.2456067959609811</v>
      </c>
      <c r="G28" s="137">
        <v>4.5000836323115951</v>
      </c>
      <c r="H28" s="137">
        <v>4.8915430033435348</v>
      </c>
      <c r="I28" s="137">
        <v>4.4839999871589553</v>
      </c>
      <c r="J28" s="137">
        <v>4.2623506787071177</v>
      </c>
      <c r="K28" s="137">
        <v>3.8698176467316174</v>
      </c>
      <c r="L28" s="137">
        <v>3.934248073231744</v>
      </c>
      <c r="M28" s="137">
        <v>3.8690326115848674</v>
      </c>
      <c r="N28" s="137">
        <v>3.7358787391235984</v>
      </c>
      <c r="O28" s="137">
        <v>4.0230886449969789</v>
      </c>
      <c r="P28" s="137">
        <v>4.1671674595140011</v>
      </c>
      <c r="Q28" s="137">
        <v>4.4378669119505076</v>
      </c>
    </row>
    <row r="29" spans="1:17" ht="12" customHeight="1" x14ac:dyDescent="0.25">
      <c r="A29" s="88" t="s">
        <v>135</v>
      </c>
      <c r="B29" s="137"/>
      <c r="C29" s="137">
        <v>396.89940621818471</v>
      </c>
      <c r="D29" s="137">
        <v>403.36781919516164</v>
      </c>
      <c r="E29" s="137">
        <v>414.26847594583325</v>
      </c>
      <c r="F29" s="137">
        <v>415.13686661626275</v>
      </c>
      <c r="G29" s="137">
        <v>433.61226587383936</v>
      </c>
      <c r="H29" s="137">
        <v>439.4856153486275</v>
      </c>
      <c r="I29" s="137">
        <v>459.29859028015989</v>
      </c>
      <c r="J29" s="137">
        <v>459.36319178357087</v>
      </c>
      <c r="K29" s="137">
        <v>476.93907483417593</v>
      </c>
      <c r="L29" s="137">
        <v>497.76868516335639</v>
      </c>
      <c r="M29" s="137">
        <v>524.5218232766963</v>
      </c>
      <c r="N29" s="137">
        <v>529.47780794643018</v>
      </c>
      <c r="O29" s="137">
        <v>563.00833564777906</v>
      </c>
      <c r="P29" s="137">
        <v>604.61464462862784</v>
      </c>
      <c r="Q29" s="137">
        <v>654.80732198069609</v>
      </c>
    </row>
    <row r="30" spans="1:17" ht="12" customHeight="1" x14ac:dyDescent="0.25">
      <c r="A30" s="88" t="s">
        <v>183</v>
      </c>
      <c r="B30" s="137"/>
      <c r="C30" s="137">
        <v>6.9991587866407627</v>
      </c>
      <c r="D30" s="137">
        <v>6.8175237296078937</v>
      </c>
      <c r="E30" s="137">
        <v>7.0661955353722377</v>
      </c>
      <c r="F30" s="137">
        <v>7.5704784126831273</v>
      </c>
      <c r="G30" s="137">
        <v>8.129871056312572</v>
      </c>
      <c r="H30" s="137">
        <v>8.1244164008980704</v>
      </c>
      <c r="I30" s="137">
        <v>8.2784803919696284</v>
      </c>
      <c r="J30" s="137">
        <v>8.6800901316772006</v>
      </c>
      <c r="K30" s="137">
        <v>9.0812671228474571</v>
      </c>
      <c r="L30" s="137">
        <v>9.2230398169233965</v>
      </c>
      <c r="M30" s="137">
        <v>9.6696175104847661</v>
      </c>
      <c r="N30" s="137">
        <v>10.378405908882891</v>
      </c>
      <c r="O30" s="137">
        <v>11.081518712986217</v>
      </c>
      <c r="P30" s="137">
        <v>11.491300343206619</v>
      </c>
      <c r="Q30" s="137">
        <v>12.420642728681328</v>
      </c>
    </row>
    <row r="31" spans="1:17" ht="12" customHeight="1" x14ac:dyDescent="0.25">
      <c r="A31" s="88" t="s">
        <v>188</v>
      </c>
      <c r="B31" s="137"/>
      <c r="C31" s="137">
        <v>28.789207197818975</v>
      </c>
      <c r="D31" s="137">
        <v>31.551751249788957</v>
      </c>
      <c r="E31" s="137">
        <v>31.46867617551268</v>
      </c>
      <c r="F31" s="137">
        <v>34.385168646140173</v>
      </c>
      <c r="G31" s="137">
        <v>34.54373987403433</v>
      </c>
      <c r="H31" s="137">
        <v>34.418006017630098</v>
      </c>
      <c r="I31" s="137">
        <v>31.574035518768969</v>
      </c>
      <c r="J31" s="137">
        <v>31.252150389183324</v>
      </c>
      <c r="K31" s="137">
        <v>32.13970229907013</v>
      </c>
      <c r="L31" s="137">
        <v>33.839832095726244</v>
      </c>
      <c r="M31" s="137">
        <v>34.888208784902027</v>
      </c>
      <c r="N31" s="137">
        <v>37.673955058983061</v>
      </c>
      <c r="O31" s="137">
        <v>37.434962587913297</v>
      </c>
      <c r="P31" s="137">
        <v>42.538928452484775</v>
      </c>
      <c r="Q31" s="137">
        <v>45.187651064731043</v>
      </c>
    </row>
    <row r="32" spans="1:17" ht="12" customHeight="1" x14ac:dyDescent="0.25">
      <c r="A32" s="51" t="s">
        <v>134</v>
      </c>
      <c r="B32" s="136"/>
      <c r="C32" s="136">
        <v>2.594772351809902</v>
      </c>
      <c r="D32" s="136">
        <v>2.3477386647480278</v>
      </c>
      <c r="E32" s="136">
        <v>2.2627428452486282</v>
      </c>
      <c r="F32" s="136">
        <v>2.4420277265918204</v>
      </c>
      <c r="G32" s="136">
        <v>2.7250419234561858</v>
      </c>
      <c r="H32" s="136">
        <v>2.9291028375105461</v>
      </c>
      <c r="I32" s="136">
        <v>2.7382522390430322</v>
      </c>
      <c r="J32" s="136">
        <v>2.279849483869647</v>
      </c>
      <c r="K32" s="136">
        <v>2.1926893642341576</v>
      </c>
      <c r="L32" s="136">
        <v>2.0007483407029545</v>
      </c>
      <c r="M32" s="136">
        <v>2.0166180067806714</v>
      </c>
      <c r="N32" s="136">
        <v>1.8947505410250858</v>
      </c>
      <c r="O32" s="136">
        <v>1.8876473373867926</v>
      </c>
      <c r="P32" s="136">
        <v>1.8268442662127569</v>
      </c>
      <c r="Q32" s="136">
        <v>1.9039884687063608</v>
      </c>
    </row>
    <row r="33" spans="1:17" ht="12" customHeight="1" x14ac:dyDescent="0.25">
      <c r="A33" s="49" t="s">
        <v>133</v>
      </c>
      <c r="B33" s="135"/>
      <c r="C33" s="135">
        <v>221.39637119820623</v>
      </c>
      <c r="D33" s="135">
        <v>218.99607230164352</v>
      </c>
      <c r="E33" s="135">
        <v>236.00614450481191</v>
      </c>
      <c r="F33" s="135">
        <v>264.30083621932044</v>
      </c>
      <c r="G33" s="135">
        <v>299.88930891965418</v>
      </c>
      <c r="H33" s="135">
        <v>323.2616940523522</v>
      </c>
      <c r="I33" s="135">
        <v>326.24074700960597</v>
      </c>
      <c r="J33" s="135">
        <v>356.8202566881489</v>
      </c>
      <c r="K33" s="135">
        <v>380.84465420804941</v>
      </c>
      <c r="L33" s="135">
        <v>441.16800602086869</v>
      </c>
      <c r="M33" s="135">
        <v>450.62218815688703</v>
      </c>
      <c r="N33" s="135">
        <v>482.43495261764701</v>
      </c>
      <c r="O33" s="135">
        <v>536.90488611157434</v>
      </c>
      <c r="P33" s="135">
        <v>607.42355619228624</v>
      </c>
      <c r="Q33" s="135">
        <v>793.13538340969205</v>
      </c>
    </row>
    <row r="34" spans="1:17" s="28" customFormat="1" ht="12" customHeight="1" x14ac:dyDescent="0.25"/>
    <row r="35" spans="1:17" ht="12.95" customHeight="1" x14ac:dyDescent="0.25">
      <c r="A35" s="127" t="s">
        <v>137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</row>
    <row r="36" spans="1:17" ht="12" customHeight="1" x14ac:dyDescent="0.25">
      <c r="A36" s="88" t="s">
        <v>136</v>
      </c>
      <c r="B36" s="137"/>
      <c r="C36" s="137">
        <f t="shared" ref="C36:C41" si="19">B20+C28-C20</f>
        <v>2.545127987055011</v>
      </c>
      <c r="D36" s="137">
        <f t="shared" ref="D36:D41" si="20">C20+D28-D20</f>
        <v>2.5451279870550039</v>
      </c>
      <c r="E36" s="137">
        <f t="shared" ref="E36:E41" si="21">D20+E28-E20</f>
        <v>2.545127987055011</v>
      </c>
      <c r="F36" s="137">
        <f t="shared" ref="F36:F41" si="22">E20+F28-F20</f>
        <v>2.5451279870550039</v>
      </c>
      <c r="G36" s="137">
        <f t="shared" ref="G36:G41" si="23">F20+G28-G20</f>
        <v>2.5451279870550181</v>
      </c>
      <c r="H36" s="137">
        <f t="shared" ref="H36:H41" si="24">G20+H28-H20</f>
        <v>2.5451279870549826</v>
      </c>
      <c r="I36" s="137">
        <f t="shared" ref="I36:I41" si="25">H20+I28-I20</f>
        <v>2.5451279870550323</v>
      </c>
      <c r="J36" s="137">
        <f t="shared" ref="J36:J41" si="26">I20+J28-J20</f>
        <v>2.5451279870549968</v>
      </c>
      <c r="K36" s="137">
        <f t="shared" ref="K36:K41" si="27">J20+K28-K20</f>
        <v>2.5451279870549897</v>
      </c>
      <c r="L36" s="137">
        <f t="shared" ref="L36:L41" si="28">K20+L28-L20</f>
        <v>2.5451279870550252</v>
      </c>
      <c r="M36" s="137">
        <f t="shared" ref="M36:M41" si="29">L20+M28-M20</f>
        <v>2.5451279870550039</v>
      </c>
      <c r="N36" s="137">
        <f t="shared" ref="N36:N41" si="30">M20+N28-N20</f>
        <v>2.545127987055011</v>
      </c>
      <c r="O36" s="137">
        <f t="shared" ref="O36:O41" si="31">N20+O28-O20</f>
        <v>2.545127987055011</v>
      </c>
      <c r="P36" s="137">
        <f t="shared" ref="P36:P41" si="32">O20+P28-P20</f>
        <v>2.545127987055011</v>
      </c>
      <c r="Q36" s="137">
        <f t="shared" ref="Q36:Q41" si="33">P20+Q28-Q20</f>
        <v>2.5451279870549968</v>
      </c>
    </row>
    <row r="37" spans="1:17" ht="12" customHeight="1" x14ac:dyDescent="0.25">
      <c r="A37" s="88" t="s">
        <v>135</v>
      </c>
      <c r="B37" s="137"/>
      <c r="C37" s="137">
        <f t="shared" si="19"/>
        <v>363.68771220874305</v>
      </c>
      <c r="D37" s="137">
        <f t="shared" si="20"/>
        <v>370.96146645291788</v>
      </c>
      <c r="E37" s="137">
        <f t="shared" si="21"/>
        <v>378.3806957819761</v>
      </c>
      <c r="F37" s="137">
        <f t="shared" si="22"/>
        <v>385.94830969761574</v>
      </c>
      <c r="G37" s="137">
        <f t="shared" si="23"/>
        <v>396.89940621818459</v>
      </c>
      <c r="H37" s="137">
        <f t="shared" si="24"/>
        <v>403.36781919516193</v>
      </c>
      <c r="I37" s="137">
        <f t="shared" si="25"/>
        <v>414.26847594583296</v>
      </c>
      <c r="J37" s="137">
        <f t="shared" si="26"/>
        <v>415.13686661626298</v>
      </c>
      <c r="K37" s="137">
        <f t="shared" si="27"/>
        <v>433.61226587383908</v>
      </c>
      <c r="L37" s="137">
        <f t="shared" si="28"/>
        <v>439.48561534862779</v>
      </c>
      <c r="M37" s="137">
        <f t="shared" si="29"/>
        <v>459.29859028015949</v>
      </c>
      <c r="N37" s="137">
        <f t="shared" si="30"/>
        <v>459.36319178357076</v>
      </c>
      <c r="O37" s="137">
        <f t="shared" si="31"/>
        <v>476.93907483417661</v>
      </c>
      <c r="P37" s="137">
        <f t="shared" si="32"/>
        <v>497.76868516335662</v>
      </c>
      <c r="Q37" s="137">
        <f t="shared" si="33"/>
        <v>524.52182327669607</v>
      </c>
    </row>
    <row r="38" spans="1:17" ht="12" customHeight="1" x14ac:dyDescent="0.25">
      <c r="A38" s="88" t="s">
        <v>183</v>
      </c>
      <c r="B38" s="137"/>
      <c r="C38" s="137">
        <f t="shared" si="19"/>
        <v>5.9114504336074098</v>
      </c>
      <c r="D38" s="137">
        <f t="shared" si="20"/>
        <v>6.1183511987836674</v>
      </c>
      <c r="E38" s="137">
        <f t="shared" si="21"/>
        <v>6.3324934907411006</v>
      </c>
      <c r="F38" s="137">
        <f t="shared" si="22"/>
        <v>6.5541307629170404</v>
      </c>
      <c r="G38" s="137">
        <f t="shared" si="23"/>
        <v>6.9991587866407663</v>
      </c>
      <c r="H38" s="137">
        <f t="shared" si="24"/>
        <v>6.8175237296078848</v>
      </c>
      <c r="I38" s="137">
        <f t="shared" si="25"/>
        <v>7.0661955353722448</v>
      </c>
      <c r="J38" s="137">
        <f t="shared" si="26"/>
        <v>7.5704784126831299</v>
      </c>
      <c r="K38" s="137">
        <f t="shared" si="27"/>
        <v>8.1298710563125525</v>
      </c>
      <c r="L38" s="137">
        <f t="shared" si="28"/>
        <v>8.1244164008980775</v>
      </c>
      <c r="M38" s="137">
        <f t="shared" si="29"/>
        <v>8.2784803919696301</v>
      </c>
      <c r="N38" s="137">
        <f t="shared" si="30"/>
        <v>8.6800901316772112</v>
      </c>
      <c r="O38" s="137">
        <f t="shared" si="31"/>
        <v>9.08126712284745</v>
      </c>
      <c r="P38" s="137">
        <f t="shared" si="32"/>
        <v>9.2230398169233965</v>
      </c>
      <c r="Q38" s="137">
        <f t="shared" si="33"/>
        <v>9.6696175104847697</v>
      </c>
    </row>
    <row r="39" spans="1:17" ht="12" customHeight="1" x14ac:dyDescent="0.25">
      <c r="A39" s="88" t="s">
        <v>188</v>
      </c>
      <c r="B39" s="137"/>
      <c r="C39" s="137">
        <f t="shared" si="19"/>
        <v>16.543741972356599</v>
      </c>
      <c r="D39" s="137">
        <f t="shared" si="20"/>
        <v>17.453647780836349</v>
      </c>
      <c r="E39" s="137">
        <f t="shared" si="21"/>
        <v>18.413598408782235</v>
      </c>
      <c r="F39" s="137">
        <f t="shared" si="22"/>
        <v>19.426346321265328</v>
      </c>
      <c r="G39" s="137">
        <f t="shared" si="23"/>
        <v>20.494795368934888</v>
      </c>
      <c r="H39" s="137">
        <f t="shared" si="24"/>
        <v>21.62200911422633</v>
      </c>
      <c r="I39" s="137">
        <f t="shared" si="25"/>
        <v>22.811219615508719</v>
      </c>
      <c r="J39" s="137">
        <f t="shared" si="26"/>
        <v>24.065836694361792</v>
      </c>
      <c r="K39" s="137">
        <f t="shared" si="27"/>
        <v>25.389457712551575</v>
      </c>
      <c r="L39" s="137">
        <f t="shared" si="28"/>
        <v>26.785877886742014</v>
      </c>
      <c r="M39" s="137">
        <f t="shared" si="29"/>
        <v>28.789207197818996</v>
      </c>
      <c r="N39" s="137">
        <f t="shared" si="30"/>
        <v>31.551751249788936</v>
      </c>
      <c r="O39" s="137">
        <f t="shared" si="31"/>
        <v>31.468676175512655</v>
      </c>
      <c r="P39" s="137">
        <f t="shared" si="32"/>
        <v>34.385168646140187</v>
      </c>
      <c r="Q39" s="137">
        <f t="shared" si="33"/>
        <v>34.543739874034202</v>
      </c>
    </row>
    <row r="40" spans="1:17" ht="12" customHeight="1" x14ac:dyDescent="0.25">
      <c r="A40" s="51" t="s">
        <v>134</v>
      </c>
      <c r="B40" s="136"/>
      <c r="C40" s="136">
        <f t="shared" si="19"/>
        <v>1.2977546487488638</v>
      </c>
      <c r="D40" s="136">
        <f t="shared" si="20"/>
        <v>1.2977546487488674</v>
      </c>
      <c r="E40" s="136">
        <f t="shared" si="21"/>
        <v>1.2977546487488674</v>
      </c>
      <c r="F40" s="136">
        <f t="shared" si="22"/>
        <v>1.2977546487488674</v>
      </c>
      <c r="G40" s="136">
        <f t="shared" si="23"/>
        <v>1.2977546487488638</v>
      </c>
      <c r="H40" s="136">
        <f t="shared" si="24"/>
        <v>1.2977546487488567</v>
      </c>
      <c r="I40" s="136">
        <f t="shared" si="25"/>
        <v>1.297754648748878</v>
      </c>
      <c r="J40" s="136">
        <f t="shared" si="26"/>
        <v>1.2977546487488603</v>
      </c>
      <c r="K40" s="136">
        <f t="shared" si="27"/>
        <v>1.2977546487488638</v>
      </c>
      <c r="L40" s="136">
        <f t="shared" si="28"/>
        <v>1.2977546487488638</v>
      </c>
      <c r="M40" s="136">
        <f t="shared" si="29"/>
        <v>1.2977546487488709</v>
      </c>
      <c r="N40" s="136">
        <f t="shared" si="30"/>
        <v>1.2977546487488638</v>
      </c>
      <c r="O40" s="136">
        <f t="shared" si="31"/>
        <v>1.2977546487488709</v>
      </c>
      <c r="P40" s="136">
        <f t="shared" si="32"/>
        <v>1.2977546487488709</v>
      </c>
      <c r="Q40" s="136">
        <f t="shared" si="33"/>
        <v>1.2977546487488567</v>
      </c>
    </row>
    <row r="41" spans="1:17" ht="12" customHeight="1" x14ac:dyDescent="0.25">
      <c r="A41" s="49" t="s">
        <v>133</v>
      </c>
      <c r="B41" s="135"/>
      <c r="C41" s="135">
        <f t="shared" si="19"/>
        <v>164.909577448042</v>
      </c>
      <c r="D41" s="135">
        <f t="shared" si="20"/>
        <v>173.15505632044426</v>
      </c>
      <c r="E41" s="135">
        <f t="shared" si="21"/>
        <v>181.81280913646651</v>
      </c>
      <c r="F41" s="135">
        <f t="shared" si="22"/>
        <v>190.90344959328968</v>
      </c>
      <c r="G41" s="135">
        <f t="shared" si="23"/>
        <v>200.44862207295409</v>
      </c>
      <c r="H41" s="135">
        <f t="shared" si="24"/>
        <v>221.39637119820577</v>
      </c>
      <c r="I41" s="135">
        <f t="shared" si="25"/>
        <v>218.99607230164384</v>
      </c>
      <c r="J41" s="135">
        <f t="shared" si="26"/>
        <v>236.0061445048118</v>
      </c>
      <c r="K41" s="135">
        <f t="shared" si="27"/>
        <v>264.30083621932044</v>
      </c>
      <c r="L41" s="135">
        <f t="shared" si="28"/>
        <v>299.88930891965401</v>
      </c>
      <c r="M41" s="135">
        <f t="shared" si="29"/>
        <v>323.26169405235237</v>
      </c>
      <c r="N41" s="135">
        <f t="shared" si="30"/>
        <v>326.24074700960591</v>
      </c>
      <c r="O41" s="135">
        <f t="shared" si="31"/>
        <v>356.82025668814867</v>
      </c>
      <c r="P41" s="135">
        <f t="shared" si="32"/>
        <v>380.84465420805009</v>
      </c>
      <c r="Q41" s="135">
        <f t="shared" si="33"/>
        <v>441.16800602086914</v>
      </c>
    </row>
    <row r="42" spans="1:17" s="28" customFormat="1" ht="12" customHeight="1" x14ac:dyDescent="0.25"/>
    <row r="43" spans="1:17" ht="12.95" customHeight="1" x14ac:dyDescent="0.25">
      <c r="A43" s="127" t="s">
        <v>132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</row>
    <row r="44" spans="1:17" ht="12" customHeight="1" x14ac:dyDescent="0.25">
      <c r="A44" s="88" t="s">
        <v>9</v>
      </c>
      <c r="B44" s="133">
        <v>8760</v>
      </c>
      <c r="C44" s="133">
        <v>8759.9999999999964</v>
      </c>
      <c r="D44" s="133">
        <v>8759.9999999999982</v>
      </c>
      <c r="E44" s="133">
        <v>8759.9999999999982</v>
      </c>
      <c r="F44" s="133">
        <v>8759.9999999999964</v>
      </c>
      <c r="G44" s="133">
        <v>8760</v>
      </c>
      <c r="H44" s="133">
        <v>8759.9999999999964</v>
      </c>
      <c r="I44" s="133">
        <v>8760.0000000000018</v>
      </c>
      <c r="J44" s="133">
        <v>8760.0000000000018</v>
      </c>
      <c r="K44" s="133">
        <v>8760</v>
      </c>
      <c r="L44" s="133">
        <v>8759.9999999999982</v>
      </c>
      <c r="M44" s="133">
        <v>8760.0000000000018</v>
      </c>
      <c r="N44" s="133">
        <v>8760</v>
      </c>
      <c r="O44" s="133">
        <v>8760.0000000000018</v>
      </c>
      <c r="P44" s="133">
        <v>8760</v>
      </c>
      <c r="Q44" s="133">
        <v>8759.9999999999982</v>
      </c>
    </row>
    <row r="45" spans="1:17" ht="12" customHeight="1" x14ac:dyDescent="0.25">
      <c r="A45" s="88" t="s">
        <v>8</v>
      </c>
      <c r="B45" s="133">
        <v>3787.7987075407723</v>
      </c>
      <c r="C45" s="133">
        <v>3789.8331652101247</v>
      </c>
      <c r="D45" s="133">
        <v>3793.762745963536</v>
      </c>
      <c r="E45" s="133">
        <v>3795.2669413096023</v>
      </c>
      <c r="F45" s="133">
        <v>3797.4225649457712</v>
      </c>
      <c r="G45" s="133">
        <v>3799.2962153182443</v>
      </c>
      <c r="H45" s="133">
        <v>3799.620755093395</v>
      </c>
      <c r="I45" s="133">
        <v>3799.6271943193165</v>
      </c>
      <c r="J45" s="133">
        <v>3794.2889710706913</v>
      </c>
      <c r="K45" s="133">
        <v>3791.3773817571068</v>
      </c>
      <c r="L45" s="133">
        <v>3786.2400365540493</v>
      </c>
      <c r="M45" s="133">
        <v>3778.687388972497</v>
      </c>
      <c r="N45" s="133">
        <v>3765.9064545536335</v>
      </c>
      <c r="O45" s="133">
        <v>3739.4373726463191</v>
      </c>
      <c r="P45" s="133">
        <v>3710.9340565271409</v>
      </c>
      <c r="Q45" s="133">
        <v>3689.8643296889227</v>
      </c>
    </row>
    <row r="46" spans="1:17" ht="12" customHeight="1" x14ac:dyDescent="0.25">
      <c r="A46" s="88" t="s">
        <v>7</v>
      </c>
      <c r="B46" s="133">
        <v>2270.345842976159</v>
      </c>
      <c r="C46" s="133">
        <v>2286.225929437267</v>
      </c>
      <c r="D46" s="133">
        <v>2297.7776619491201</v>
      </c>
      <c r="E46" s="133">
        <v>2305.1020866355857</v>
      </c>
      <c r="F46" s="133">
        <v>2317.5638219778575</v>
      </c>
      <c r="G46" s="133">
        <v>2328.6922334778296</v>
      </c>
      <c r="H46" s="133">
        <v>2340.8234532846586</v>
      </c>
      <c r="I46" s="133">
        <v>2351.4870124371737</v>
      </c>
      <c r="J46" s="133">
        <v>2359.511782344825</v>
      </c>
      <c r="K46" s="133">
        <v>2364.8452131607646</v>
      </c>
      <c r="L46" s="133">
        <v>2370.2107639860665</v>
      </c>
      <c r="M46" s="133">
        <v>2373.9098403347912</v>
      </c>
      <c r="N46" s="133">
        <v>2378.2613285749148</v>
      </c>
      <c r="O46" s="133">
        <v>2385.2973051139525</v>
      </c>
      <c r="P46" s="133">
        <v>2394.9569764798557</v>
      </c>
      <c r="Q46" s="133">
        <v>2401.1263991035116</v>
      </c>
    </row>
    <row r="47" spans="1:17" ht="12" customHeight="1" x14ac:dyDescent="0.25">
      <c r="A47" s="88" t="s">
        <v>39</v>
      </c>
      <c r="B47" s="133">
        <v>8759.9999999999982</v>
      </c>
      <c r="C47" s="133">
        <v>8759.9999999999945</v>
      </c>
      <c r="D47" s="133">
        <v>8759.9999999999982</v>
      </c>
      <c r="E47" s="133">
        <v>8759.9999999999982</v>
      </c>
      <c r="F47" s="133">
        <v>8760.0000000000018</v>
      </c>
      <c r="G47" s="133">
        <v>8759.9999999999982</v>
      </c>
      <c r="H47" s="133">
        <v>8759.9999999999964</v>
      </c>
      <c r="I47" s="133">
        <v>8759.9999999999945</v>
      </c>
      <c r="J47" s="133">
        <v>8759.9999999999964</v>
      </c>
      <c r="K47" s="133">
        <v>8760</v>
      </c>
      <c r="L47" s="133">
        <v>8759.9999999999982</v>
      </c>
      <c r="M47" s="133">
        <v>8760</v>
      </c>
      <c r="N47" s="133">
        <v>8759.9999999999964</v>
      </c>
      <c r="O47" s="133">
        <v>8759.9999999999964</v>
      </c>
      <c r="P47" s="133">
        <v>8760.0000000000018</v>
      </c>
      <c r="Q47" s="133">
        <v>8760</v>
      </c>
    </row>
    <row r="48" spans="1:17" ht="12" customHeight="1" x14ac:dyDescent="0.25">
      <c r="A48" s="51" t="s">
        <v>6</v>
      </c>
      <c r="B48" s="132">
        <v>927.13917664815369</v>
      </c>
      <c r="C48" s="132">
        <v>931.56801117343093</v>
      </c>
      <c r="D48" s="132">
        <v>935.62969084611188</v>
      </c>
      <c r="E48" s="132">
        <v>939.38171057529053</v>
      </c>
      <c r="F48" s="132">
        <v>942.86895107581233</v>
      </c>
      <c r="G48" s="132">
        <v>946.12712944033501</v>
      </c>
      <c r="H48" s="132">
        <v>949.1851430657664</v>
      </c>
      <c r="I48" s="132">
        <v>952.06670772015468</v>
      </c>
      <c r="J48" s="132">
        <v>954.79153067362995</v>
      </c>
      <c r="K48" s="132">
        <v>957.37616895258975</v>
      </c>
      <c r="L48" s="132">
        <v>959.83466910300808</v>
      </c>
      <c r="M48" s="132">
        <v>961.39695553154752</v>
      </c>
      <c r="N48" s="132">
        <v>962.88891871518604</v>
      </c>
      <c r="O48" s="132">
        <v>964.31671324023955</v>
      </c>
      <c r="P48" s="132">
        <v>965.68571566399567</v>
      </c>
      <c r="Q48" s="132">
        <v>967.00065066536251</v>
      </c>
    </row>
    <row r="49" spans="1:17" ht="12" customHeight="1" x14ac:dyDescent="0.25">
      <c r="A49" s="49" t="s">
        <v>5</v>
      </c>
      <c r="B49" s="131">
        <v>1638.7377665968759</v>
      </c>
      <c r="C49" s="131">
        <v>1656.3543564032395</v>
      </c>
      <c r="D49" s="131">
        <v>1687.5695865130074</v>
      </c>
      <c r="E49" s="131">
        <v>1716.1732109574255</v>
      </c>
      <c r="F49" s="131">
        <v>1745.8858752592355</v>
      </c>
      <c r="G49" s="131">
        <v>1773.4535423273214</v>
      </c>
      <c r="H49" s="131">
        <v>1801.7675965092699</v>
      </c>
      <c r="I49" s="131">
        <v>1823.3323496543981</v>
      </c>
      <c r="J49" s="131">
        <v>1844.2523010576747</v>
      </c>
      <c r="K49" s="131">
        <v>1859.3922498440288</v>
      </c>
      <c r="L49" s="131">
        <v>1882.4153767613459</v>
      </c>
      <c r="M49" s="131">
        <v>1902.7848295246552</v>
      </c>
      <c r="N49" s="131">
        <v>1917.8298719137806</v>
      </c>
      <c r="O49" s="131">
        <v>1934.2921360078756</v>
      </c>
      <c r="P49" s="131">
        <v>1954.4437758423942</v>
      </c>
      <c r="Q49" s="131">
        <v>1975.1826655387613</v>
      </c>
    </row>
    <row r="50" spans="1:17" s="28" customFormat="1" ht="12" customHeight="1" x14ac:dyDescent="0.25"/>
    <row r="51" spans="1:17" ht="12.95" customHeight="1" x14ac:dyDescent="0.25">
      <c r="A51" s="127" t="s">
        <v>131</v>
      </c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</row>
    <row r="52" spans="1:17" ht="12" customHeight="1" x14ac:dyDescent="0.25">
      <c r="A52" s="88" t="s">
        <v>129</v>
      </c>
      <c r="B52" s="130">
        <f t="shared" ref="B52" si="34">IF(B12=0,0,B12/B20)</f>
        <v>2.2736300676135333</v>
      </c>
      <c r="C52" s="130">
        <f t="shared" ref="C52:Q52" si="35">IF(C12=0,0,C12/C20)</f>
        <v>2.2475613965228094</v>
      </c>
      <c r="D52" s="130">
        <f t="shared" si="35"/>
        <v>2.2247050391922043</v>
      </c>
      <c r="E52" s="130">
        <f t="shared" si="35"/>
        <v>2.2026041908066931</v>
      </c>
      <c r="F52" s="130">
        <f t="shared" si="35"/>
        <v>2.1795702507782626</v>
      </c>
      <c r="G52" s="130">
        <f t="shared" si="35"/>
        <v>2.1560291359846362</v>
      </c>
      <c r="H52" s="130">
        <f t="shared" si="35"/>
        <v>2.131907527447479</v>
      </c>
      <c r="I52" s="130">
        <f t="shared" si="35"/>
        <v>2.1100903760413794</v>
      </c>
      <c r="J52" s="130">
        <f t="shared" si="35"/>
        <v>2.089168544789366</v>
      </c>
      <c r="K52" s="130">
        <f t="shared" si="35"/>
        <v>2.069204577523021</v>
      </c>
      <c r="L52" s="130">
        <f t="shared" si="35"/>
        <v>2.0484154308554516</v>
      </c>
      <c r="M52" s="130">
        <f t="shared" si="35"/>
        <v>2.0272079710541933</v>
      </c>
      <c r="N52" s="130">
        <f t="shared" si="35"/>
        <v>2.0055878125639803</v>
      </c>
      <c r="O52" s="130">
        <f t="shared" si="35"/>
        <v>1.9818391444687782</v>
      </c>
      <c r="P52" s="130">
        <f t="shared" si="35"/>
        <v>1.9561919408282453</v>
      </c>
      <c r="Q52" s="130">
        <f t="shared" si="35"/>
        <v>1.9282512710689086</v>
      </c>
    </row>
    <row r="53" spans="1:17" ht="12" customHeight="1" x14ac:dyDescent="0.25">
      <c r="A53" s="88" t="s">
        <v>128</v>
      </c>
      <c r="B53" s="130">
        <f t="shared" ref="B53" si="36">IF(B13=0,0,B13/B21*1000)</f>
        <v>196.14440558508878</v>
      </c>
      <c r="C53" s="130">
        <f t="shared" ref="C53:Q53" si="37">IF(C13=0,0,C13/C21*1000)</f>
        <v>193.19350860923618</v>
      </c>
      <c r="D53" s="130">
        <f t="shared" si="37"/>
        <v>189.36042816708297</v>
      </c>
      <c r="E53" s="130">
        <f t="shared" si="37"/>
        <v>184.41410091700084</v>
      </c>
      <c r="F53" s="130">
        <f t="shared" si="37"/>
        <v>178.41756917200684</v>
      </c>
      <c r="G53" s="130">
        <f t="shared" si="37"/>
        <v>174.00104936672616</v>
      </c>
      <c r="H53" s="130">
        <f t="shared" si="37"/>
        <v>169.52017746785552</v>
      </c>
      <c r="I53" s="130">
        <f t="shared" si="37"/>
        <v>165.10399360319559</v>
      </c>
      <c r="J53" s="130">
        <f t="shared" si="37"/>
        <v>160.90396061073997</v>
      </c>
      <c r="K53" s="130">
        <f t="shared" si="37"/>
        <v>156.61221892927063</v>
      </c>
      <c r="L53" s="130">
        <f t="shared" si="37"/>
        <v>152.2594570745143</v>
      </c>
      <c r="M53" s="130">
        <f t="shared" si="37"/>
        <v>147.42942442645364</v>
      </c>
      <c r="N53" s="130">
        <f t="shared" si="37"/>
        <v>142.36530093353423</v>
      </c>
      <c r="O53" s="130">
        <f t="shared" si="37"/>
        <v>136.77795160430995</v>
      </c>
      <c r="P53" s="130">
        <f t="shared" si="37"/>
        <v>130.40977724618801</v>
      </c>
      <c r="Q53" s="130">
        <f t="shared" si="37"/>
        <v>123.22741997313473</v>
      </c>
    </row>
    <row r="54" spans="1:17" ht="12" customHeight="1" x14ac:dyDescent="0.25">
      <c r="A54" s="88" t="s">
        <v>184</v>
      </c>
      <c r="B54" s="130">
        <f t="shared" ref="B54" si="38">IF(B14=0,0,B14/B22)</f>
        <v>50.227414068257495</v>
      </c>
      <c r="C54" s="130">
        <f t="shared" ref="C54:Q54" si="39">IF(C14=0,0,C14/C22)</f>
        <v>49.33050516811533</v>
      </c>
      <c r="D54" s="130">
        <f t="shared" si="39"/>
        <v>47.976307334732176</v>
      </c>
      <c r="E54" s="130">
        <f t="shared" si="39"/>
        <v>46.301847830896854</v>
      </c>
      <c r="F54" s="130">
        <f t="shared" si="39"/>
        <v>44.266202807002294</v>
      </c>
      <c r="G54" s="130">
        <f t="shared" si="39"/>
        <v>42.566806971910658</v>
      </c>
      <c r="H54" s="130">
        <f t="shared" si="39"/>
        <v>41.225571224040699</v>
      </c>
      <c r="I54" s="130">
        <f t="shared" si="39"/>
        <v>39.906370200318882</v>
      </c>
      <c r="J54" s="130">
        <f t="shared" si="39"/>
        <v>38.608604642499394</v>
      </c>
      <c r="K54" s="130">
        <f t="shared" si="39"/>
        <v>37.263922079936108</v>
      </c>
      <c r="L54" s="130">
        <f t="shared" si="39"/>
        <v>35.790227591040761</v>
      </c>
      <c r="M54" s="130">
        <f t="shared" si="39"/>
        <v>34.246280824829746</v>
      </c>
      <c r="N54" s="130">
        <f t="shared" si="39"/>
        <v>32.512964830732713</v>
      </c>
      <c r="O54" s="130">
        <f t="shared" si="39"/>
        <v>30.61761450847408</v>
      </c>
      <c r="P54" s="130">
        <f t="shared" si="39"/>
        <v>28.592354648725156</v>
      </c>
      <c r="Q54" s="130">
        <f t="shared" si="39"/>
        <v>26.357940871503985</v>
      </c>
    </row>
    <row r="55" spans="1:17" ht="12" customHeight="1" x14ac:dyDescent="0.25">
      <c r="A55" s="88" t="s">
        <v>189</v>
      </c>
      <c r="B55" s="130">
        <f t="shared" ref="B55" si="40">IF(B15=0,0,B15/B23*1000)</f>
        <v>678.99632370863185</v>
      </c>
      <c r="C55" s="130">
        <f t="shared" ref="C55:Q55" si="41">IF(C15=0,0,C15/C23*1000)</f>
        <v>671.28114847519612</v>
      </c>
      <c r="D55" s="130">
        <f t="shared" si="41"/>
        <v>661.18446171169091</v>
      </c>
      <c r="E55" s="130">
        <f t="shared" si="41"/>
        <v>650.38964461323417</v>
      </c>
      <c r="F55" s="130">
        <f t="shared" si="41"/>
        <v>638.89312282587457</v>
      </c>
      <c r="G55" s="130">
        <f t="shared" si="41"/>
        <v>627.59742273307916</v>
      </c>
      <c r="H55" s="130">
        <f t="shared" si="41"/>
        <v>616.32537619470554</v>
      </c>
      <c r="I55" s="130">
        <f t="shared" si="41"/>
        <v>605.25804158834489</v>
      </c>
      <c r="J55" s="130">
        <f t="shared" si="41"/>
        <v>593.48150306317586</v>
      </c>
      <c r="K55" s="130">
        <f t="shared" si="41"/>
        <v>580.73724320798442</v>
      </c>
      <c r="L55" s="130">
        <f t="shared" si="41"/>
        <v>566.865381071142</v>
      </c>
      <c r="M55" s="130">
        <f t="shared" si="41"/>
        <v>556.18655243772798</v>
      </c>
      <c r="N55" s="130">
        <f t="shared" si="41"/>
        <v>544.33189993588894</v>
      </c>
      <c r="O55" s="130">
        <f t="shared" si="41"/>
        <v>531.88878496340487</v>
      </c>
      <c r="P55" s="130">
        <f t="shared" si="41"/>
        <v>516.38661731690672</v>
      </c>
      <c r="Q55" s="130">
        <f t="shared" si="41"/>
        <v>498.49250439563582</v>
      </c>
    </row>
    <row r="56" spans="1:17" ht="12" customHeight="1" x14ac:dyDescent="0.25">
      <c r="A56" s="51" t="s">
        <v>127</v>
      </c>
      <c r="B56" s="68">
        <f t="shared" ref="B56" si="42">IF(B16=0,0,B16/B24)</f>
        <v>55.761517923271832</v>
      </c>
      <c r="C56" s="68">
        <f t="shared" ref="C56:Q56" si="43">IF(C16=0,0,C16/C24)</f>
        <v>55.36126649500634</v>
      </c>
      <c r="D56" s="68">
        <f t="shared" si="43"/>
        <v>54.981768237642932</v>
      </c>
      <c r="E56" s="68">
        <f t="shared" si="43"/>
        <v>54.60440983560482</v>
      </c>
      <c r="F56" s="68">
        <f t="shared" si="43"/>
        <v>54.174760187894258</v>
      </c>
      <c r="G56" s="68">
        <f t="shared" si="43"/>
        <v>53.693411506475847</v>
      </c>
      <c r="H56" s="68">
        <f t="shared" si="43"/>
        <v>53.174546531974578</v>
      </c>
      <c r="I56" s="68">
        <f t="shared" si="43"/>
        <v>52.661487086963213</v>
      </c>
      <c r="J56" s="68">
        <f t="shared" si="43"/>
        <v>52.176340562980357</v>
      </c>
      <c r="K56" s="68">
        <f t="shared" si="43"/>
        <v>51.668179885673403</v>
      </c>
      <c r="L56" s="68">
        <f t="shared" si="43"/>
        <v>51.155204309423219</v>
      </c>
      <c r="M56" s="68">
        <f t="shared" si="43"/>
        <v>50.606557675681032</v>
      </c>
      <c r="N56" s="68">
        <f t="shared" si="43"/>
        <v>50.034896312924012</v>
      </c>
      <c r="O56" s="68">
        <f t="shared" si="43"/>
        <v>49.424279090625141</v>
      </c>
      <c r="P56" s="68">
        <f t="shared" si="43"/>
        <v>48.781602121675888</v>
      </c>
      <c r="Q56" s="68">
        <f t="shared" si="43"/>
        <v>48.071381336632427</v>
      </c>
    </row>
    <row r="57" spans="1:17" ht="12" customHeight="1" x14ac:dyDescent="0.25">
      <c r="A57" s="49" t="s">
        <v>126</v>
      </c>
      <c r="B57" s="57">
        <f t="shared" ref="B57" si="44">IF(B17=0,0,B17/B25*1000)</f>
        <v>380.90377603083772</v>
      </c>
      <c r="C57" s="57">
        <f t="shared" ref="C57:Q57" si="45">IF(C17=0,0,C17/C25*1000)</f>
        <v>373.48417073365522</v>
      </c>
      <c r="D57" s="57">
        <f t="shared" si="45"/>
        <v>364.80963473328757</v>
      </c>
      <c r="E57" s="57">
        <f t="shared" si="45"/>
        <v>354.06907365681644</v>
      </c>
      <c r="F57" s="57">
        <f t="shared" si="45"/>
        <v>340.90425536111428</v>
      </c>
      <c r="G57" s="57">
        <f t="shared" si="45"/>
        <v>326.18377332138886</v>
      </c>
      <c r="H57" s="57">
        <f t="shared" si="45"/>
        <v>315.22173816077759</v>
      </c>
      <c r="I57" s="57">
        <f t="shared" si="45"/>
        <v>304.34835624324967</v>
      </c>
      <c r="J57" s="57">
        <f t="shared" si="45"/>
        <v>292.6273826891283</v>
      </c>
      <c r="K57" s="57">
        <f t="shared" si="45"/>
        <v>279.49552807737751</v>
      </c>
      <c r="L57" s="57">
        <f t="shared" si="45"/>
        <v>264.45849761423403</v>
      </c>
      <c r="M57" s="57">
        <f t="shared" si="45"/>
        <v>247.24596601664967</v>
      </c>
      <c r="N57" s="57">
        <f t="shared" si="45"/>
        <v>228.96330361016553</v>
      </c>
      <c r="O57" s="57">
        <f t="shared" si="45"/>
        <v>208.27134946657318</v>
      </c>
      <c r="P57" s="57">
        <f t="shared" si="45"/>
        <v>186.67258107950568</v>
      </c>
      <c r="Q57" s="57">
        <f t="shared" si="45"/>
        <v>161.38901576446412</v>
      </c>
    </row>
    <row r="58" spans="1:17" s="28" customFormat="1" ht="12" customHeight="1" x14ac:dyDescent="0.25"/>
    <row r="59" spans="1:17" ht="12.95" customHeight="1" x14ac:dyDescent="0.25">
      <c r="A59" s="127" t="s">
        <v>130</v>
      </c>
      <c r="B59" s="129"/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129"/>
      <c r="Q59" s="129"/>
    </row>
    <row r="60" spans="1:17" ht="12" customHeight="1" x14ac:dyDescent="0.25">
      <c r="A60" s="88" t="s">
        <v>129</v>
      </c>
      <c r="B60" s="128"/>
      <c r="C60" s="128">
        <v>2.0275072381618098</v>
      </c>
      <c r="D60" s="128">
        <v>2.0088155113349235</v>
      </c>
      <c r="E60" s="128">
        <v>1.9980500664291239</v>
      </c>
      <c r="F60" s="128">
        <v>1.9894610719710235</v>
      </c>
      <c r="G60" s="128">
        <v>1.9759685277599524</v>
      </c>
      <c r="H60" s="128">
        <v>1.9635734996033503</v>
      </c>
      <c r="I60" s="128">
        <v>1.9526520656760258</v>
      </c>
      <c r="J60" s="128">
        <v>1.937323253598253</v>
      </c>
      <c r="K60" s="128">
        <v>1.9194394014348513</v>
      </c>
      <c r="L60" s="128">
        <v>1.8959967875325459</v>
      </c>
      <c r="M60" s="128">
        <v>1.8724569971806464</v>
      </c>
      <c r="N60" s="128">
        <v>1.8460029048008462</v>
      </c>
      <c r="O60" s="128">
        <v>1.8103581682977024</v>
      </c>
      <c r="P60" s="128">
        <v>1.7697262703995891</v>
      </c>
      <c r="Q60" s="128">
        <v>1.7270342551423925</v>
      </c>
    </row>
    <row r="61" spans="1:17" ht="12" customHeight="1" x14ac:dyDescent="0.25">
      <c r="A61" s="88" t="s">
        <v>128</v>
      </c>
      <c r="B61" s="128"/>
      <c r="C61" s="128">
        <v>184.75276728321282</v>
      </c>
      <c r="D61" s="128">
        <v>181.039454890299</v>
      </c>
      <c r="E61" s="128">
        <v>176.44708357960775</v>
      </c>
      <c r="F61" s="128">
        <v>171.77949182608526</v>
      </c>
      <c r="G61" s="128">
        <v>167.24355898577008</v>
      </c>
      <c r="H61" s="128">
        <v>163.10278011907693</v>
      </c>
      <c r="I61" s="128">
        <v>158.96532318479851</v>
      </c>
      <c r="J61" s="128">
        <v>154.75443932885119</v>
      </c>
      <c r="K61" s="128">
        <v>150.15460129750565</v>
      </c>
      <c r="L61" s="128">
        <v>145.78614930736711</v>
      </c>
      <c r="M61" s="128">
        <v>140.09585984443626</v>
      </c>
      <c r="N61" s="128">
        <v>134.38112961404642</v>
      </c>
      <c r="O61" s="128">
        <v>127.97657223081596</v>
      </c>
      <c r="P61" s="128">
        <v>120.79474394057812</v>
      </c>
      <c r="Q61" s="128">
        <v>112.37136774840953</v>
      </c>
    </row>
    <row r="62" spans="1:17" ht="12" customHeight="1" x14ac:dyDescent="0.25">
      <c r="A62" s="88" t="s">
        <v>184</v>
      </c>
      <c r="B62" s="128"/>
      <c r="C62" s="128">
        <v>46.895107979697094</v>
      </c>
      <c r="D62" s="128">
        <v>44.831223941652567</v>
      </c>
      <c r="E62" s="128">
        <v>43.49199307104044</v>
      </c>
      <c r="F62" s="128">
        <v>42.049506392663389</v>
      </c>
      <c r="G62" s="128">
        <v>40.345486447285651</v>
      </c>
      <c r="H62" s="128">
        <v>39.367273120470202</v>
      </c>
      <c r="I62" s="128">
        <v>38.044352673055087</v>
      </c>
      <c r="J62" s="128">
        <v>36.809865846448808</v>
      </c>
      <c r="K62" s="128">
        <v>35.104748722713936</v>
      </c>
      <c r="L62" s="128">
        <v>33.482282926012942</v>
      </c>
      <c r="M62" s="128">
        <v>31.867516382578216</v>
      </c>
      <c r="N62" s="128">
        <v>29.985071640800282</v>
      </c>
      <c r="O62" s="128">
        <v>27.735136202269583</v>
      </c>
      <c r="P62" s="128">
        <v>25.405207836621635</v>
      </c>
      <c r="Q62" s="128">
        <v>22.979926488233907</v>
      </c>
    </row>
    <row r="63" spans="1:17" ht="12" customHeight="1" x14ac:dyDescent="0.25">
      <c r="A63" s="88" t="s">
        <v>189</v>
      </c>
      <c r="B63" s="128"/>
      <c r="C63" s="128">
        <v>618.63138869464194</v>
      </c>
      <c r="D63" s="128">
        <v>598.95600198763532</v>
      </c>
      <c r="E63" s="128">
        <v>585.02341709189818</v>
      </c>
      <c r="F63" s="128">
        <v>577.15944417508274</v>
      </c>
      <c r="G63" s="128">
        <v>570.66515062597716</v>
      </c>
      <c r="H63" s="128">
        <v>563.53242811184498</v>
      </c>
      <c r="I63" s="128">
        <v>555.40541357841175</v>
      </c>
      <c r="J63" s="128">
        <v>545.16569629052333</v>
      </c>
      <c r="K63" s="128">
        <v>535.37309309957618</v>
      </c>
      <c r="L63" s="128">
        <v>525.71320518328457</v>
      </c>
      <c r="M63" s="128">
        <v>508.55440714457444</v>
      </c>
      <c r="N63" s="128">
        <v>486.22078340950526</v>
      </c>
      <c r="O63" s="128">
        <v>464.80996549142412</v>
      </c>
      <c r="P63" s="128">
        <v>440.82338204588632</v>
      </c>
      <c r="Q63" s="128">
        <v>414.94627978459442</v>
      </c>
    </row>
    <row r="64" spans="1:17" ht="12" customHeight="1" x14ac:dyDescent="0.25">
      <c r="A64" s="51" t="s">
        <v>127</v>
      </c>
      <c r="B64" s="50"/>
      <c r="C64" s="50">
        <v>52.558710764548223</v>
      </c>
      <c r="D64" s="50">
        <v>52.056516506222316</v>
      </c>
      <c r="E64" s="50">
        <v>51.630232836268341</v>
      </c>
      <c r="F64" s="50">
        <v>51.010393787171246</v>
      </c>
      <c r="G64" s="50">
        <v>50.452650746757882</v>
      </c>
      <c r="H64" s="50">
        <v>49.830210042270217</v>
      </c>
      <c r="I64" s="50">
        <v>49.075298327498579</v>
      </c>
      <c r="J64" s="50">
        <v>48.169051444005234</v>
      </c>
      <c r="K64" s="50">
        <v>47.276444327207116</v>
      </c>
      <c r="L64" s="50">
        <v>46.374667325208549</v>
      </c>
      <c r="M64" s="50">
        <v>45.489512159931799</v>
      </c>
      <c r="N64" s="50">
        <v>44.386821415842945</v>
      </c>
      <c r="O64" s="50">
        <v>43.327006202563105</v>
      </c>
      <c r="P64" s="50">
        <v>42.163266563437212</v>
      </c>
      <c r="Q64" s="50">
        <v>40.840537122876285</v>
      </c>
    </row>
    <row r="65" spans="1:17" ht="12" customHeight="1" x14ac:dyDescent="0.25">
      <c r="A65" s="49" t="s">
        <v>126</v>
      </c>
      <c r="B65" s="48"/>
      <c r="C65" s="48">
        <v>348.47292358040067</v>
      </c>
      <c r="D65" s="48">
        <v>339.20320283278363</v>
      </c>
      <c r="E65" s="48">
        <v>328.61515279463362</v>
      </c>
      <c r="F65" s="48">
        <v>316.61111640022477</v>
      </c>
      <c r="G65" s="48">
        <v>306.74426679731278</v>
      </c>
      <c r="H65" s="48">
        <v>295.92565193280132</v>
      </c>
      <c r="I65" s="48">
        <v>283.00233733651635</v>
      </c>
      <c r="J65" s="48">
        <v>268.80994112625467</v>
      </c>
      <c r="K65" s="48">
        <v>251.1005770948218</v>
      </c>
      <c r="L65" s="48">
        <v>235.70012862085926</v>
      </c>
      <c r="M65" s="48">
        <v>212.32979278213239</v>
      </c>
      <c r="N65" s="48">
        <v>191.39224412433168</v>
      </c>
      <c r="O65" s="48">
        <v>167.11371245090911</v>
      </c>
      <c r="P65" s="48">
        <v>145.56984099356669</v>
      </c>
      <c r="Q65" s="48">
        <v>122.4368654360284</v>
      </c>
    </row>
    <row r="66" spans="1:17" s="28" customFormat="1" ht="12" customHeight="1" x14ac:dyDescent="0.25"/>
    <row r="67" spans="1:17" ht="12.95" customHeight="1" x14ac:dyDescent="0.25">
      <c r="A67" s="127" t="s">
        <v>125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</row>
    <row r="68" spans="1:17" ht="12" customHeight="1" x14ac:dyDescent="0.25">
      <c r="A68" s="88" t="s">
        <v>124</v>
      </c>
      <c r="B68" s="125">
        <f>1000000*B20/SER_summary!B$8</f>
        <v>165.13679798265915</v>
      </c>
      <c r="C68" s="125">
        <f>1000000*C20/SER_summary!C$8</f>
        <v>167.28799443436887</v>
      </c>
      <c r="D68" s="125">
        <f>1000000*D20/SER_summary!D$8</f>
        <v>170.20949765809598</v>
      </c>
      <c r="E68" s="125">
        <f>1000000*E20/SER_summary!E$8</f>
        <v>173.65988973790934</v>
      </c>
      <c r="F68" s="125">
        <f>1000000*F20/SER_summary!F$8</f>
        <v>177.09540108429474</v>
      </c>
      <c r="G68" s="125">
        <f>1000000*G20/SER_summary!G$8</f>
        <v>180.9052280839727</v>
      </c>
      <c r="H68" s="125">
        <f>1000000*H20/SER_summary!H$8</f>
        <v>185.10393171195165</v>
      </c>
      <c r="I68" s="125">
        <f>1000000*I20/SER_summary!I$8</f>
        <v>188.29084517269317</v>
      </c>
      <c r="J68" s="125">
        <f>1000000*J20/SER_summary!J$8</f>
        <v>192.1810585940753</v>
      </c>
      <c r="K68" s="125">
        <f>1000000*K20/SER_summary!K$8</f>
        <v>195.904404646453</v>
      </c>
      <c r="L68" s="125">
        <f>1000000*L20/SER_summary!L$8</f>
        <v>199.92626637505495</v>
      </c>
      <c r="M68" s="125">
        <f>1000000*M20/SER_summary!M$8</f>
        <v>203.67557287300431</v>
      </c>
      <c r="N68" s="125">
        <f>1000000*N20/SER_summary!N$8</f>
        <v>207.53190834946935</v>
      </c>
      <c r="O68" s="125">
        <f>1000000*O20/SER_summary!O$8</f>
        <v>211.66504034749511</v>
      </c>
      <c r="P68" s="125">
        <f>1000000*P20/SER_summary!P$8</f>
        <v>215.65551387010905</v>
      </c>
      <c r="Q68" s="125">
        <f>1000000*Q20/SER_summary!Q$8</f>
        <v>220.62133019496028</v>
      </c>
    </row>
    <row r="69" spans="1:17" ht="12" customHeight="1" x14ac:dyDescent="0.25">
      <c r="A69" s="88" t="s">
        <v>123</v>
      </c>
      <c r="B69" s="125">
        <f>1000*B21/SER_summary!B$3</f>
        <v>0.14625572899943534</v>
      </c>
      <c r="C69" s="125">
        <f>1000*C21/SER_summary!C$3</f>
        <v>0.14831317364513952</v>
      </c>
      <c r="D69" s="125">
        <f>1000*D21/SER_summary!D$3</f>
        <v>0.15051910079031244</v>
      </c>
      <c r="E69" s="125">
        <f>1000*E21/SER_summary!E$3</f>
        <v>0.1532356659845395</v>
      </c>
      <c r="F69" s="125">
        <f>1000*F21/SER_summary!F$3</f>
        <v>0.15560630074099147</v>
      </c>
      <c r="G69" s="125">
        <f>1000*G21/SER_summary!G$3</f>
        <v>0.15878394557077108</v>
      </c>
      <c r="H69" s="125">
        <f>1000*H21/SER_summary!H$3</f>
        <v>0.16195825411754286</v>
      </c>
      <c r="I69" s="125">
        <f>1000*I21/SER_summary!I$3</f>
        <v>0.16591680393450195</v>
      </c>
      <c r="J69" s="125">
        <f>1000*J21/SER_summary!J$3</f>
        <v>0.16978130459811783</v>
      </c>
      <c r="K69" s="125">
        <f>1000*K21/SER_summary!K$3</f>
        <v>0.17372754331732709</v>
      </c>
      <c r="L69" s="125">
        <f>1000*L21/SER_summary!L$3</f>
        <v>0.1790677923568261</v>
      </c>
      <c r="M69" s="125">
        <f>1000*M21/SER_summary!M$3</f>
        <v>0.1852496415121328</v>
      </c>
      <c r="N69" s="125">
        <f>1000*N21/SER_summary!N$3</f>
        <v>0.19243320079745213</v>
      </c>
      <c r="O69" s="125">
        <f>1000*O21/SER_summary!O$3</f>
        <v>0.20165141363361497</v>
      </c>
      <c r="P69" s="125">
        <f>1000*P21/SER_summary!P$3</f>
        <v>0.213058260378168</v>
      </c>
      <c r="Q69" s="125">
        <f>1000*Q21/SER_summary!Q$3</f>
        <v>0.22669382763420245</v>
      </c>
    </row>
    <row r="70" spans="1:17" ht="12" customHeight="1" x14ac:dyDescent="0.25">
      <c r="A70" s="88" t="s">
        <v>185</v>
      </c>
      <c r="B70" s="125">
        <f>1000000*B22/SER_summary!B$8</f>
        <v>101.04154901350053</v>
      </c>
      <c r="C70" s="125">
        <f>1000000*C22/SER_summary!C$8</f>
        <v>101.87883471551122</v>
      </c>
      <c r="D70" s="125">
        <f>1000000*D22/SER_summary!D$8</f>
        <v>103.06883611080052</v>
      </c>
      <c r="E70" s="125">
        <f>1000000*E22/SER_summary!E$8</f>
        <v>104.87106998224942</v>
      </c>
      <c r="F70" s="125">
        <f>1000000*F22/SER_summary!F$8</f>
        <v>106.90609196284424</v>
      </c>
      <c r="G70" s="125">
        <f>1000000*G22/SER_summary!G$8</f>
        <v>109.02380926964176</v>
      </c>
      <c r="H70" s="125">
        <f>1000000*H22/SER_summary!H$8</f>
        <v>111.16843590108132</v>
      </c>
      <c r="I70" s="125">
        <f>1000000*I22/SER_summary!I$8</f>
        <v>113.2512135717792</v>
      </c>
      <c r="J70" s="125">
        <f>1000000*J22/SER_summary!J$8</f>
        <v>115.8588069099679</v>
      </c>
      <c r="K70" s="125">
        <f>1000000*K22/SER_summary!K$8</f>
        <v>118.63403085534831</v>
      </c>
      <c r="L70" s="125">
        <f>1000000*L22/SER_summary!L$8</f>
        <v>121.95983824908468</v>
      </c>
      <c r="M70" s="125">
        <f>1000000*M22/SER_summary!M$8</f>
        <v>126.25698747160841</v>
      </c>
      <c r="N70" s="125">
        <f>1000000*N22/SER_summary!N$8</f>
        <v>131.9509892868455</v>
      </c>
      <c r="O70" s="125">
        <f>1000000*O22/SER_summary!O$8</f>
        <v>138.21135604964076</v>
      </c>
      <c r="P70" s="125">
        <f>1000000*P22/SER_summary!P$8</f>
        <v>144.92851226918887</v>
      </c>
      <c r="Q70" s="125">
        <f>1000000*Q22/SER_summary!Q$8</f>
        <v>153.26175963006793</v>
      </c>
    </row>
    <row r="71" spans="1:17" ht="12" customHeight="1" x14ac:dyDescent="0.25">
      <c r="A71" s="88" t="s">
        <v>190</v>
      </c>
      <c r="B71" s="125">
        <f>1000*B23/SER_summary!B$3</f>
        <v>2.0783107976113803E-2</v>
      </c>
      <c r="C71" s="125">
        <f>1000*C23/SER_summary!C$3</f>
        <v>2.1803980621493434E-2</v>
      </c>
      <c r="D71" s="125">
        <f>1000*D23/SER_summary!D$3</f>
        <v>2.3026235810873902E-2</v>
      </c>
      <c r="E71" s="125">
        <f>1000*E23/SER_summary!E$3</f>
        <v>2.4166111738659707E-2</v>
      </c>
      <c r="F71" s="125">
        <f>1000*F23/SER_summary!F$3</f>
        <v>2.5528761885180159E-2</v>
      </c>
      <c r="G71" s="125">
        <f>1000*G23/SER_summary!G$3</f>
        <v>2.6814839393426066E-2</v>
      </c>
      <c r="H71" s="125">
        <f>1000*H23/SER_summary!H$3</f>
        <v>2.7987944912997359E-2</v>
      </c>
      <c r="I71" s="125">
        <f>1000*I23/SER_summary!I$3</f>
        <v>2.8765176894164052E-2</v>
      </c>
      <c r="J71" s="125">
        <f>1000*J23/SER_summary!J$3</f>
        <v>2.9389567668410076E-2</v>
      </c>
      <c r="K71" s="125">
        <f>1000*K23/SER_summary!K$3</f>
        <v>3.0001694142854453E-2</v>
      </c>
      <c r="L71" s="125">
        <f>1000*L23/SER_summary!L$3</f>
        <v>3.0639136793450279E-2</v>
      </c>
      <c r="M71" s="125">
        <f>1000*M23/SER_summary!M$3</f>
        <v>3.1218195491090412E-2</v>
      </c>
      <c r="N71" s="125">
        <f>1000*N23/SER_summary!N$3</f>
        <v>3.1888710221332092E-2</v>
      </c>
      <c r="O71" s="125">
        <f>1000*O23/SER_summary!O$3</f>
        <v>3.2625186668580566E-2</v>
      </c>
      <c r="P71" s="125">
        <f>1000*P23/SER_summary!P$3</f>
        <v>3.3594841184568874E-2</v>
      </c>
      <c r="Q71" s="125">
        <f>1000*Q23/SER_summary!Q$3</f>
        <v>3.4790710844908278E-2</v>
      </c>
    </row>
    <row r="72" spans="1:17" ht="12" customHeight="1" x14ac:dyDescent="0.25">
      <c r="A72" s="51" t="s">
        <v>122</v>
      </c>
      <c r="B72" s="124">
        <f>1000000*B24/SER_summary!B$8</f>
        <v>78.940178187318892</v>
      </c>
      <c r="C72" s="124">
        <f>1000000*C24/SER_summary!C$8</f>
        <v>81.346473724612537</v>
      </c>
      <c r="D72" s="124">
        <f>1000000*D24/SER_summary!D$8</f>
        <v>84.194578333128476</v>
      </c>
      <c r="E72" s="124">
        <f>1000000*E24/SER_summary!E$8</f>
        <v>87.064363363853076</v>
      </c>
      <c r="F72" s="124">
        <f>1000000*F24/SER_summary!F$8</f>
        <v>89.88288717210331</v>
      </c>
      <c r="G72" s="124">
        <f>1000000*G24/SER_summary!G$8</f>
        <v>93.419854336823931</v>
      </c>
      <c r="H72" s="124">
        <f>1000000*H24/SER_summary!H$8</f>
        <v>97.098299574648706</v>
      </c>
      <c r="I72" s="124">
        <f>1000000*I24/SER_summary!I$8</f>
        <v>100.263810626516</v>
      </c>
      <c r="J72" s="124">
        <f>1000000*J24/SER_summary!J$8</f>
        <v>102.57143237274366</v>
      </c>
      <c r="K72" s="124">
        <f>1000000*K24/SER_summary!K$8</f>
        <v>105.21120359464982</v>
      </c>
      <c r="L72" s="124">
        <f>1000000*L24/SER_summary!L$8</f>
        <v>107.222307095017</v>
      </c>
      <c r="M72" s="124">
        <f>1000000*M24/SER_summary!M$8</f>
        <v>109.263548422612</v>
      </c>
      <c r="N72" s="124">
        <f>1000000*N24/SER_summary!N$8</f>
        <v>111.18852552990869</v>
      </c>
      <c r="O72" s="124">
        <f>1000000*O24/SER_summary!O$8</f>
        <v>112.71122515721078</v>
      </c>
      <c r="P72" s="124">
        <f>1000000*P24/SER_summary!P$8</f>
        <v>113.69821892248341</v>
      </c>
      <c r="Q72" s="124">
        <f>1000000*Q24/SER_summary!Q$8</f>
        <v>114.99331860239862</v>
      </c>
    </row>
    <row r="73" spans="1:17" ht="12" customHeight="1" x14ac:dyDescent="0.25">
      <c r="A73" s="49" t="s">
        <v>121</v>
      </c>
      <c r="B73" s="123">
        <f>1000*B25/SER_summary!B$3</f>
        <v>8.8908923658393577E-2</v>
      </c>
      <c r="C73" s="123">
        <f>1000*C25/SER_summary!C$3</f>
        <v>9.3673166049451903E-2</v>
      </c>
      <c r="D73" s="123">
        <f>1000*D25/SER_summary!D$3</f>
        <v>9.7507416955995407E-2</v>
      </c>
      <c r="E73" s="123">
        <f>1000*E25/SER_summary!E$3</f>
        <v>0.102230001868039</v>
      </c>
      <c r="F73" s="123">
        <f>1000*F25/SER_summary!F$3</f>
        <v>0.1089604314213086</v>
      </c>
      <c r="G73" s="123">
        <f>1000*G25/SER_summary!G$3</f>
        <v>0.11821129170531829</v>
      </c>
      <c r="H73" s="123">
        <f>1000*H25/SER_summary!H$3</f>
        <v>0.12770696237455584</v>
      </c>
      <c r="I73" s="123">
        <f>1000*I25/SER_summary!I$3</f>
        <v>0.13763936562464463</v>
      </c>
      <c r="J73" s="123">
        <f>1000*J25/SER_summary!J$3</f>
        <v>0.14881667715678248</v>
      </c>
      <c r="K73" s="123">
        <f>1000*K25/SER_summary!K$3</f>
        <v>0.15971356857785199</v>
      </c>
      <c r="L73" s="123">
        <f>1000*L25/SER_summary!L$3</f>
        <v>0.17291710306314742</v>
      </c>
      <c r="M73" s="123">
        <f>1000*M25/SER_summary!M$3</f>
        <v>0.18497564175613448</v>
      </c>
      <c r="N73" s="123">
        <f>1000*N25/SER_summary!N$3</f>
        <v>0.20032349923533538</v>
      </c>
      <c r="O73" s="123">
        <f>1000*O25/SER_summary!O$3</f>
        <v>0.21854787134358813</v>
      </c>
      <c r="P73" s="123">
        <f>1000*P25/SER_summary!P$3</f>
        <v>0.24153456288441882</v>
      </c>
      <c r="Q73" s="123">
        <f>1000*Q25/SER_summary!Q$3</f>
        <v>0.27668146658208559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69.751246098365357</v>
      </c>
      <c r="C3" s="154">
        <v>72.299838395304491</v>
      </c>
      <c r="D3" s="154">
        <v>73.908852418733119</v>
      </c>
      <c r="E3" s="154">
        <v>75.391017249684367</v>
      </c>
      <c r="F3" s="154">
        <v>77.394796591475</v>
      </c>
      <c r="G3" s="154">
        <v>79.734238632024628</v>
      </c>
      <c r="H3" s="154">
        <v>82.610736389185945</v>
      </c>
      <c r="I3" s="154">
        <v>84.847471510674708</v>
      </c>
      <c r="J3" s="154">
        <v>86.708927314809159</v>
      </c>
      <c r="K3" s="154">
        <v>87.945342462660591</v>
      </c>
      <c r="L3" s="154">
        <v>89.205444183604953</v>
      </c>
      <c r="M3" s="154">
        <v>90.303781038413305</v>
      </c>
      <c r="N3" s="154">
        <v>91.139832459064706</v>
      </c>
      <c r="O3" s="154">
        <v>92.267274778080136</v>
      </c>
      <c r="P3" s="154">
        <v>93.463660337264685</v>
      </c>
      <c r="Q3" s="154">
        <v>94.878220798516736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92.586872276687586</v>
      </c>
      <c r="C5" s="143">
        <v>95.96983964546105</v>
      </c>
      <c r="D5" s="143">
        <v>98.105623365632837</v>
      </c>
      <c r="E5" s="143">
        <v>100.07302916226556</v>
      </c>
      <c r="F5" s="143">
        <v>102.73281909243263</v>
      </c>
      <c r="G5" s="143">
        <v>105.83816320487502</v>
      </c>
      <c r="H5" s="143">
        <v>109.65638790111765</v>
      </c>
      <c r="I5" s="143">
        <v>112.62540022124178</v>
      </c>
      <c r="J5" s="143">
        <v>115.09627178879839</v>
      </c>
      <c r="K5" s="143">
        <v>116.73747273901004</v>
      </c>
      <c r="L5" s="143">
        <v>118.41011492992058</v>
      </c>
      <c r="M5" s="143">
        <v>119.86803259850974</v>
      </c>
      <c r="N5" s="143">
        <v>120.9777960856227</v>
      </c>
      <c r="O5" s="143">
        <v>122.4743479585857</v>
      </c>
      <c r="P5" s="143">
        <v>124.06241416754898</v>
      </c>
      <c r="Q5" s="143">
        <v>125.94008282695759</v>
      </c>
    </row>
    <row r="6" spans="1:17" ht="12" customHeight="1" x14ac:dyDescent="0.25">
      <c r="A6" s="153" t="str">
        <f>"Penetration factor "&amp;MID('SER_se-appl'!A68,FIND("(",'SER_se-appl'!A68),100)</f>
        <v>Penetration factor (sqm per building cell)</v>
      </c>
      <c r="B6" s="152">
        <f>1000000*B8/SER_summary!B$8</f>
        <v>165.13679798265915</v>
      </c>
      <c r="C6" s="152">
        <f>1000000*C8/SER_summary!C$8</f>
        <v>167.28799443436887</v>
      </c>
      <c r="D6" s="152">
        <f>1000000*D8/SER_summary!D$8</f>
        <v>170.20949765809598</v>
      </c>
      <c r="E6" s="152">
        <f>1000000*E8/SER_summary!E$8</f>
        <v>173.65988973790934</v>
      </c>
      <c r="F6" s="152">
        <f>1000000*F8/SER_summary!F$8</f>
        <v>177.09540108429474</v>
      </c>
      <c r="G6" s="152">
        <f>1000000*G8/SER_summary!G$8</f>
        <v>180.9052280839727</v>
      </c>
      <c r="H6" s="152">
        <f>1000000*H8/SER_summary!H$8</f>
        <v>185.10393171195165</v>
      </c>
      <c r="I6" s="152">
        <f>1000000*I8/SER_summary!I$8</f>
        <v>188.29084517269317</v>
      </c>
      <c r="J6" s="152">
        <f>1000000*J8/SER_summary!J$8</f>
        <v>192.1810585940753</v>
      </c>
      <c r="K6" s="152">
        <f>1000000*K8/SER_summary!K$8</f>
        <v>195.904404646453</v>
      </c>
      <c r="L6" s="152">
        <f>1000000*L8/SER_summary!L$8</f>
        <v>199.92626637505495</v>
      </c>
      <c r="M6" s="152">
        <f>1000000*M8/SER_summary!M$8</f>
        <v>203.67557287300431</v>
      </c>
      <c r="N6" s="152">
        <f>1000000*N8/SER_summary!N$8</f>
        <v>207.53190834946935</v>
      </c>
      <c r="O6" s="152">
        <f>1000000*O8/SER_summary!O$8</f>
        <v>211.66504034749511</v>
      </c>
      <c r="P6" s="152">
        <f>1000000*P8/SER_summary!P$8</f>
        <v>215.65551387010905</v>
      </c>
      <c r="Q6" s="152">
        <f>1000000*Q8/SER_summary!Q$8</f>
        <v>220.62133019496028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"&amp;MID('SER_se-appl'!A20,FIND("(",'SER_se-appl'!A20),100)</f>
        <v>Stock of appliances (serviced mio m2)</v>
      </c>
      <c r="B8" s="62">
        <v>40.722047792880133</v>
      </c>
      <c r="C8" s="62">
        <v>42.69954084188111</v>
      </c>
      <c r="D8" s="62">
        <v>44.098260954744461</v>
      </c>
      <c r="E8" s="62">
        <v>45.433959301427777</v>
      </c>
      <c r="F8" s="62">
        <v>47.134438110333754</v>
      </c>
      <c r="G8" s="62">
        <v>49.089393755590329</v>
      </c>
      <c r="H8" s="62">
        <v>51.435808771878882</v>
      </c>
      <c r="I8" s="62">
        <v>53.374680771982803</v>
      </c>
      <c r="J8" s="62">
        <v>55.091903463634921</v>
      </c>
      <c r="K8" s="62">
        <v>56.41659312331155</v>
      </c>
      <c r="L8" s="62">
        <v>57.805713209488268</v>
      </c>
      <c r="M8" s="62">
        <v>59.129617834018134</v>
      </c>
      <c r="N8" s="62">
        <v>60.320368586086722</v>
      </c>
      <c r="O8" s="62">
        <v>61.798329244028693</v>
      </c>
      <c r="P8" s="62">
        <v>63.420368716487687</v>
      </c>
      <c r="Q8" s="62">
        <v>65.313107641383198</v>
      </c>
    </row>
    <row r="9" spans="1:17" ht="12.95" customHeight="1" x14ac:dyDescent="0.25">
      <c r="A9" s="151" t="str">
        <f>"Number of new appliances "&amp;MID('SER_se-appl'!A28,FIND("(",'SER_se-appl'!A28),100)</f>
        <v>Number of new appliances (serviced mio m2)</v>
      </c>
      <c r="B9" s="150"/>
      <c r="C9" s="150">
        <v>4.5226210360559875</v>
      </c>
      <c r="D9" s="150">
        <v>3.9438480999183541</v>
      </c>
      <c r="E9" s="150">
        <v>3.8808263337383275</v>
      </c>
      <c r="F9" s="150">
        <v>4.2456067959609811</v>
      </c>
      <c r="G9" s="150">
        <v>4.5000836323115951</v>
      </c>
      <c r="H9" s="150">
        <v>4.8915430033435348</v>
      </c>
      <c r="I9" s="150">
        <v>4.4839999871589553</v>
      </c>
      <c r="J9" s="150">
        <v>4.2623506787071177</v>
      </c>
      <c r="K9" s="150">
        <v>3.8698176467316174</v>
      </c>
      <c r="L9" s="150">
        <v>3.934248073231744</v>
      </c>
      <c r="M9" s="150">
        <v>3.8690326115848674</v>
      </c>
      <c r="N9" s="150">
        <v>3.7358787391235984</v>
      </c>
      <c r="O9" s="150">
        <v>4.0230886449969789</v>
      </c>
      <c r="P9" s="150">
        <v>4.1671674595140011</v>
      </c>
      <c r="Q9" s="150">
        <v>4.4378669119505076</v>
      </c>
    </row>
    <row r="10" spans="1:17" ht="12" customHeight="1" x14ac:dyDescent="0.25">
      <c r="A10" s="142" t="str">
        <f>"Number of replaced appliances "&amp;MID('SER_se-appl'!A36,FIND("(",'SER_se-appl'!A36),100)</f>
        <v>Number of replaced appliances (serviced mio m2)</v>
      </c>
      <c r="B10" s="149"/>
      <c r="C10" s="149">
        <f>B8+C9-C8</f>
        <v>2.545127987055011</v>
      </c>
      <c r="D10" s="149">
        <f t="shared" ref="D10:Q10" si="0">C8+D9-D8</f>
        <v>2.5451279870550039</v>
      </c>
      <c r="E10" s="149">
        <f t="shared" si="0"/>
        <v>2.545127987055011</v>
      </c>
      <c r="F10" s="149">
        <f t="shared" si="0"/>
        <v>2.5451279870550039</v>
      </c>
      <c r="G10" s="149">
        <f t="shared" si="0"/>
        <v>2.5451279870550181</v>
      </c>
      <c r="H10" s="149">
        <f t="shared" si="0"/>
        <v>2.5451279870549826</v>
      </c>
      <c r="I10" s="149">
        <f t="shared" si="0"/>
        <v>2.5451279870550323</v>
      </c>
      <c r="J10" s="149">
        <f t="shared" si="0"/>
        <v>2.5451279870549968</v>
      </c>
      <c r="K10" s="149">
        <f t="shared" si="0"/>
        <v>2.5451279870549897</v>
      </c>
      <c r="L10" s="149">
        <f t="shared" si="0"/>
        <v>2.5451279870550252</v>
      </c>
      <c r="M10" s="149">
        <f t="shared" si="0"/>
        <v>2.5451279870550039</v>
      </c>
      <c r="N10" s="149">
        <f t="shared" si="0"/>
        <v>2.545127987055011</v>
      </c>
      <c r="O10" s="149">
        <f t="shared" si="0"/>
        <v>2.545127987055011</v>
      </c>
      <c r="P10" s="149">
        <f t="shared" si="0"/>
        <v>2.545127987055011</v>
      </c>
      <c r="Q10" s="149">
        <f t="shared" si="0"/>
        <v>2.5451279870549968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8760</v>
      </c>
      <c r="C12" s="146">
        <v>8759.9999999999964</v>
      </c>
      <c r="D12" s="146">
        <v>8759.9999999999982</v>
      </c>
      <c r="E12" s="146">
        <v>8759.9999999999982</v>
      </c>
      <c r="F12" s="146">
        <v>8759.9999999999964</v>
      </c>
      <c r="G12" s="146">
        <v>8760</v>
      </c>
      <c r="H12" s="146">
        <v>8759.9999999999964</v>
      </c>
      <c r="I12" s="146">
        <v>8760.0000000000018</v>
      </c>
      <c r="J12" s="146">
        <v>8760.0000000000018</v>
      </c>
      <c r="K12" s="146">
        <v>8760</v>
      </c>
      <c r="L12" s="146">
        <v>8759.9999999999982</v>
      </c>
      <c r="M12" s="146">
        <v>8760.0000000000018</v>
      </c>
      <c r="N12" s="146">
        <v>8760</v>
      </c>
      <c r="O12" s="146">
        <v>8760.0000000000018</v>
      </c>
      <c r="P12" s="146">
        <v>8760</v>
      </c>
      <c r="Q12" s="146">
        <v>8759.9999999999982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"&amp;MID('SER_se-appl'!A52,FIND("(",'SER_se-appl'!A52),100)</f>
        <v>W per appliance in average operating mode (W per serviced m2)</v>
      </c>
      <c r="B14" s="143">
        <f>IF(B5=0,0,B5/B8)</f>
        <v>2.2736300676135333</v>
      </c>
      <c r="C14" s="143">
        <f>IF(C5=0,0,C5/C8)</f>
        <v>2.2475613965228094</v>
      </c>
      <c r="D14" s="143">
        <f t="shared" ref="D14:Q14" si="1">IF(D5=0,0,D5/D8)</f>
        <v>2.2247050391922043</v>
      </c>
      <c r="E14" s="143">
        <f t="shared" si="1"/>
        <v>2.2026041908066931</v>
      </c>
      <c r="F14" s="143">
        <f t="shared" si="1"/>
        <v>2.1795702507782626</v>
      </c>
      <c r="G14" s="143">
        <f t="shared" si="1"/>
        <v>2.1560291359846362</v>
      </c>
      <c r="H14" s="143">
        <f t="shared" si="1"/>
        <v>2.131907527447479</v>
      </c>
      <c r="I14" s="143">
        <f t="shared" si="1"/>
        <v>2.1100903760413794</v>
      </c>
      <c r="J14" s="143">
        <f t="shared" si="1"/>
        <v>2.089168544789366</v>
      </c>
      <c r="K14" s="143">
        <f t="shared" si="1"/>
        <v>2.069204577523021</v>
      </c>
      <c r="L14" s="143">
        <f t="shared" si="1"/>
        <v>2.0484154308554516</v>
      </c>
      <c r="M14" s="143">
        <f t="shared" si="1"/>
        <v>2.0272079710541933</v>
      </c>
      <c r="N14" s="143">
        <f t="shared" si="1"/>
        <v>2.0055878125639803</v>
      </c>
      <c r="O14" s="143">
        <f t="shared" si="1"/>
        <v>1.9818391444687782</v>
      </c>
      <c r="P14" s="143">
        <f t="shared" si="1"/>
        <v>1.9561919408282453</v>
      </c>
      <c r="Q14" s="143">
        <f t="shared" si="1"/>
        <v>1.9282512710689086</v>
      </c>
    </row>
    <row r="15" spans="1:17" ht="12" customHeight="1" x14ac:dyDescent="0.25">
      <c r="A15" s="142" t="str">
        <f>"W per new appliance in average operating mode "&amp;MID('SER_se-appl'!A52,FIND("(",'SER_se-appl'!A52),100)</f>
        <v>W per new appliance in average operating mode (W per serviced m2)</v>
      </c>
      <c r="B15" s="141"/>
      <c r="C15" s="141">
        <v>2.0275072381618098</v>
      </c>
      <c r="D15" s="141">
        <v>2.0088155113349235</v>
      </c>
      <c r="E15" s="141">
        <v>1.9980500664291239</v>
      </c>
      <c r="F15" s="141">
        <v>1.9894610719710235</v>
      </c>
      <c r="G15" s="141">
        <v>1.9759685277599524</v>
      </c>
      <c r="H15" s="141">
        <v>1.9635734996033503</v>
      </c>
      <c r="I15" s="141">
        <v>1.9526520656760258</v>
      </c>
      <c r="J15" s="141">
        <v>1.937323253598253</v>
      </c>
      <c r="K15" s="141">
        <v>1.9194394014348513</v>
      </c>
      <c r="L15" s="141">
        <v>1.8959967875325459</v>
      </c>
      <c r="M15" s="141">
        <v>1.8724569971806464</v>
      </c>
      <c r="N15" s="141">
        <v>1.8460029048008462</v>
      </c>
      <c r="O15" s="141">
        <v>1.8103581682977024</v>
      </c>
      <c r="P15" s="141">
        <v>1.7697262703995891</v>
      </c>
      <c r="Q15" s="141">
        <v>1.7270342551423925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95.775974768150334</v>
      </c>
      <c r="C3" s="154">
        <v>96.476971497617754</v>
      </c>
      <c r="D3" s="154">
        <v>96.662967894872338</v>
      </c>
      <c r="E3" s="154">
        <v>96.335475257252099</v>
      </c>
      <c r="F3" s="154">
        <v>94.956642700004295</v>
      </c>
      <c r="G3" s="154">
        <v>94.739029773152666</v>
      </c>
      <c r="H3" s="154">
        <v>94.307893385139579</v>
      </c>
      <c r="I3" s="154">
        <v>94.280632295222233</v>
      </c>
      <c r="J3" s="154">
        <v>94.075242038685175</v>
      </c>
      <c r="K3" s="154">
        <v>93.708210117683791</v>
      </c>
      <c r="L3" s="154">
        <v>93.869879011047701</v>
      </c>
      <c r="M3" s="154">
        <v>93.835621239952204</v>
      </c>
      <c r="N3" s="154">
        <v>93.538745509957479</v>
      </c>
      <c r="O3" s="154">
        <v>93.021923973637939</v>
      </c>
      <c r="P3" s="154">
        <v>92.461754116669951</v>
      </c>
      <c r="Q3" s="154">
        <v>91.967960334585442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294.01618491340139</v>
      </c>
      <c r="C5" s="143">
        <v>296.00913841549033</v>
      </c>
      <c r="D5" s="143">
        <v>296.27261219049063</v>
      </c>
      <c r="E5" s="143">
        <v>295.15181993107376</v>
      </c>
      <c r="F5" s="143">
        <v>290.76221812448011</v>
      </c>
      <c r="G5" s="143">
        <v>289.95281305723131</v>
      </c>
      <c r="H5" s="143">
        <v>288.60864863555491</v>
      </c>
      <c r="I5" s="143">
        <v>288.52473307815188</v>
      </c>
      <c r="J5" s="143">
        <v>288.30122628531478</v>
      </c>
      <c r="K5" s="143">
        <v>287.39696434561688</v>
      </c>
      <c r="L5" s="143">
        <v>288.28341851566944</v>
      </c>
      <c r="M5" s="143">
        <v>288.75420551258173</v>
      </c>
      <c r="N5" s="143">
        <v>288.8175382572141</v>
      </c>
      <c r="O5" s="143">
        <v>289.25481856586663</v>
      </c>
      <c r="P5" s="143">
        <v>289.72130989074844</v>
      </c>
      <c r="Q5" s="143">
        <v>289.81956843427224</v>
      </c>
    </row>
    <row r="6" spans="1:17" ht="12" customHeight="1" x14ac:dyDescent="0.25">
      <c r="A6" s="153" t="str">
        <f>"Penetration factor "&amp;MID('SER_se-appl'!A69,FIND("(",'SER_se-appl'!A69),100)</f>
        <v>Penetration factor (unit per capita)</v>
      </c>
      <c r="B6" s="152">
        <f>1000*B8/SER_summary!B$3</f>
        <v>0.14625572899943534</v>
      </c>
      <c r="C6" s="152">
        <f>1000*C8/SER_summary!C$3</f>
        <v>0.14831317364513952</v>
      </c>
      <c r="D6" s="152">
        <f>1000*D8/SER_summary!D$3</f>
        <v>0.15051910079031244</v>
      </c>
      <c r="E6" s="152">
        <f>1000*E8/SER_summary!E$3</f>
        <v>0.1532356659845395</v>
      </c>
      <c r="F6" s="152">
        <f>1000*F8/SER_summary!F$3</f>
        <v>0.15560630074099147</v>
      </c>
      <c r="G6" s="152">
        <f>1000*G8/SER_summary!G$3</f>
        <v>0.15878394557077108</v>
      </c>
      <c r="H6" s="152">
        <f>1000*H8/SER_summary!H$3</f>
        <v>0.16195825411754286</v>
      </c>
      <c r="I6" s="152">
        <f>1000*I8/SER_summary!I$3</f>
        <v>0.16591680393450195</v>
      </c>
      <c r="J6" s="152">
        <f>1000*J8/SER_summary!J$3</f>
        <v>0.16978130459811783</v>
      </c>
      <c r="K6" s="152">
        <f>1000*K8/SER_summary!K$3</f>
        <v>0.17372754331732709</v>
      </c>
      <c r="L6" s="152">
        <f>1000*L8/SER_summary!L$3</f>
        <v>0.1790677923568261</v>
      </c>
      <c r="M6" s="152">
        <f>1000*M8/SER_summary!M$3</f>
        <v>0.1852496415121328</v>
      </c>
      <c r="N6" s="152">
        <f>1000*N8/SER_summary!N$3</f>
        <v>0.19243320079745213</v>
      </c>
      <c r="O6" s="152">
        <f>1000*O8/SER_summary!O$3</f>
        <v>0.20165141363361497</v>
      </c>
      <c r="P6" s="152">
        <f>1000*P8/SER_summary!P$3</f>
        <v>0.213058260378168</v>
      </c>
      <c r="Q6" s="152">
        <f>1000*Q8/SER_summary!Q$3</f>
        <v>0.22669382763420245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"&amp;MID('SER_se-appl'!A21,FIND("(",'SER_se-appl'!A21),100)</f>
        <v>Stock of appliances (000 units)</v>
      </c>
      <c r="B8" s="62">
        <v>1498.9781841412507</v>
      </c>
      <c r="C8" s="62">
        <v>1532.1898781506925</v>
      </c>
      <c r="D8" s="62">
        <v>1564.5962308929363</v>
      </c>
      <c r="E8" s="62">
        <v>1600.4840110567934</v>
      </c>
      <c r="F8" s="62">
        <v>1629.6725679754404</v>
      </c>
      <c r="G8" s="62">
        <v>1666.3854276310954</v>
      </c>
      <c r="H8" s="62">
        <v>1702.503223784561</v>
      </c>
      <c r="I8" s="62">
        <v>1747.533338118888</v>
      </c>
      <c r="J8" s="62">
        <v>1791.759663286196</v>
      </c>
      <c r="K8" s="62">
        <v>1835.0864722465326</v>
      </c>
      <c r="L8" s="62">
        <v>1893.3695420612614</v>
      </c>
      <c r="M8" s="62">
        <v>1958.5927750577982</v>
      </c>
      <c r="N8" s="62">
        <v>2028.7073912206577</v>
      </c>
      <c r="O8" s="62">
        <v>2114.7766520342602</v>
      </c>
      <c r="P8" s="62">
        <v>2221.6226114995316</v>
      </c>
      <c r="Q8" s="62">
        <v>2351.9081102035316</v>
      </c>
    </row>
    <row r="9" spans="1:17" ht="12.95" customHeight="1" x14ac:dyDescent="0.25">
      <c r="A9" s="151" t="str">
        <f>"Number of new appliances "&amp;MID('SER_se-appl'!A29,FIND("(",'SER_se-appl'!A29),100)</f>
        <v>Number of new appliances (000 units)</v>
      </c>
      <c r="B9" s="150"/>
      <c r="C9" s="150">
        <v>396.89940621818471</v>
      </c>
      <c r="D9" s="150">
        <v>403.36781919516164</v>
      </c>
      <c r="E9" s="150">
        <v>414.26847594583325</v>
      </c>
      <c r="F9" s="150">
        <v>415.13686661626275</v>
      </c>
      <c r="G9" s="150">
        <v>433.61226587383936</v>
      </c>
      <c r="H9" s="150">
        <v>439.4856153486275</v>
      </c>
      <c r="I9" s="150">
        <v>459.29859028015989</v>
      </c>
      <c r="J9" s="150">
        <v>459.36319178357087</v>
      </c>
      <c r="K9" s="150">
        <v>476.93907483417593</v>
      </c>
      <c r="L9" s="150">
        <v>497.76868516335639</v>
      </c>
      <c r="M9" s="150">
        <v>524.5218232766963</v>
      </c>
      <c r="N9" s="150">
        <v>529.47780794643018</v>
      </c>
      <c r="O9" s="150">
        <v>563.00833564777906</v>
      </c>
      <c r="P9" s="150">
        <v>604.61464462862784</v>
      </c>
      <c r="Q9" s="150">
        <v>654.80732198069609</v>
      </c>
    </row>
    <row r="10" spans="1:17" ht="12" customHeight="1" x14ac:dyDescent="0.25">
      <c r="A10" s="142" t="str">
        <f>"Number of replaced appliances "&amp;MID('SER_se-appl'!A37,FIND("(",'SER_se-appl'!A37),100)</f>
        <v>Number of replaced appliances (000 units)</v>
      </c>
      <c r="B10" s="149"/>
      <c r="C10" s="149">
        <f>B8+C9-C8</f>
        <v>363.68771220874305</v>
      </c>
      <c r="D10" s="149">
        <f t="shared" ref="D10:Q10" si="0">C8+D9-D8</f>
        <v>370.96146645291788</v>
      </c>
      <c r="E10" s="149">
        <f t="shared" si="0"/>
        <v>378.3806957819761</v>
      </c>
      <c r="F10" s="149">
        <f t="shared" si="0"/>
        <v>385.94830969761574</v>
      </c>
      <c r="G10" s="149">
        <f t="shared" si="0"/>
        <v>396.89940621818459</v>
      </c>
      <c r="H10" s="149">
        <f t="shared" si="0"/>
        <v>403.36781919516193</v>
      </c>
      <c r="I10" s="149">
        <f t="shared" si="0"/>
        <v>414.26847594583296</v>
      </c>
      <c r="J10" s="149">
        <f t="shared" si="0"/>
        <v>415.13686661626298</v>
      </c>
      <c r="K10" s="149">
        <f t="shared" si="0"/>
        <v>433.61226587383908</v>
      </c>
      <c r="L10" s="149">
        <f t="shared" si="0"/>
        <v>439.48561534862779</v>
      </c>
      <c r="M10" s="149">
        <f t="shared" si="0"/>
        <v>459.29859028015949</v>
      </c>
      <c r="N10" s="149">
        <f t="shared" si="0"/>
        <v>459.36319178357076</v>
      </c>
      <c r="O10" s="149">
        <f t="shared" si="0"/>
        <v>476.93907483417661</v>
      </c>
      <c r="P10" s="149">
        <f t="shared" si="0"/>
        <v>497.76868516335662</v>
      </c>
      <c r="Q10" s="149">
        <f t="shared" si="0"/>
        <v>524.52182327669607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3787.7987075407723</v>
      </c>
      <c r="C12" s="146">
        <v>3789.8331652101247</v>
      </c>
      <c r="D12" s="146">
        <v>3793.762745963536</v>
      </c>
      <c r="E12" s="146">
        <v>3795.2669413096023</v>
      </c>
      <c r="F12" s="146">
        <v>3797.4225649457712</v>
      </c>
      <c r="G12" s="146">
        <v>3799.2962153182443</v>
      </c>
      <c r="H12" s="146">
        <v>3799.620755093395</v>
      </c>
      <c r="I12" s="146">
        <v>3799.6271943193165</v>
      </c>
      <c r="J12" s="146">
        <v>3794.2889710706913</v>
      </c>
      <c r="K12" s="146">
        <v>3791.3773817571068</v>
      </c>
      <c r="L12" s="146">
        <v>3786.2400365540493</v>
      </c>
      <c r="M12" s="146">
        <v>3778.687388972497</v>
      </c>
      <c r="N12" s="146">
        <v>3765.9064545536335</v>
      </c>
      <c r="O12" s="146">
        <v>3739.4373726463191</v>
      </c>
      <c r="P12" s="146">
        <v>3710.9340565271409</v>
      </c>
      <c r="Q12" s="146">
        <v>3689.8643296889227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"&amp;MID('SER_se-appl'!A53,FIND("(",'SER_se-appl'!A53),100)</f>
        <v>W per appliance in average operating mode (W per appliance)</v>
      </c>
      <c r="B14" s="143">
        <f>IF(B5=0,0,B5/B8*1000)</f>
        <v>196.14440558508878</v>
      </c>
      <c r="C14" s="143">
        <f>IF(C5=0,0,C5/C8*1000)</f>
        <v>193.19350860923618</v>
      </c>
      <c r="D14" s="143">
        <f t="shared" ref="D14:Q14" si="1">IF(D5=0,0,D5/D8*1000)</f>
        <v>189.36042816708297</v>
      </c>
      <c r="E14" s="143">
        <f t="shared" si="1"/>
        <v>184.41410091700084</v>
      </c>
      <c r="F14" s="143">
        <f t="shared" si="1"/>
        <v>178.41756917200684</v>
      </c>
      <c r="G14" s="143">
        <f t="shared" si="1"/>
        <v>174.00104936672616</v>
      </c>
      <c r="H14" s="143">
        <f t="shared" si="1"/>
        <v>169.52017746785552</v>
      </c>
      <c r="I14" s="143">
        <f t="shared" si="1"/>
        <v>165.10399360319559</v>
      </c>
      <c r="J14" s="143">
        <f t="shared" si="1"/>
        <v>160.90396061073997</v>
      </c>
      <c r="K14" s="143">
        <f t="shared" si="1"/>
        <v>156.61221892927063</v>
      </c>
      <c r="L14" s="143">
        <f t="shared" si="1"/>
        <v>152.2594570745143</v>
      </c>
      <c r="M14" s="143">
        <f t="shared" si="1"/>
        <v>147.42942442645364</v>
      </c>
      <c r="N14" s="143">
        <f t="shared" si="1"/>
        <v>142.36530093353423</v>
      </c>
      <c r="O14" s="143">
        <f t="shared" si="1"/>
        <v>136.77795160430995</v>
      </c>
      <c r="P14" s="143">
        <f t="shared" si="1"/>
        <v>130.40977724618801</v>
      </c>
      <c r="Q14" s="143">
        <f t="shared" si="1"/>
        <v>123.22741997313473</v>
      </c>
    </row>
    <row r="15" spans="1:17" ht="12" customHeight="1" x14ac:dyDescent="0.25">
      <c r="A15" s="142" t="str">
        <f>"W per new appliance in average operating mode "&amp;MID('SER_se-appl'!A53,FIND("(",'SER_se-appl'!A53),100)</f>
        <v>W per new appliance in average operating mode (W per appliance)</v>
      </c>
      <c r="B15" s="141"/>
      <c r="C15" s="141">
        <v>184.75276728321282</v>
      </c>
      <c r="D15" s="141">
        <v>181.039454890299</v>
      </c>
      <c r="E15" s="141">
        <v>176.44708357960775</v>
      </c>
      <c r="F15" s="141">
        <v>171.77949182608526</v>
      </c>
      <c r="G15" s="141">
        <v>167.24355898577008</v>
      </c>
      <c r="H15" s="141">
        <v>163.10278011907693</v>
      </c>
      <c r="I15" s="141">
        <v>158.96532318479851</v>
      </c>
      <c r="J15" s="141">
        <v>154.75443932885119</v>
      </c>
      <c r="K15" s="141">
        <v>150.15460129750565</v>
      </c>
      <c r="L15" s="141">
        <v>145.78614930736711</v>
      </c>
      <c r="M15" s="141">
        <v>140.09585984443626</v>
      </c>
      <c r="N15" s="141">
        <v>134.38112961404642</v>
      </c>
      <c r="O15" s="141">
        <v>127.97657223081596</v>
      </c>
      <c r="P15" s="141">
        <v>120.79474394057812</v>
      </c>
      <c r="Q15" s="141">
        <v>112.37136774840953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8" tint="0.59999389629810485"/>
    <pageSetUpPr fitToPage="1"/>
  </sheetPr>
  <dimension ref="A1:Q16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244.35263946241415</v>
      </c>
      <c r="C3" s="154">
        <v>252.21769909905979</v>
      </c>
      <c r="D3" s="154">
        <v>253.16188298896182</v>
      </c>
      <c r="E3" s="154">
        <v>251.83941464210153</v>
      </c>
      <c r="F3" s="154">
        <v>251.03595486073814</v>
      </c>
      <c r="G3" s="154">
        <v>252.19677162007594</v>
      </c>
      <c r="H3" s="154">
        <v>256.36882810731339</v>
      </c>
      <c r="I3" s="154">
        <v>259.0790005279818</v>
      </c>
      <c r="J3" s="154">
        <v>260.20219513323445</v>
      </c>
      <c r="K3" s="154">
        <v>258.9176621435231</v>
      </c>
      <c r="L3" s="154">
        <v>257.25725151273787</v>
      </c>
      <c r="M3" s="154">
        <v>256.26992031881554</v>
      </c>
      <c r="N3" s="154">
        <v>255.03885929870617</v>
      </c>
      <c r="O3" s="154">
        <v>253.44495323460086</v>
      </c>
      <c r="P3" s="154">
        <v>250.99676229175893</v>
      </c>
      <c r="Q3" s="154">
        <v>246.95146690968434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1251.4876400796438</v>
      </c>
      <c r="C5" s="143">
        <v>1282.7970784734277</v>
      </c>
      <c r="D5" s="143">
        <v>1281.1260524466829</v>
      </c>
      <c r="E5" s="143">
        <v>1270.3842070657111</v>
      </c>
      <c r="F5" s="143">
        <v>1259.5220477888115</v>
      </c>
      <c r="G5" s="143">
        <v>1259.2993432428864</v>
      </c>
      <c r="H5" s="143">
        <v>1273.4975295918864</v>
      </c>
      <c r="I5" s="143">
        <v>1281.124029957924</v>
      </c>
      <c r="J5" s="143">
        <v>1282.3021028304065</v>
      </c>
      <c r="K5" s="143">
        <v>1273.0941007411711</v>
      </c>
      <c r="L5" s="143">
        <v>1262.0664099307012</v>
      </c>
      <c r="M5" s="143">
        <v>1255.2636767302758</v>
      </c>
      <c r="N5" s="143">
        <v>1246.9479681433124</v>
      </c>
      <c r="O5" s="143">
        <v>1235.4997985445809</v>
      </c>
      <c r="P5" s="143">
        <v>1218.6302434886745</v>
      </c>
      <c r="Q5" s="143">
        <v>1195.9090059017501</v>
      </c>
    </row>
    <row r="6" spans="1:17" ht="12" customHeight="1" x14ac:dyDescent="0.25">
      <c r="A6" s="153" t="str">
        <f>"Penetration factor "&amp;MID('SER_se-appl'!A70,FIND("(",'SER_se-appl'!A70),100)</f>
        <v>Penetration factor (unit per building cell)</v>
      </c>
      <c r="B6" s="152">
        <f>1000000*B8/SER_summary!B$8</f>
        <v>101.04154901350053</v>
      </c>
      <c r="C6" s="152">
        <f>1000000*C8/SER_summary!C$8</f>
        <v>101.87883471551122</v>
      </c>
      <c r="D6" s="152">
        <f>1000000*D8/SER_summary!D$8</f>
        <v>103.06883611080052</v>
      </c>
      <c r="E6" s="152">
        <f>1000000*E8/SER_summary!E$8</f>
        <v>104.87106998224942</v>
      </c>
      <c r="F6" s="152">
        <f>1000000*F8/SER_summary!F$8</f>
        <v>106.90609196284424</v>
      </c>
      <c r="G6" s="152">
        <f>1000000*G8/SER_summary!G$8</f>
        <v>109.02380926964176</v>
      </c>
      <c r="H6" s="152">
        <f>1000000*H8/SER_summary!H$8</f>
        <v>111.16843590108132</v>
      </c>
      <c r="I6" s="152">
        <f>1000000*I8/SER_summary!I$8</f>
        <v>113.2512135717792</v>
      </c>
      <c r="J6" s="152">
        <f>1000000*J8/SER_summary!J$8</f>
        <v>115.8588069099679</v>
      </c>
      <c r="K6" s="152">
        <f>1000000*K8/SER_summary!K$8</f>
        <v>118.63403085534831</v>
      </c>
      <c r="L6" s="152">
        <f>1000000*L8/SER_summary!L$8</f>
        <v>121.95983824908468</v>
      </c>
      <c r="M6" s="152">
        <f>1000000*M8/SER_summary!M$8</f>
        <v>126.25698747160841</v>
      </c>
      <c r="N6" s="152">
        <f>1000000*N8/SER_summary!N$8</f>
        <v>131.9509892868455</v>
      </c>
      <c r="O6" s="152">
        <f>1000000*O8/SER_summary!O$8</f>
        <v>138.21135604964076</v>
      </c>
      <c r="P6" s="152">
        <f>1000000*P8/SER_summary!P$8</f>
        <v>144.92851226918887</v>
      </c>
      <c r="Q6" s="152">
        <f>1000000*Q8/SER_summary!Q$8</f>
        <v>153.26175963006793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"&amp;MID('SER_se-appl'!A22,FIND("(",'SER_se-appl'!A22),1000)</f>
        <v>Stock of appliances (mio units)</v>
      </c>
      <c r="B8" s="62">
        <v>24.916425886049222</v>
      </c>
      <c r="C8" s="62">
        <v>26.004134239082575</v>
      </c>
      <c r="D8" s="62">
        <v>26.703306769906799</v>
      </c>
      <c r="E8" s="62">
        <v>27.437008814537933</v>
      </c>
      <c r="F8" s="62">
        <v>28.453356464304022</v>
      </c>
      <c r="G8" s="62">
        <v>29.58406873397583</v>
      </c>
      <c r="H8" s="62">
        <v>30.890961405266012</v>
      </c>
      <c r="I8" s="62">
        <v>32.103246261863397</v>
      </c>
      <c r="J8" s="62">
        <v>33.212857980857464</v>
      </c>
      <c r="K8" s="62">
        <v>34.164254047392369</v>
      </c>
      <c r="L8" s="62">
        <v>35.262877463417688</v>
      </c>
      <c r="M8" s="62">
        <v>36.65401458193282</v>
      </c>
      <c r="N8" s="62">
        <v>38.352330359138499</v>
      </c>
      <c r="O8" s="62">
        <v>40.352581949277265</v>
      </c>
      <c r="P8" s="62">
        <v>42.620842475560487</v>
      </c>
      <c r="Q8" s="62">
        <v>45.371867693757046</v>
      </c>
    </row>
    <row r="9" spans="1:17" ht="12.95" customHeight="1" x14ac:dyDescent="0.25">
      <c r="A9" s="151" t="str">
        <f>"Number of new appliances "&amp;MID('SER_se-appl'!A30,FIND("(",'SER_se-appl'!A30),100)</f>
        <v>Number of new appliances (mio units)</v>
      </c>
      <c r="B9" s="150"/>
      <c r="C9" s="150">
        <v>6.9991587866407627</v>
      </c>
      <c r="D9" s="150">
        <v>6.8175237296078937</v>
      </c>
      <c r="E9" s="150">
        <v>7.0661955353722377</v>
      </c>
      <c r="F9" s="150">
        <v>7.5704784126831273</v>
      </c>
      <c r="G9" s="150">
        <v>8.129871056312572</v>
      </c>
      <c r="H9" s="150">
        <v>8.1244164008980704</v>
      </c>
      <c r="I9" s="150">
        <v>8.2784803919696284</v>
      </c>
      <c r="J9" s="150">
        <v>8.6800901316772006</v>
      </c>
      <c r="K9" s="150">
        <v>9.0812671228474571</v>
      </c>
      <c r="L9" s="150">
        <v>9.2230398169233965</v>
      </c>
      <c r="M9" s="150">
        <v>9.6696175104847661</v>
      </c>
      <c r="N9" s="150">
        <v>10.378405908882891</v>
      </c>
      <c r="O9" s="150">
        <v>11.081518712986217</v>
      </c>
      <c r="P9" s="150">
        <v>11.491300343206619</v>
      </c>
      <c r="Q9" s="150">
        <v>12.420642728681328</v>
      </c>
    </row>
    <row r="10" spans="1:17" ht="12" customHeight="1" x14ac:dyDescent="0.25">
      <c r="A10" s="142" t="str">
        <f>"Number of replaced appliances "&amp;MID('SER_se-appl'!A38,FIND("(",'SER_se-appl'!A38),100)</f>
        <v>Number of replaced appliances (mio units)</v>
      </c>
      <c r="B10" s="149"/>
      <c r="C10" s="149">
        <f>B8+C9-C8</f>
        <v>5.9114504336074098</v>
      </c>
      <c r="D10" s="149">
        <f t="shared" ref="D10:Q10" si="0">C8+D9-D8</f>
        <v>6.1183511987836674</v>
      </c>
      <c r="E10" s="149">
        <f t="shared" si="0"/>
        <v>6.3324934907411006</v>
      </c>
      <c r="F10" s="149">
        <f t="shared" si="0"/>
        <v>6.5541307629170404</v>
      </c>
      <c r="G10" s="149">
        <f t="shared" si="0"/>
        <v>6.9991587866407663</v>
      </c>
      <c r="H10" s="149">
        <f t="shared" si="0"/>
        <v>6.8175237296078848</v>
      </c>
      <c r="I10" s="149">
        <f t="shared" si="0"/>
        <v>7.0661955353722448</v>
      </c>
      <c r="J10" s="149">
        <f t="shared" si="0"/>
        <v>7.5704784126831299</v>
      </c>
      <c r="K10" s="149">
        <f t="shared" si="0"/>
        <v>8.1298710563125525</v>
      </c>
      <c r="L10" s="149">
        <f t="shared" si="0"/>
        <v>8.1244164008980775</v>
      </c>
      <c r="M10" s="149">
        <f t="shared" si="0"/>
        <v>8.2784803919696301</v>
      </c>
      <c r="N10" s="149">
        <f t="shared" si="0"/>
        <v>8.6800901316772112</v>
      </c>
      <c r="O10" s="149">
        <f t="shared" si="0"/>
        <v>9.08126712284745</v>
      </c>
      <c r="P10" s="149">
        <f t="shared" si="0"/>
        <v>9.2230398169233965</v>
      </c>
      <c r="Q10" s="149">
        <f t="shared" si="0"/>
        <v>9.6696175104847697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2270.345842976159</v>
      </c>
      <c r="C12" s="146">
        <v>2286.225929437267</v>
      </c>
      <c r="D12" s="146">
        <v>2297.7776619491201</v>
      </c>
      <c r="E12" s="146">
        <v>2305.1020866355857</v>
      </c>
      <c r="F12" s="146">
        <v>2317.5638219778575</v>
      </c>
      <c r="G12" s="146">
        <v>2328.6922334778296</v>
      </c>
      <c r="H12" s="146">
        <v>2340.8234532846586</v>
      </c>
      <c r="I12" s="146">
        <v>2351.4870124371737</v>
      </c>
      <c r="J12" s="146">
        <v>2359.511782344825</v>
      </c>
      <c r="K12" s="146">
        <v>2364.8452131607646</v>
      </c>
      <c r="L12" s="146">
        <v>2370.2107639860665</v>
      </c>
      <c r="M12" s="146">
        <v>2373.9098403347912</v>
      </c>
      <c r="N12" s="146">
        <v>2378.2613285749148</v>
      </c>
      <c r="O12" s="146">
        <v>2385.2973051139525</v>
      </c>
      <c r="P12" s="146">
        <v>2394.9569764798557</v>
      </c>
      <c r="Q12" s="146">
        <v>2401.1263991035116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"&amp;MID('SER_se-appl'!A54,FIND("(",'SER_se-appl'!A54),100)</f>
        <v>W per appliance in average operating mode (W per appliance)</v>
      </c>
      <c r="B14" s="143">
        <f>IF(B5=0,0,B5/B8)</f>
        <v>50.227414068257495</v>
      </c>
      <c r="C14" s="143">
        <f>IF(C5=0,0,C5/C8)</f>
        <v>49.33050516811533</v>
      </c>
      <c r="D14" s="143">
        <f t="shared" ref="D14:Q14" si="1">IF(D5=0,0,D5/D8)</f>
        <v>47.976307334732176</v>
      </c>
      <c r="E14" s="143">
        <f t="shared" si="1"/>
        <v>46.301847830896854</v>
      </c>
      <c r="F14" s="143">
        <f t="shared" si="1"/>
        <v>44.266202807002294</v>
      </c>
      <c r="G14" s="143">
        <f t="shared" si="1"/>
        <v>42.566806971910658</v>
      </c>
      <c r="H14" s="143">
        <f t="shared" si="1"/>
        <v>41.225571224040699</v>
      </c>
      <c r="I14" s="143">
        <f t="shared" si="1"/>
        <v>39.906370200318882</v>
      </c>
      <c r="J14" s="143">
        <f t="shared" si="1"/>
        <v>38.608604642499394</v>
      </c>
      <c r="K14" s="143">
        <f t="shared" si="1"/>
        <v>37.263922079936108</v>
      </c>
      <c r="L14" s="143">
        <f t="shared" si="1"/>
        <v>35.790227591040761</v>
      </c>
      <c r="M14" s="143">
        <f t="shared" si="1"/>
        <v>34.246280824829746</v>
      </c>
      <c r="N14" s="143">
        <f t="shared" si="1"/>
        <v>32.512964830732713</v>
      </c>
      <c r="O14" s="143">
        <f t="shared" si="1"/>
        <v>30.61761450847408</v>
      </c>
      <c r="P14" s="143">
        <f t="shared" si="1"/>
        <v>28.592354648725156</v>
      </c>
      <c r="Q14" s="143">
        <f t="shared" si="1"/>
        <v>26.357940871503985</v>
      </c>
    </row>
    <row r="15" spans="1:17" ht="12" customHeight="1" x14ac:dyDescent="0.25">
      <c r="A15" s="142" t="str">
        <f>"W per new appliance in average operating mode "&amp;MID('SER_se-appl'!A54,FIND("(",'SER_se-appl'!A54),100)</f>
        <v>W per new appliance in average operating mode (W per appliance)</v>
      </c>
      <c r="B15" s="141"/>
      <c r="C15" s="141">
        <v>46.895107979697094</v>
      </c>
      <c r="D15" s="141">
        <v>44.831223941652567</v>
      </c>
      <c r="E15" s="141">
        <v>43.49199307104044</v>
      </c>
      <c r="F15" s="141">
        <v>42.049506392663389</v>
      </c>
      <c r="G15" s="141">
        <v>40.345486447285651</v>
      </c>
      <c r="H15" s="141">
        <v>39.367273120470202</v>
      </c>
      <c r="I15" s="141">
        <v>38.044352673055087</v>
      </c>
      <c r="J15" s="141">
        <v>36.809865846448808</v>
      </c>
      <c r="K15" s="141">
        <v>35.104748722713936</v>
      </c>
      <c r="L15" s="141">
        <v>33.482282926012942</v>
      </c>
      <c r="M15" s="141">
        <v>31.867516382578216</v>
      </c>
      <c r="N15" s="141">
        <v>29.985071640800282</v>
      </c>
      <c r="O15" s="141">
        <v>27.735136202269583</v>
      </c>
      <c r="P15" s="141">
        <v>25.405207836621635</v>
      </c>
      <c r="Q15" s="141">
        <v>22.979926488233907</v>
      </c>
    </row>
    <row r="16" spans="1:17" ht="12.95" customHeight="1" x14ac:dyDescent="0.25">
      <c r="A16" s="142" t="s">
        <v>141</v>
      </c>
      <c r="B16" s="141">
        <v>538.88826140533627</v>
      </c>
      <c r="C16" s="141">
        <v>543.35378514939316</v>
      </c>
      <c r="D16" s="141">
        <v>549.7004592576028</v>
      </c>
      <c r="E16" s="141">
        <v>559.31237323866367</v>
      </c>
      <c r="F16" s="141">
        <v>570.16582380183593</v>
      </c>
      <c r="G16" s="141">
        <v>581.46031610475598</v>
      </c>
      <c r="H16" s="141">
        <v>592.89832480576706</v>
      </c>
      <c r="I16" s="141">
        <v>604.00647238282238</v>
      </c>
      <c r="J16" s="141">
        <v>617.9136368531623</v>
      </c>
      <c r="K16" s="141">
        <v>632.71483122852453</v>
      </c>
      <c r="L16" s="141">
        <v>650.45247066178513</v>
      </c>
      <c r="M16" s="141">
        <v>673.37059984857808</v>
      </c>
      <c r="N16" s="141">
        <v>703.73860952984285</v>
      </c>
      <c r="O16" s="141">
        <v>737.12723226475055</v>
      </c>
      <c r="P16" s="141">
        <v>772.95206543567406</v>
      </c>
      <c r="Q16" s="141">
        <v>817.39605136036243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0.79998168889431442"/>
    <pageSetUpPr fitToPage="1"/>
  </sheetPr>
  <dimension ref="A1:Q17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" customHeight="1" x14ac:dyDescent="0.25">
      <c r="A3" s="78" t="s">
        <v>97</v>
      </c>
      <c r="B3" s="75">
        <v>10249022</v>
      </c>
      <c r="C3" s="75">
        <v>10330774</v>
      </c>
      <c r="D3" s="75">
        <v>10394669</v>
      </c>
      <c r="E3" s="75">
        <v>10444592</v>
      </c>
      <c r="F3" s="75">
        <v>10473050</v>
      </c>
      <c r="G3" s="75">
        <v>10494672</v>
      </c>
      <c r="H3" s="75">
        <v>10511988</v>
      </c>
      <c r="I3" s="75">
        <v>10532588</v>
      </c>
      <c r="J3" s="75">
        <v>10553339</v>
      </c>
      <c r="K3" s="75">
        <v>10563014</v>
      </c>
      <c r="L3" s="75">
        <v>10573479</v>
      </c>
      <c r="M3" s="75">
        <v>10572721</v>
      </c>
      <c r="N3" s="75">
        <v>10542398</v>
      </c>
      <c r="O3" s="75">
        <v>10487289</v>
      </c>
      <c r="P3" s="75">
        <v>10427301</v>
      </c>
      <c r="Q3" s="75">
        <v>10374822</v>
      </c>
    </row>
    <row r="4" spans="1:17" ht="12" customHeight="1" x14ac:dyDescent="0.25">
      <c r="A4" s="77" t="s">
        <v>96</v>
      </c>
      <c r="B4" s="74">
        <v>167145.42213663983</v>
      </c>
      <c r="C4" s="74">
        <v>170393.53187645835</v>
      </c>
      <c r="D4" s="74">
        <v>171704.38676746763</v>
      </c>
      <c r="E4" s="74">
        <v>170099.85452429444</v>
      </c>
      <c r="F4" s="74">
        <v>173181.03291507548</v>
      </c>
      <c r="G4" s="74">
        <v>174508.4365444266</v>
      </c>
      <c r="H4" s="74">
        <v>177218.52680950859</v>
      </c>
      <c r="I4" s="74">
        <v>181636.06061860794</v>
      </c>
      <c r="J4" s="74">
        <v>181997.49702390036</v>
      </c>
      <c r="K4" s="74">
        <v>176576.52398828513</v>
      </c>
      <c r="L4" s="74">
        <v>179929.8</v>
      </c>
      <c r="M4" s="74">
        <v>176643.53755138876</v>
      </c>
      <c r="N4" s="74">
        <v>169527.05015402581</v>
      </c>
      <c r="O4" s="74">
        <v>167610.98970330559</v>
      </c>
      <c r="P4" s="74">
        <v>169108.43397037557</v>
      </c>
      <c r="Q4" s="74">
        <v>172189.7055302849</v>
      </c>
    </row>
    <row r="5" spans="1:17" ht="12" customHeight="1" x14ac:dyDescent="0.25">
      <c r="A5" s="77" t="s">
        <v>95</v>
      </c>
      <c r="B5" s="74">
        <v>101475.27838491484</v>
      </c>
      <c r="C5" s="74">
        <v>104581.90721263146</v>
      </c>
      <c r="D5" s="74">
        <v>106741.08054231263</v>
      </c>
      <c r="E5" s="74">
        <v>107593.43675140127</v>
      </c>
      <c r="F5" s="74">
        <v>110244.7766611465</v>
      </c>
      <c r="G5" s="74">
        <v>112418.83672410555</v>
      </c>
      <c r="H5" s="74">
        <v>114535.11109201082</v>
      </c>
      <c r="I5" s="74">
        <v>118390.33492124714</v>
      </c>
      <c r="J5" s="74">
        <v>120676.5087771314</v>
      </c>
      <c r="K5" s="74">
        <v>119434.11883504463</v>
      </c>
      <c r="L5" s="74">
        <v>121457.09999999999</v>
      </c>
      <c r="M5" s="74">
        <v>121232.38186080017</v>
      </c>
      <c r="N5" s="74">
        <v>117664.84052995652</v>
      </c>
      <c r="O5" s="74">
        <v>116915.41889125286</v>
      </c>
      <c r="P5" s="74">
        <v>117194.87384063032</v>
      </c>
      <c r="Q5" s="74">
        <v>117961.10045787186</v>
      </c>
    </row>
    <row r="6" spans="1:17" ht="12" customHeight="1" x14ac:dyDescent="0.25">
      <c r="A6" s="80" t="s">
        <v>94</v>
      </c>
      <c r="B6" s="84">
        <v>2793020.0000000005</v>
      </c>
      <c r="C6" s="84">
        <v>2883160</v>
      </c>
      <c r="D6" s="84">
        <v>2926630</v>
      </c>
      <c r="E6" s="84">
        <v>2945620.0000000005</v>
      </c>
      <c r="F6" s="84">
        <v>3000470.0000000005</v>
      </c>
      <c r="G6" s="84">
        <v>3043399.9999999995</v>
      </c>
      <c r="H6" s="84">
        <v>3089080</v>
      </c>
      <c r="I6" s="84">
        <v>3115299.9999999995</v>
      </c>
      <c r="J6" s="84">
        <v>3179709.9999999995</v>
      </c>
      <c r="K6" s="84">
        <v>3166379.9999999995</v>
      </c>
      <c r="L6" s="84">
        <v>3162890</v>
      </c>
      <c r="M6" s="84">
        <v>3139940</v>
      </c>
      <c r="N6" s="84">
        <v>3042870</v>
      </c>
      <c r="O6" s="84">
        <v>2985750</v>
      </c>
      <c r="P6" s="84">
        <v>3070810.0000000005</v>
      </c>
      <c r="Q6" s="84">
        <v>3137309.7495230432</v>
      </c>
    </row>
    <row r="7" spans="1:17" s="28" customFormat="1" ht="12" customHeight="1" x14ac:dyDescent="0.25"/>
    <row r="8" spans="1:17" ht="12" customHeight="1" x14ac:dyDescent="0.25">
      <c r="A8" s="78" t="s">
        <v>93</v>
      </c>
      <c r="B8" s="75">
        <f>1000*B9/B26</f>
        <v>246595.84229770713</v>
      </c>
      <c r="C8" s="75">
        <f t="shared" ref="C8:Q8" si="0">1000*C9/C26</f>
        <v>255245.69761420134</v>
      </c>
      <c r="D8" s="75">
        <f t="shared" si="0"/>
        <v>259082.25781457697</v>
      </c>
      <c r="E8" s="75">
        <f t="shared" si="0"/>
        <v>261626.09782833289</v>
      </c>
      <c r="F8" s="75">
        <f t="shared" si="0"/>
        <v>266152.80702799547</v>
      </c>
      <c r="G8" s="75">
        <f t="shared" si="0"/>
        <v>271354.2017304441</v>
      </c>
      <c r="H8" s="75">
        <f t="shared" si="0"/>
        <v>277875.29036347213</v>
      </c>
      <c r="I8" s="75">
        <f t="shared" si="0"/>
        <v>283469.3355538852</v>
      </c>
      <c r="J8" s="75">
        <f t="shared" si="0"/>
        <v>286666.66666666669</v>
      </c>
      <c r="K8" s="75">
        <f t="shared" si="0"/>
        <v>287980.21782678185</v>
      </c>
      <c r="L8" s="75">
        <f t="shared" si="0"/>
        <v>289135.16096502641</v>
      </c>
      <c r="M8" s="75">
        <f t="shared" si="0"/>
        <v>290312.76063176512</v>
      </c>
      <c r="N8" s="75">
        <f t="shared" si="0"/>
        <v>290655.87584012095</v>
      </c>
      <c r="O8" s="75">
        <f t="shared" si="0"/>
        <v>291962.85386841884</v>
      </c>
      <c r="P8" s="75">
        <f t="shared" si="0"/>
        <v>294081.8325409767</v>
      </c>
      <c r="Q8" s="75">
        <f t="shared" si="0"/>
        <v>296041.67277781724</v>
      </c>
    </row>
    <row r="9" spans="1:17" ht="12" customHeight="1" x14ac:dyDescent="0.25">
      <c r="A9" s="83" t="s">
        <v>92</v>
      </c>
      <c r="B9" s="82">
        <v>110968.1290339682</v>
      </c>
      <c r="C9" s="82">
        <v>114860.56392639061</v>
      </c>
      <c r="D9" s="82">
        <v>116587.01601655963</v>
      </c>
      <c r="E9" s="82">
        <v>117731.7440227498</v>
      </c>
      <c r="F9" s="82">
        <v>119768.76316259797</v>
      </c>
      <c r="G9" s="82">
        <v>122109.39077869985</v>
      </c>
      <c r="H9" s="82">
        <v>125043.88066356246</v>
      </c>
      <c r="I9" s="82">
        <v>127561.20099924835</v>
      </c>
      <c r="J9" s="82">
        <v>128999.99999999999</v>
      </c>
      <c r="K9" s="82">
        <v>129591.09802205181</v>
      </c>
      <c r="L9" s="82">
        <v>130110.82243426188</v>
      </c>
      <c r="M9" s="82">
        <v>130640.74228429431</v>
      </c>
      <c r="N9" s="82">
        <v>130795.14412805442</v>
      </c>
      <c r="O9" s="82">
        <v>131383.28424078849</v>
      </c>
      <c r="P9" s="82">
        <v>132336.8246434395</v>
      </c>
      <c r="Q9" s="82">
        <v>133218.75275001774</v>
      </c>
    </row>
    <row r="10" spans="1:17" ht="12" customHeight="1" x14ac:dyDescent="0.25">
      <c r="A10" s="77" t="s">
        <v>21</v>
      </c>
      <c r="B10" s="81"/>
      <c r="C10" s="81">
        <f>1000*C11/C27</f>
        <v>14664.388055462678</v>
      </c>
      <c r="D10" s="81">
        <f t="shared" ref="D10:Q10" si="1">1000*D11/D27</f>
        <v>10062.0650202342</v>
      </c>
      <c r="E10" s="81">
        <f t="shared" si="1"/>
        <v>10763.52390333658</v>
      </c>
      <c r="F10" s="81">
        <f t="shared" si="1"/>
        <v>15243.876897372635</v>
      </c>
      <c r="G10" s="81">
        <f t="shared" si="1"/>
        <v>13860.948261397034</v>
      </c>
      <c r="H10" s="81">
        <f t="shared" si="1"/>
        <v>16391.516317510417</v>
      </c>
      <c r="I10" s="81">
        <f t="shared" si="1"/>
        <v>15623.523817164447</v>
      </c>
      <c r="J10" s="81">
        <f t="shared" si="1"/>
        <v>10111.217345803047</v>
      </c>
      <c r="K10" s="81">
        <f t="shared" si="1"/>
        <v>9389.4319189227608</v>
      </c>
      <c r="L10" s="81">
        <f t="shared" si="1"/>
        <v>10346.872570334097</v>
      </c>
      <c r="M10" s="81">
        <f t="shared" si="1"/>
        <v>8880.083267511749</v>
      </c>
      <c r="N10" s="81">
        <f t="shared" si="1"/>
        <v>7423.9142481549598</v>
      </c>
      <c r="O10" s="81">
        <f t="shared" si="1"/>
        <v>8396.1457317154473</v>
      </c>
      <c r="P10" s="81">
        <f t="shared" si="1"/>
        <v>10427.278278633501</v>
      </c>
      <c r="Q10" s="81">
        <f t="shared" si="1"/>
        <v>12384.600380116372</v>
      </c>
    </row>
    <row r="11" spans="1:17" ht="12" customHeight="1" x14ac:dyDescent="0.25">
      <c r="A11" s="80" t="s">
        <v>91</v>
      </c>
      <c r="B11" s="79"/>
      <c r="C11" s="79">
        <v>6598.9746249582049</v>
      </c>
      <c r="D11" s="79">
        <v>4527.92925910539</v>
      </c>
      <c r="E11" s="79">
        <v>4843.5857565014612</v>
      </c>
      <c r="F11" s="79">
        <v>6859.7446038176859</v>
      </c>
      <c r="G11" s="79">
        <v>6237.4267176286658</v>
      </c>
      <c r="H11" s="79">
        <v>7376.182342879687</v>
      </c>
      <c r="I11" s="79">
        <v>7030.5857177240014</v>
      </c>
      <c r="J11" s="79">
        <v>4550.0478056113707</v>
      </c>
      <c r="K11" s="79">
        <v>4225.2443635152422</v>
      </c>
      <c r="L11" s="79">
        <v>4656.092656650344</v>
      </c>
      <c r="M11" s="79">
        <v>3996.0374703802868</v>
      </c>
      <c r="N11" s="79">
        <v>3340.7614116697323</v>
      </c>
      <c r="O11" s="79">
        <v>3778.2655792719515</v>
      </c>
      <c r="P11" s="79">
        <v>4692.2752253850758</v>
      </c>
      <c r="Q11" s="79">
        <v>5573.0701710523672</v>
      </c>
    </row>
    <row r="12" spans="1:17" s="28" customFormat="1" ht="12" customHeight="1" x14ac:dyDescent="0.25"/>
    <row r="13" spans="1:17" ht="12" customHeight="1" x14ac:dyDescent="0.25">
      <c r="A13" s="78" t="s">
        <v>90</v>
      </c>
      <c r="B13" s="234">
        <v>1258.81</v>
      </c>
      <c r="C13" s="234">
        <v>1247.77</v>
      </c>
      <c r="D13" s="234">
        <v>1152.6099999999999</v>
      </c>
      <c r="E13" s="234">
        <v>1240.3699999999999</v>
      </c>
      <c r="F13" s="234">
        <v>1348</v>
      </c>
      <c r="G13" s="234">
        <v>1342.27</v>
      </c>
      <c r="H13" s="234">
        <v>1185.33</v>
      </c>
      <c r="I13" s="234">
        <v>1241.43</v>
      </c>
      <c r="J13" s="234">
        <v>1273.6600000000001</v>
      </c>
      <c r="K13" s="234">
        <v>1151.28</v>
      </c>
      <c r="L13" s="234">
        <v>1293.97</v>
      </c>
      <c r="M13" s="234">
        <v>1092.56</v>
      </c>
      <c r="N13" s="234">
        <v>1347.63</v>
      </c>
      <c r="O13" s="234">
        <v>1339.36</v>
      </c>
      <c r="P13" s="234">
        <v>1146.46</v>
      </c>
      <c r="Q13" s="234">
        <v>1075.56</v>
      </c>
    </row>
    <row r="14" spans="1:17" ht="12" customHeight="1" x14ac:dyDescent="0.25">
      <c r="A14" s="77" t="s">
        <v>89</v>
      </c>
      <c r="B14" s="235">
        <v>1254.0130555555554</v>
      </c>
      <c r="C14" s="235">
        <v>1254.0130555555554</v>
      </c>
      <c r="D14" s="235">
        <v>1254.0130555555554</v>
      </c>
      <c r="E14" s="235">
        <v>1254.0130555555554</v>
      </c>
      <c r="F14" s="235">
        <v>1254.0130555555554</v>
      </c>
      <c r="G14" s="235">
        <v>1254.0130555555554</v>
      </c>
      <c r="H14" s="235">
        <v>1254.0130555555554</v>
      </c>
      <c r="I14" s="235">
        <v>1254.0130555555554</v>
      </c>
      <c r="J14" s="235">
        <v>1254.0130555555554</v>
      </c>
      <c r="K14" s="235">
        <v>1254.0130555555554</v>
      </c>
      <c r="L14" s="235">
        <v>1254.0130555555554</v>
      </c>
      <c r="M14" s="235">
        <v>1254.0130555555554</v>
      </c>
      <c r="N14" s="235">
        <v>1254.0130555555554</v>
      </c>
      <c r="O14" s="235">
        <v>1254.0130555555554</v>
      </c>
      <c r="P14" s="235">
        <v>1254.0130555555554</v>
      </c>
      <c r="Q14" s="235">
        <v>1254.0130555555554</v>
      </c>
    </row>
    <row r="15" spans="1:17" ht="12" customHeight="1" x14ac:dyDescent="0.25">
      <c r="A15" s="76" t="s">
        <v>88</v>
      </c>
      <c r="B15" s="236">
        <f>IF(B13=0,0,B13/B14)</f>
        <v>1.003825274723571</v>
      </c>
      <c r="C15" s="236">
        <f t="shared" ref="C15:Q15" si="2">IF(C13=0,0,C13/C14)</f>
        <v>0.99502153862920539</v>
      </c>
      <c r="D15" s="236">
        <f t="shared" si="2"/>
        <v>0.91913716120712019</v>
      </c>
      <c r="E15" s="236">
        <f t="shared" si="2"/>
        <v>0.98912048363841687</v>
      </c>
      <c r="F15" s="236">
        <f t="shared" si="2"/>
        <v>1.0749489361598443</v>
      </c>
      <c r="G15" s="236">
        <f t="shared" si="2"/>
        <v>1.0703796057413013</v>
      </c>
      <c r="H15" s="236">
        <f t="shared" si="2"/>
        <v>0.94522939354476865</v>
      </c>
      <c r="I15" s="236">
        <f t="shared" si="2"/>
        <v>0.98996576989385432</v>
      </c>
      <c r="J15" s="236">
        <f t="shared" si="2"/>
        <v>1.0156672566983289</v>
      </c>
      <c r="K15" s="236">
        <f t="shared" si="2"/>
        <v>0.91807656618850553</v>
      </c>
      <c r="L15" s="236">
        <f t="shared" si="2"/>
        <v>1.0318632603284523</v>
      </c>
      <c r="M15" s="236">
        <f t="shared" si="2"/>
        <v>0.87125089739673545</v>
      </c>
      <c r="N15" s="236">
        <f t="shared" si="2"/>
        <v>1.074653883410305</v>
      </c>
      <c r="O15" s="236">
        <f t="shared" si="2"/>
        <v>1.0680590557381668</v>
      </c>
      <c r="P15" s="236">
        <f t="shared" si="2"/>
        <v>0.91423290604585694</v>
      </c>
      <c r="Q15" s="236">
        <f t="shared" si="2"/>
        <v>0.85769441971519444</v>
      </c>
    </row>
    <row r="16" spans="1:17" s="28" customFormat="1" ht="12" customHeight="1" x14ac:dyDescent="0.25"/>
    <row r="17" spans="1:17" s="28" customFormat="1" ht="12.95" customHeight="1" x14ac:dyDescent="0.25">
      <c r="A17" s="35" t="s">
        <v>87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</row>
    <row r="18" spans="1:17" s="28" customFormat="1" ht="12" customHeight="1" x14ac:dyDescent="0.25"/>
    <row r="19" spans="1:17" ht="12" customHeight="1" x14ac:dyDescent="0.25">
      <c r="A19" s="72" t="s">
        <v>86</v>
      </c>
      <c r="B19" s="75">
        <f t="shared" ref="B19:Q19" si="3">B4*1000000/B3</f>
        <v>16308.426514904528</v>
      </c>
      <c r="C19" s="75">
        <f t="shared" si="3"/>
        <v>16493.78177050997</v>
      </c>
      <c r="D19" s="75">
        <f t="shared" si="3"/>
        <v>16518.50451105924</v>
      </c>
      <c r="E19" s="75">
        <f t="shared" si="3"/>
        <v>16285.926202219716</v>
      </c>
      <c r="F19" s="75">
        <f t="shared" si="3"/>
        <v>16535.873782238745</v>
      </c>
      <c r="G19" s="75">
        <f t="shared" si="3"/>
        <v>16628.288768284194</v>
      </c>
      <c r="H19" s="75">
        <f t="shared" si="3"/>
        <v>16858.707107495615</v>
      </c>
      <c r="I19" s="75">
        <f t="shared" si="3"/>
        <v>17245.150063650828</v>
      </c>
      <c r="J19" s="75">
        <f t="shared" si="3"/>
        <v>17245.489510372059</v>
      </c>
      <c r="K19" s="75">
        <f t="shared" si="3"/>
        <v>16716.49057629623</v>
      </c>
      <c r="L19" s="75">
        <f t="shared" si="3"/>
        <v>17017.085861711173</v>
      </c>
      <c r="M19" s="75">
        <f t="shared" si="3"/>
        <v>16707.481219961141</v>
      </c>
      <c r="N19" s="75">
        <f t="shared" si="3"/>
        <v>16080.501813157292</v>
      </c>
      <c r="O19" s="75">
        <f t="shared" si="3"/>
        <v>15982.299114986305</v>
      </c>
      <c r="P19" s="75">
        <f t="shared" si="3"/>
        <v>16217.852919981458</v>
      </c>
      <c r="Q19" s="75">
        <f t="shared" si="3"/>
        <v>16596.882869921519</v>
      </c>
    </row>
    <row r="20" spans="1:17" ht="12" customHeight="1" x14ac:dyDescent="0.25">
      <c r="A20" s="69" t="s">
        <v>85</v>
      </c>
      <c r="B20" s="74">
        <f t="shared" ref="B20:Q20" si="4">B5*1000000/B6</f>
        <v>36331.74069104941</v>
      </c>
      <c r="C20" s="74">
        <f t="shared" si="4"/>
        <v>36273.362287431657</v>
      </c>
      <c r="D20" s="74">
        <f t="shared" si="4"/>
        <v>36472.352344612278</v>
      </c>
      <c r="E20" s="74">
        <f t="shared" si="4"/>
        <v>36526.584132169548</v>
      </c>
      <c r="F20" s="74">
        <f t="shared" si="4"/>
        <v>36742.502561647503</v>
      </c>
      <c r="G20" s="74">
        <f t="shared" si="4"/>
        <v>36938.567629659454</v>
      </c>
      <c r="H20" s="74">
        <f t="shared" si="4"/>
        <v>37077.418225494584</v>
      </c>
      <c r="I20" s="74">
        <f t="shared" si="4"/>
        <v>38002.868077311061</v>
      </c>
      <c r="J20" s="74">
        <f t="shared" si="4"/>
        <v>37952.048701652478</v>
      </c>
      <c r="K20" s="74">
        <f t="shared" si="4"/>
        <v>37719.45212989112</v>
      </c>
      <c r="L20" s="74">
        <f t="shared" si="4"/>
        <v>38400.671537739217</v>
      </c>
      <c r="M20" s="74">
        <f t="shared" si="4"/>
        <v>38609.776575603413</v>
      </c>
      <c r="N20" s="74">
        <f t="shared" si="4"/>
        <v>38669.033028015176</v>
      </c>
      <c r="O20" s="74">
        <f t="shared" si="4"/>
        <v>39157.805874990496</v>
      </c>
      <c r="P20" s="74">
        <f t="shared" si="4"/>
        <v>38164.156636402215</v>
      </c>
      <c r="Q20" s="74">
        <f t="shared" si="4"/>
        <v>37599.44343264326</v>
      </c>
    </row>
    <row r="21" spans="1:17" ht="12" customHeight="1" x14ac:dyDescent="0.25">
      <c r="A21" s="69" t="s">
        <v>84</v>
      </c>
      <c r="B21" s="74">
        <f t="shared" ref="B21:Q21" si="5">B5*1000000/B3</f>
        <v>9900.9718571113262</v>
      </c>
      <c r="C21" s="74">
        <f t="shared" si="5"/>
        <v>10123.337052251018</v>
      </c>
      <c r="D21" s="74">
        <f t="shared" si="5"/>
        <v>10268.829199112797</v>
      </c>
      <c r="E21" s="74">
        <f t="shared" si="5"/>
        <v>10301.353729413391</v>
      </c>
      <c r="F21" s="74">
        <f t="shared" si="5"/>
        <v>10526.520608719189</v>
      </c>
      <c r="G21" s="74">
        <f t="shared" si="5"/>
        <v>10711.991449004367</v>
      </c>
      <c r="H21" s="74">
        <f t="shared" si="5"/>
        <v>10895.666080670071</v>
      </c>
      <c r="I21" s="74">
        <f t="shared" si="5"/>
        <v>11240.384122235402</v>
      </c>
      <c r="J21" s="74">
        <f t="shared" si="5"/>
        <v>11434.912569105512</v>
      </c>
      <c r="K21" s="74">
        <f t="shared" si="5"/>
        <v>11306.821976667325</v>
      </c>
      <c r="L21" s="74">
        <f t="shared" si="5"/>
        <v>11486.957131139145</v>
      </c>
      <c r="M21" s="74">
        <f t="shared" si="5"/>
        <v>11466.526153560675</v>
      </c>
      <c r="N21" s="74">
        <f t="shared" si="5"/>
        <v>11161.10779824064</v>
      </c>
      <c r="O21" s="74">
        <f t="shared" si="5"/>
        <v>11148.297609730491</v>
      </c>
      <c r="P21" s="74">
        <f t="shared" si="5"/>
        <v>11239.233799871157</v>
      </c>
      <c r="Q21" s="74">
        <f t="shared" si="5"/>
        <v>11369.939692254176</v>
      </c>
    </row>
    <row r="22" spans="1:17" ht="12" customHeight="1" x14ac:dyDescent="0.25">
      <c r="A22" s="67" t="s">
        <v>83</v>
      </c>
      <c r="B22" s="73">
        <v>0.67844175690675834</v>
      </c>
      <c r="C22" s="73">
        <v>0.67542245428735337</v>
      </c>
      <c r="D22" s="73">
        <v>0.67141563815174921</v>
      </c>
      <c r="E22" s="73">
        <v>0.6629213817298879</v>
      </c>
      <c r="F22" s="73">
        <v>0.66196391568360691</v>
      </c>
      <c r="G22" s="73">
        <v>0.65941176176972294</v>
      </c>
      <c r="H22" s="73">
        <v>0.6532400278328323</v>
      </c>
      <c r="I22" s="73">
        <v>0.65402542766431671</v>
      </c>
      <c r="J22" s="73">
        <v>0.65845233235521716</v>
      </c>
      <c r="K22" s="73">
        <v>0.66776327531395807</v>
      </c>
      <c r="L22" s="73">
        <v>0.66923680557420073</v>
      </c>
      <c r="M22" s="73">
        <v>0.65748216044226071</v>
      </c>
      <c r="N22" s="73">
        <v>0.64100683562824989</v>
      </c>
      <c r="O22" s="73">
        <v>0.63818068886122226</v>
      </c>
      <c r="P22" s="73">
        <v>0.63284869117243125</v>
      </c>
      <c r="Q22" s="73">
        <v>0.62764143823039875</v>
      </c>
    </row>
    <row r="23" spans="1:17" ht="12" customHeight="1" x14ac:dyDescent="0.25">
      <c r="A23" s="72" t="s">
        <v>82</v>
      </c>
      <c r="B23" s="71">
        <f t="shared" ref="B23:Q23" si="6">B6/B8</f>
        <v>11.326306128990117</v>
      </c>
      <c r="C23" s="71">
        <f t="shared" si="6"/>
        <v>11.295626241496292</v>
      </c>
      <c r="D23" s="71">
        <f t="shared" si="6"/>
        <v>11.296142100531503</v>
      </c>
      <c r="E23" s="71">
        <f t="shared" si="6"/>
        <v>11.258892077092332</v>
      </c>
      <c r="F23" s="71">
        <f t="shared" si="6"/>
        <v>11.273486210815706</v>
      </c>
      <c r="G23" s="71">
        <f t="shared" si="6"/>
        <v>11.215599318499702</v>
      </c>
      <c r="H23" s="71">
        <f t="shared" si="6"/>
        <v>11.116785504603012</v>
      </c>
      <c r="I23" s="71">
        <f t="shared" si="6"/>
        <v>10.989901231866423</v>
      </c>
      <c r="J23" s="71">
        <f t="shared" si="6"/>
        <v>11.092011627906974</v>
      </c>
      <c r="K23" s="71">
        <f t="shared" si="6"/>
        <v>10.995130234621032</v>
      </c>
      <c r="L23" s="71">
        <f t="shared" si="6"/>
        <v>10.939139983679055</v>
      </c>
      <c r="M23" s="71">
        <f t="shared" si="6"/>
        <v>10.815714724929792</v>
      </c>
      <c r="N23" s="71">
        <f t="shared" si="6"/>
        <v>10.468978104106075</v>
      </c>
      <c r="O23" s="71">
        <f t="shared" si="6"/>
        <v>10.226472170824893</v>
      </c>
      <c r="P23" s="71">
        <f t="shared" si="6"/>
        <v>10.442025518771619</v>
      </c>
      <c r="Q23" s="71">
        <f t="shared" si="6"/>
        <v>10.597527436205345</v>
      </c>
    </row>
    <row r="24" spans="1:17" ht="12" customHeight="1" x14ac:dyDescent="0.25">
      <c r="A24" s="69" t="s">
        <v>81</v>
      </c>
      <c r="B24" s="70">
        <f t="shared" ref="B24:Q24" si="7">B9*1000/B3</f>
        <v>10.82719200270701</v>
      </c>
      <c r="C24" s="70">
        <f t="shared" si="7"/>
        <v>11.118292194407758</v>
      </c>
      <c r="D24" s="70">
        <f t="shared" si="7"/>
        <v>11.216039300198942</v>
      </c>
      <c r="E24" s="70">
        <f t="shared" si="7"/>
        <v>11.272029010108753</v>
      </c>
      <c r="F24" s="70">
        <f t="shared" si="7"/>
        <v>11.435901018576056</v>
      </c>
      <c r="G24" s="70">
        <f t="shared" si="7"/>
        <v>11.63536990757785</v>
      </c>
      <c r="H24" s="70">
        <f t="shared" si="7"/>
        <v>11.895359913230729</v>
      </c>
      <c r="I24" s="70">
        <f t="shared" si="7"/>
        <v>12.111097576326763</v>
      </c>
      <c r="J24" s="70">
        <f t="shared" si="7"/>
        <v>12.223619462996497</v>
      </c>
      <c r="K24" s="70">
        <f t="shared" si="7"/>
        <v>12.268382681500926</v>
      </c>
      <c r="L24" s="70">
        <f t="shared" si="7"/>
        <v>12.305393753017514</v>
      </c>
      <c r="M24" s="70">
        <f t="shared" si="7"/>
        <v>12.356397400848307</v>
      </c>
      <c r="N24" s="70">
        <f t="shared" si="7"/>
        <v>12.406583789385909</v>
      </c>
      <c r="O24" s="70">
        <f t="shared" si="7"/>
        <v>12.527859606118271</v>
      </c>
      <c r="P24" s="70">
        <f t="shared" si="7"/>
        <v>12.691378588135079</v>
      </c>
      <c r="Q24" s="70">
        <f t="shared" si="7"/>
        <v>12.840582011914782</v>
      </c>
    </row>
    <row r="25" spans="1:17" ht="12" customHeight="1" x14ac:dyDescent="0.25">
      <c r="A25" s="69" t="s">
        <v>80</v>
      </c>
      <c r="B25" s="70">
        <f t="shared" ref="B25:Q25" si="8">B9*1000/B6</f>
        <v>39.730517158476552</v>
      </c>
      <c r="C25" s="70">
        <f t="shared" si="8"/>
        <v>39.83842864301343</v>
      </c>
      <c r="D25" s="70">
        <f t="shared" si="8"/>
        <v>39.836609348144329</v>
      </c>
      <c r="E25" s="70">
        <f t="shared" si="8"/>
        <v>39.968408695877194</v>
      </c>
      <c r="F25" s="70">
        <f t="shared" si="8"/>
        <v>39.916667442966585</v>
      </c>
      <c r="G25" s="70">
        <f t="shared" si="8"/>
        <v>40.122688696425008</v>
      </c>
      <c r="H25" s="70">
        <f t="shared" si="8"/>
        <v>40.479327393127555</v>
      </c>
      <c r="I25" s="70">
        <f t="shared" si="8"/>
        <v>40.946682823242824</v>
      </c>
      <c r="J25" s="70">
        <f t="shared" si="8"/>
        <v>40.56973749178384</v>
      </c>
      <c r="K25" s="70">
        <f t="shared" si="8"/>
        <v>40.927209628045851</v>
      </c>
      <c r="L25" s="70">
        <f t="shared" si="8"/>
        <v>41.136689051551549</v>
      </c>
      <c r="M25" s="70">
        <f t="shared" si="8"/>
        <v>41.6061269592076</v>
      </c>
      <c r="N25" s="70">
        <f t="shared" si="8"/>
        <v>42.984138043378266</v>
      </c>
      <c r="O25" s="70">
        <f t="shared" si="8"/>
        <v>44.003444441359285</v>
      </c>
      <c r="P25" s="70">
        <f t="shared" si="8"/>
        <v>43.095087173559904</v>
      </c>
      <c r="Q25" s="70">
        <f t="shared" si="8"/>
        <v>42.462735077488162</v>
      </c>
    </row>
    <row r="26" spans="1:17" ht="12" customHeight="1" x14ac:dyDescent="0.25">
      <c r="A26" s="69" t="s">
        <v>79</v>
      </c>
      <c r="B26" s="68">
        <v>449.99999999999994</v>
      </c>
      <c r="C26" s="68">
        <v>450</v>
      </c>
      <c r="D26" s="68">
        <v>450</v>
      </c>
      <c r="E26" s="68">
        <v>450</v>
      </c>
      <c r="F26" s="68">
        <v>450.00000000000006</v>
      </c>
      <c r="G26" s="68">
        <v>450</v>
      </c>
      <c r="H26" s="68">
        <v>450</v>
      </c>
      <c r="I26" s="68">
        <v>450.00000000000006</v>
      </c>
      <c r="J26" s="68">
        <v>449.99999999999994</v>
      </c>
      <c r="K26" s="68">
        <v>449.99999999999994</v>
      </c>
      <c r="L26" s="68">
        <v>449.99999999999994</v>
      </c>
      <c r="M26" s="68">
        <v>450</v>
      </c>
      <c r="N26" s="68">
        <v>450</v>
      </c>
      <c r="O26" s="68">
        <v>450.00000000000006</v>
      </c>
      <c r="P26" s="68">
        <v>449.99999999999994</v>
      </c>
      <c r="Q26" s="68">
        <v>449.99999999999994</v>
      </c>
    </row>
    <row r="27" spans="1:17" ht="12" customHeight="1" x14ac:dyDescent="0.25">
      <c r="A27" s="67" t="s">
        <v>78</v>
      </c>
      <c r="B27" s="66" t="str">
        <f t="shared" ref="B27" si="9">IF(SUM(B11)=0,"",B11*1000/B10)</f>
        <v/>
      </c>
      <c r="C27" s="65">
        <v>450</v>
      </c>
      <c r="D27" s="65">
        <v>449.99999999999994</v>
      </c>
      <c r="E27" s="65">
        <v>450.00000000000006</v>
      </c>
      <c r="F27" s="65">
        <v>450</v>
      </c>
      <c r="G27" s="65">
        <v>450.00000000000006</v>
      </c>
      <c r="H27" s="65">
        <v>450</v>
      </c>
      <c r="I27" s="65">
        <v>450</v>
      </c>
      <c r="J27" s="65">
        <v>450</v>
      </c>
      <c r="K27" s="65">
        <v>449.99999999999994</v>
      </c>
      <c r="L27" s="65">
        <v>450</v>
      </c>
      <c r="M27" s="65">
        <v>449.99999999999994</v>
      </c>
      <c r="N27" s="65">
        <v>450</v>
      </c>
      <c r="O27" s="65">
        <v>450.00000000000006</v>
      </c>
      <c r="P27" s="65">
        <v>450</v>
      </c>
      <c r="Q27" s="65">
        <v>450</v>
      </c>
    </row>
    <row r="28" spans="1:17" s="28" customFormat="1" ht="12" customHeight="1" x14ac:dyDescent="0.25"/>
    <row r="29" spans="1:17" s="28" customFormat="1" ht="12.95" hidden="1" customHeight="1" x14ac:dyDescent="0.25">
      <c r="A29" s="35" t="s">
        <v>77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</row>
    <row r="30" spans="1:17" s="28" customFormat="1" ht="12" hidden="1" customHeight="1" x14ac:dyDescent="0.25"/>
    <row r="31" spans="1:17" ht="12" hidden="1" customHeight="1" x14ac:dyDescent="0.25">
      <c r="A31" s="63" t="s">
        <v>76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</row>
    <row r="32" spans="1:17" ht="12" hidden="1" customHeight="1" x14ac:dyDescent="0.25">
      <c r="A32" s="63" t="s">
        <v>75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</row>
    <row r="33" spans="1:17" ht="12" hidden="1" customHeight="1" x14ac:dyDescent="0.25">
      <c r="A33" s="61" t="s">
        <v>74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</row>
    <row r="34" spans="1:17" ht="12" hidden="1" customHeight="1" x14ac:dyDescent="0.25">
      <c r="A34" s="59" t="s">
        <v>19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</row>
    <row r="35" spans="1:17" ht="12" hidden="1" customHeight="1" x14ac:dyDescent="0.25">
      <c r="A35" s="19" t="s">
        <v>73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</row>
    <row r="36" spans="1:17" s="28" customFormat="1" ht="12" hidden="1" customHeight="1" x14ac:dyDescent="0.25"/>
    <row r="37" spans="1:17" s="28" customFormat="1" ht="12.95" customHeight="1" x14ac:dyDescent="0.25">
      <c r="A37" s="35" t="s">
        <v>72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</row>
    <row r="38" spans="1:17" s="28" customFormat="1" ht="12" customHeight="1" x14ac:dyDescent="0.25">
      <c r="B38" s="33"/>
    </row>
    <row r="39" spans="1:17" ht="12.95" customHeight="1" x14ac:dyDescent="0.25">
      <c r="A39" s="40" t="s">
        <v>71</v>
      </c>
      <c r="B39" s="55">
        <f>SUM(B40:B41,B44:B45,B51:B52)</f>
        <v>1431.2921711601427</v>
      </c>
      <c r="C39" s="55">
        <f t="shared" ref="C39:Q39" si="10">SUM(C40:C41,C44:C45,C51:C52)</f>
        <v>1537.2509186925597</v>
      </c>
      <c r="D39" s="55">
        <f t="shared" si="10"/>
        <v>1614.7593768191259</v>
      </c>
      <c r="E39" s="55">
        <f t="shared" si="10"/>
        <v>1713.761944945692</v>
      </c>
      <c r="F39" s="55">
        <f t="shared" si="10"/>
        <v>1880.9678999999999</v>
      </c>
      <c r="G39" s="55">
        <f t="shared" si="10"/>
        <v>2024.0301341585264</v>
      </c>
      <c r="H39" s="55">
        <f t="shared" si="10"/>
        <v>2066.3745599999997</v>
      </c>
      <c r="I39" s="55">
        <f t="shared" si="10"/>
        <v>2057.1491900000001</v>
      </c>
      <c r="J39" s="55">
        <f t="shared" si="10"/>
        <v>1974.0717399999999</v>
      </c>
      <c r="K39" s="55">
        <f t="shared" si="10"/>
        <v>2069.4251999999992</v>
      </c>
      <c r="L39" s="55">
        <f t="shared" si="10"/>
        <v>1911.6115903454056</v>
      </c>
      <c r="M39" s="55">
        <f t="shared" si="10"/>
        <v>1880.6573424985672</v>
      </c>
      <c r="N39" s="55">
        <f t="shared" si="10"/>
        <v>1863.4445022214891</v>
      </c>
      <c r="O39" s="55">
        <f t="shared" si="10"/>
        <v>1817.089964897071</v>
      </c>
      <c r="P39" s="55">
        <f t="shared" si="10"/>
        <v>1928.1784752469666</v>
      </c>
      <c r="Q39" s="55">
        <f t="shared" si="10"/>
        <v>1994.4324939612266</v>
      </c>
    </row>
    <row r="40" spans="1:17" ht="12" customHeight="1" x14ac:dyDescent="0.25">
      <c r="A40" s="54" t="s">
        <v>38</v>
      </c>
      <c r="B40" s="53">
        <v>0</v>
      </c>
      <c r="C40" s="53">
        <v>0</v>
      </c>
      <c r="D40" s="53">
        <v>0</v>
      </c>
      <c r="E40" s="53">
        <v>0</v>
      </c>
      <c r="F40" s="53">
        <v>0</v>
      </c>
      <c r="G40" s="53">
        <v>0</v>
      </c>
      <c r="H40" s="53">
        <v>0</v>
      </c>
      <c r="I40" s="53">
        <v>0</v>
      </c>
      <c r="J40" s="53">
        <v>0</v>
      </c>
      <c r="K40" s="53">
        <v>0</v>
      </c>
      <c r="L40" s="53">
        <v>0</v>
      </c>
      <c r="M40" s="53">
        <v>0</v>
      </c>
      <c r="N40" s="53">
        <v>0</v>
      </c>
      <c r="O40" s="53">
        <v>0</v>
      </c>
      <c r="P40" s="53">
        <v>0</v>
      </c>
      <c r="Q40" s="53">
        <v>0</v>
      </c>
    </row>
    <row r="41" spans="1:17" ht="12" customHeight="1" x14ac:dyDescent="0.25">
      <c r="A41" s="51" t="s">
        <v>37</v>
      </c>
      <c r="B41" s="50">
        <f>SUM(B42:B43)</f>
        <v>377.64051439511525</v>
      </c>
      <c r="C41" s="50">
        <f t="shared" ref="C41:Q41" si="11">SUM(C42:C43)</f>
        <v>405.95156869256016</v>
      </c>
      <c r="D41" s="50">
        <f t="shared" si="11"/>
        <v>428.55129681912604</v>
      </c>
      <c r="E41" s="50">
        <f t="shared" si="11"/>
        <v>448.56299494569231</v>
      </c>
      <c r="F41" s="50">
        <f t="shared" si="11"/>
        <v>546.75257000000011</v>
      </c>
      <c r="G41" s="50">
        <f t="shared" si="11"/>
        <v>632.66898865371115</v>
      </c>
      <c r="H41" s="50">
        <f t="shared" si="11"/>
        <v>583.10376999999983</v>
      </c>
      <c r="I41" s="50">
        <f t="shared" si="11"/>
        <v>523.7378799999999</v>
      </c>
      <c r="J41" s="50">
        <f t="shared" si="11"/>
        <v>408.75390000000004</v>
      </c>
      <c r="K41" s="50">
        <f t="shared" si="11"/>
        <v>464.05905999999993</v>
      </c>
      <c r="L41" s="50">
        <f t="shared" si="11"/>
        <v>266.83789058694589</v>
      </c>
      <c r="M41" s="50">
        <f t="shared" si="11"/>
        <v>208.74162829900467</v>
      </c>
      <c r="N41" s="50">
        <f t="shared" si="11"/>
        <v>164.37763690295591</v>
      </c>
      <c r="O41" s="50">
        <f t="shared" si="11"/>
        <v>157.87522885689265</v>
      </c>
      <c r="P41" s="50">
        <f t="shared" si="11"/>
        <v>179.3925177489939</v>
      </c>
      <c r="Q41" s="50">
        <f t="shared" si="11"/>
        <v>198.38666590006585</v>
      </c>
    </row>
    <row r="42" spans="1:17" ht="12" customHeight="1" x14ac:dyDescent="0.25">
      <c r="A42" s="52" t="s">
        <v>66</v>
      </c>
      <c r="B42" s="50">
        <v>53.835877816377895</v>
      </c>
      <c r="C42" s="50">
        <v>40.690459999999995</v>
      </c>
      <c r="D42" s="50">
        <v>60.401899999999991</v>
      </c>
      <c r="E42" s="50">
        <v>65.897339999999986</v>
      </c>
      <c r="F42" s="50">
        <v>79.100019999999986</v>
      </c>
      <c r="G42" s="50">
        <v>114.12506698463832</v>
      </c>
      <c r="H42" s="50">
        <v>102.82724999999999</v>
      </c>
      <c r="I42" s="50">
        <v>108.78651999999997</v>
      </c>
      <c r="J42" s="50">
        <v>121.97443000000001</v>
      </c>
      <c r="K42" s="50">
        <v>114.25277999999997</v>
      </c>
      <c r="L42" s="50">
        <v>52.737200989417282</v>
      </c>
      <c r="M42" s="50">
        <v>51.639744135192728</v>
      </c>
      <c r="N42" s="50">
        <v>46.145929068558964</v>
      </c>
      <c r="O42" s="50">
        <v>47.243024404273889</v>
      </c>
      <c r="P42" s="50">
        <v>75.809249842280138</v>
      </c>
      <c r="Q42" s="50">
        <v>81.302926269674359</v>
      </c>
    </row>
    <row r="43" spans="1:17" ht="12" customHeight="1" x14ac:dyDescent="0.25">
      <c r="A43" s="52" t="s">
        <v>65</v>
      </c>
      <c r="B43" s="50">
        <v>323.80463657873736</v>
      </c>
      <c r="C43" s="50">
        <v>365.26110869256019</v>
      </c>
      <c r="D43" s="50">
        <v>368.14939681912603</v>
      </c>
      <c r="E43" s="50">
        <v>382.66565494569232</v>
      </c>
      <c r="F43" s="50">
        <v>467.65255000000013</v>
      </c>
      <c r="G43" s="50">
        <v>518.5439216690728</v>
      </c>
      <c r="H43" s="50">
        <v>480.27651999999983</v>
      </c>
      <c r="I43" s="50">
        <v>414.95135999999997</v>
      </c>
      <c r="J43" s="50">
        <v>286.77947</v>
      </c>
      <c r="K43" s="50">
        <v>349.80627999999996</v>
      </c>
      <c r="L43" s="50">
        <v>214.10068959752863</v>
      </c>
      <c r="M43" s="50">
        <v>157.10188416381195</v>
      </c>
      <c r="N43" s="50">
        <v>118.23170783439696</v>
      </c>
      <c r="O43" s="50">
        <v>110.63220445261875</v>
      </c>
      <c r="P43" s="50">
        <v>103.58326790671376</v>
      </c>
      <c r="Q43" s="50">
        <v>117.08373963039149</v>
      </c>
    </row>
    <row r="44" spans="1:17" ht="12" customHeight="1" x14ac:dyDescent="0.25">
      <c r="A44" s="51" t="s">
        <v>41</v>
      </c>
      <c r="B44" s="50">
        <v>73.002530491945237</v>
      </c>
      <c r="C44" s="50">
        <v>86.499739999999974</v>
      </c>
      <c r="D44" s="50">
        <v>109.80134999999996</v>
      </c>
      <c r="E44" s="50">
        <v>117.53855999999998</v>
      </c>
      <c r="F44" s="50">
        <v>140.08996999999999</v>
      </c>
      <c r="G44" s="50">
        <v>136.2875502900894</v>
      </c>
      <c r="H44" s="50">
        <v>155.44335000000001</v>
      </c>
      <c r="I44" s="50">
        <v>168.38722999999999</v>
      </c>
      <c r="J44" s="50">
        <v>180.03236999999996</v>
      </c>
      <c r="K44" s="50">
        <v>201.37219999999999</v>
      </c>
      <c r="L44" s="50">
        <v>196.2923565257077</v>
      </c>
      <c r="M44" s="50">
        <v>217.58283934534703</v>
      </c>
      <c r="N44" s="50">
        <v>217.8664831186988</v>
      </c>
      <c r="O44" s="50">
        <v>218.8661087769346</v>
      </c>
      <c r="P44" s="50">
        <v>215.89952008285405</v>
      </c>
      <c r="Q44" s="50">
        <v>225.08886872749886</v>
      </c>
    </row>
    <row r="45" spans="1:17" ht="12" customHeight="1" x14ac:dyDescent="0.25">
      <c r="A45" s="51" t="s">
        <v>64</v>
      </c>
      <c r="B45" s="50">
        <f>SUM(B46:B50)</f>
        <v>8.3357217922995979</v>
      </c>
      <c r="C45" s="50">
        <f t="shared" ref="C45:Q45" si="12">SUM(C46:C50)</f>
        <v>8.5996099999999984</v>
      </c>
      <c r="D45" s="50">
        <f t="shared" si="12"/>
        <v>8.7999999999999972</v>
      </c>
      <c r="E45" s="50">
        <f t="shared" si="12"/>
        <v>9.0998400000000004</v>
      </c>
      <c r="F45" s="50">
        <f t="shared" si="12"/>
        <v>9.3000000000000007</v>
      </c>
      <c r="G45" s="50">
        <f t="shared" si="12"/>
        <v>9.9121047100410777</v>
      </c>
      <c r="H45" s="50">
        <f t="shared" si="12"/>
        <v>10.399999999999997</v>
      </c>
      <c r="I45" s="50">
        <f t="shared" si="12"/>
        <v>15.59638</v>
      </c>
      <c r="J45" s="50">
        <f t="shared" si="12"/>
        <v>17.457109999999997</v>
      </c>
      <c r="K45" s="50">
        <f t="shared" si="12"/>
        <v>19.394069999999999</v>
      </c>
      <c r="L45" s="50">
        <f t="shared" si="12"/>
        <v>21.997687833600367</v>
      </c>
      <c r="M45" s="50">
        <f t="shared" si="12"/>
        <v>39.194299425681336</v>
      </c>
      <c r="N45" s="50">
        <f t="shared" si="12"/>
        <v>80.724501154942871</v>
      </c>
      <c r="O45" s="50">
        <f t="shared" si="12"/>
        <v>64.787673518765814</v>
      </c>
      <c r="P45" s="50">
        <f t="shared" si="12"/>
        <v>66.925161595031653</v>
      </c>
      <c r="Q45" s="50">
        <f t="shared" si="12"/>
        <v>69.098492867859591</v>
      </c>
    </row>
    <row r="46" spans="1:17" ht="12" customHeight="1" x14ac:dyDescent="0.25">
      <c r="A46" s="52" t="s">
        <v>34</v>
      </c>
      <c r="B46" s="50">
        <v>0</v>
      </c>
      <c r="C46" s="50">
        <v>0</v>
      </c>
      <c r="D46" s="50">
        <v>0</v>
      </c>
      <c r="E46" s="50">
        <v>0</v>
      </c>
      <c r="F46" s="50">
        <v>0</v>
      </c>
      <c r="G46" s="50">
        <v>0</v>
      </c>
      <c r="H46" s="50">
        <v>0</v>
      </c>
      <c r="I46" s="50">
        <v>0</v>
      </c>
      <c r="J46" s="50">
        <v>0</v>
      </c>
      <c r="K46" s="50">
        <v>0</v>
      </c>
      <c r="L46" s="50">
        <v>0</v>
      </c>
      <c r="M46" s="50">
        <v>12.969332162566324</v>
      </c>
      <c r="N46" s="50">
        <v>51.351032285239874</v>
      </c>
      <c r="O46" s="50">
        <v>31.796613012699748</v>
      </c>
      <c r="P46" s="50">
        <v>33.104589763763656</v>
      </c>
      <c r="Q46" s="50">
        <v>32.818131786695929</v>
      </c>
    </row>
    <row r="47" spans="1:17" ht="12" customHeight="1" x14ac:dyDescent="0.25">
      <c r="A47" s="52" t="s">
        <v>63</v>
      </c>
      <c r="B47" s="50">
        <v>0</v>
      </c>
      <c r="C47" s="50">
        <v>0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</row>
    <row r="48" spans="1:17" ht="12" customHeight="1" x14ac:dyDescent="0.25">
      <c r="A48" s="52" t="s">
        <v>62</v>
      </c>
      <c r="B48" s="50">
        <v>0</v>
      </c>
      <c r="C48" s="50">
        <v>0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4.3963799999999997</v>
      </c>
      <c r="J48" s="50">
        <v>4.3966600000000007</v>
      </c>
      <c r="K48" s="50">
        <v>4.4101599999999994</v>
      </c>
      <c r="L48" s="50">
        <v>1.7674403892514936</v>
      </c>
      <c r="M48" s="50">
        <v>0.88360142286202747</v>
      </c>
      <c r="N48" s="50">
        <v>0.88358242220493188</v>
      </c>
      <c r="O48" s="50">
        <v>2.6512642669599304</v>
      </c>
      <c r="P48" s="50">
        <v>1.7674525038580697</v>
      </c>
      <c r="Q48" s="50">
        <v>2.6510400526052416</v>
      </c>
    </row>
    <row r="49" spans="1:17" ht="12" customHeight="1" x14ac:dyDescent="0.25">
      <c r="A49" s="52" t="s">
        <v>33</v>
      </c>
      <c r="B49" s="50">
        <v>7.3325690264641183</v>
      </c>
      <c r="C49" s="50">
        <v>7.5996099999999993</v>
      </c>
      <c r="D49" s="50">
        <v>7.799999999999998</v>
      </c>
      <c r="E49" s="50">
        <v>8.0998400000000004</v>
      </c>
      <c r="F49" s="50">
        <v>8.3000000000000007</v>
      </c>
      <c r="G49" s="50">
        <v>8.9089519442055973</v>
      </c>
      <c r="H49" s="50">
        <v>9.3999999999999968</v>
      </c>
      <c r="I49" s="50">
        <v>10.199999999999999</v>
      </c>
      <c r="J49" s="50">
        <v>12.060449999999996</v>
      </c>
      <c r="K49" s="50">
        <v>13.983910000000002</v>
      </c>
      <c r="L49" s="50">
        <v>19.227094678513392</v>
      </c>
      <c r="M49" s="50">
        <v>23.788867512174257</v>
      </c>
      <c r="N49" s="50">
        <v>26.937388119419353</v>
      </c>
      <c r="O49" s="50">
        <v>29.097797576643163</v>
      </c>
      <c r="P49" s="50">
        <v>30.739466895958696</v>
      </c>
      <c r="Q49" s="50">
        <v>32.100707290142445</v>
      </c>
    </row>
    <row r="50" spans="1:17" ht="12" customHeight="1" x14ac:dyDescent="0.25">
      <c r="A50" s="52" t="s">
        <v>61</v>
      </c>
      <c r="B50" s="50">
        <v>1.0031527658354802</v>
      </c>
      <c r="C50" s="50">
        <v>0.99999999999999967</v>
      </c>
      <c r="D50" s="50">
        <v>0.99999999999999956</v>
      </c>
      <c r="E50" s="50">
        <v>0.99999999999999989</v>
      </c>
      <c r="F50" s="50">
        <v>1</v>
      </c>
      <c r="G50" s="50">
        <v>1.0031527658354797</v>
      </c>
      <c r="H50" s="50">
        <v>0.99999999999999956</v>
      </c>
      <c r="I50" s="50">
        <v>0.99999999999999967</v>
      </c>
      <c r="J50" s="50">
        <v>0.99999999999999989</v>
      </c>
      <c r="K50" s="50">
        <v>0.99999999999999956</v>
      </c>
      <c r="L50" s="50">
        <v>1.0031527658354797</v>
      </c>
      <c r="M50" s="50">
        <v>1.5524983280787252</v>
      </c>
      <c r="N50" s="50">
        <v>1.5524983280787195</v>
      </c>
      <c r="O50" s="50">
        <v>1.24199866246298</v>
      </c>
      <c r="P50" s="50">
        <v>1.3136524314512295</v>
      </c>
      <c r="Q50" s="50">
        <v>1.5286137384159701</v>
      </c>
    </row>
    <row r="51" spans="1:17" ht="12" customHeight="1" x14ac:dyDescent="0.25">
      <c r="A51" s="51" t="s">
        <v>42</v>
      </c>
      <c r="B51" s="50">
        <v>1.7196982997069266</v>
      </c>
      <c r="C51" s="50">
        <v>3.3</v>
      </c>
      <c r="D51" s="50">
        <v>4.6000699999999979</v>
      </c>
      <c r="E51" s="50">
        <v>4.8642899999999987</v>
      </c>
      <c r="F51" s="50">
        <v>6.4025600000000003</v>
      </c>
      <c r="G51" s="50">
        <v>6.3771611473634149</v>
      </c>
      <c r="H51" s="50">
        <v>7.0502999999999973</v>
      </c>
      <c r="I51" s="50">
        <v>7.54901</v>
      </c>
      <c r="J51" s="50">
        <v>11.489539999999998</v>
      </c>
      <c r="K51" s="50">
        <v>11.10037</v>
      </c>
      <c r="L51" s="50">
        <v>16.957986979547709</v>
      </c>
      <c r="M51" s="50">
        <v>16.575959334566083</v>
      </c>
      <c r="N51" s="50">
        <v>24.553306554460285</v>
      </c>
      <c r="O51" s="50">
        <v>25.508716760554819</v>
      </c>
      <c r="P51" s="50">
        <v>25.77135956684398</v>
      </c>
      <c r="Q51" s="50">
        <v>24.290853682810315</v>
      </c>
    </row>
    <row r="52" spans="1:17" ht="12" customHeight="1" x14ac:dyDescent="0.25">
      <c r="A52" s="49" t="s">
        <v>30</v>
      </c>
      <c r="B52" s="48">
        <v>970.59370618107585</v>
      </c>
      <c r="C52" s="48">
        <v>1032.8999999999996</v>
      </c>
      <c r="D52" s="48">
        <v>1063.00666</v>
      </c>
      <c r="E52" s="48">
        <v>1133.6962599999997</v>
      </c>
      <c r="F52" s="48">
        <v>1178.4227999999998</v>
      </c>
      <c r="G52" s="48">
        <v>1238.7843293573214</v>
      </c>
      <c r="H52" s="48">
        <v>1310.3771400000001</v>
      </c>
      <c r="I52" s="48">
        <v>1341.87869</v>
      </c>
      <c r="J52" s="48">
        <v>1356.3388199999997</v>
      </c>
      <c r="K52" s="48">
        <v>1373.4994999999994</v>
      </c>
      <c r="L52" s="48">
        <v>1409.525668419604</v>
      </c>
      <c r="M52" s="48">
        <v>1398.5626160939682</v>
      </c>
      <c r="N52" s="48">
        <v>1375.9225744904313</v>
      </c>
      <c r="O52" s="48">
        <v>1350.0522369839232</v>
      </c>
      <c r="P52" s="48">
        <v>1440.1899162532432</v>
      </c>
      <c r="Q52" s="48">
        <v>1477.567612782992</v>
      </c>
    </row>
    <row r="53" spans="1:17" s="28" customFormat="1" ht="12" customHeight="1" x14ac:dyDescent="0.2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</row>
    <row r="54" spans="1:17" ht="12.95" customHeight="1" x14ac:dyDescent="0.25">
      <c r="A54" s="27" t="s">
        <v>70</v>
      </c>
      <c r="B54" s="26">
        <f t="shared" ref="B54" si="13">SUM(B55,B60)</f>
        <v>1431.2921711601425</v>
      </c>
      <c r="C54" s="26">
        <f t="shared" ref="C54:Q54" si="14">SUM(C55,C60)</f>
        <v>1537.2509186925602</v>
      </c>
      <c r="D54" s="26">
        <f t="shared" si="14"/>
        <v>1614.7593768191259</v>
      </c>
      <c r="E54" s="26">
        <f t="shared" si="14"/>
        <v>1713.7619449456922</v>
      </c>
      <c r="F54" s="26">
        <f t="shared" si="14"/>
        <v>1880.9679000000001</v>
      </c>
      <c r="G54" s="26">
        <f t="shared" si="14"/>
        <v>2024.0301341585268</v>
      </c>
      <c r="H54" s="26">
        <f t="shared" si="14"/>
        <v>2066.3745599999997</v>
      </c>
      <c r="I54" s="26">
        <f t="shared" si="14"/>
        <v>2057.1491900000001</v>
      </c>
      <c r="J54" s="26">
        <f t="shared" si="14"/>
        <v>1974.0717399999999</v>
      </c>
      <c r="K54" s="26">
        <f t="shared" si="14"/>
        <v>2069.4251999999997</v>
      </c>
      <c r="L54" s="26">
        <f t="shared" si="14"/>
        <v>1911.6115903454061</v>
      </c>
      <c r="M54" s="26">
        <f t="shared" si="14"/>
        <v>1880.6573424985672</v>
      </c>
      <c r="N54" s="26">
        <f t="shared" si="14"/>
        <v>1863.4445022214891</v>
      </c>
      <c r="O54" s="26">
        <f t="shared" si="14"/>
        <v>1817.0899648970712</v>
      </c>
      <c r="P54" s="26">
        <f t="shared" si="14"/>
        <v>1928.1784752469666</v>
      </c>
      <c r="Q54" s="26">
        <f t="shared" si="14"/>
        <v>1994.4324939612266</v>
      </c>
    </row>
    <row r="55" spans="1:17" ht="12" customHeight="1" x14ac:dyDescent="0.25">
      <c r="A55" s="25" t="s">
        <v>48</v>
      </c>
      <c r="B55" s="24">
        <f t="shared" ref="B55" si="15">SUM(B56:B59)</f>
        <v>776.9884054604147</v>
      </c>
      <c r="C55" s="24">
        <f t="shared" ref="C55:Q55" si="16">SUM(C56:C59)</f>
        <v>858.7680365898409</v>
      </c>
      <c r="D55" s="24">
        <f t="shared" si="16"/>
        <v>921.6365625128534</v>
      </c>
      <c r="E55" s="24">
        <f t="shared" si="16"/>
        <v>1010.2429809955019</v>
      </c>
      <c r="F55" s="24">
        <f t="shared" si="16"/>
        <v>1165.3951755015596</v>
      </c>
      <c r="G55" s="24">
        <f t="shared" si="16"/>
        <v>1291.838382588604</v>
      </c>
      <c r="H55" s="24">
        <f t="shared" si="16"/>
        <v>1313.7947635007015</v>
      </c>
      <c r="I55" s="24">
        <f t="shared" si="16"/>
        <v>1289.0598532990837</v>
      </c>
      <c r="J55" s="24">
        <f t="shared" si="16"/>
        <v>1195.5458941292345</v>
      </c>
      <c r="K55" s="24">
        <f t="shared" si="16"/>
        <v>1285.9119391135623</v>
      </c>
      <c r="L55" s="24">
        <f t="shared" si="16"/>
        <v>1123.7445886765872</v>
      </c>
      <c r="M55" s="24">
        <f t="shared" si="16"/>
        <v>1090.0995895838471</v>
      </c>
      <c r="N55" s="24">
        <f t="shared" si="16"/>
        <v>1072.21100415875</v>
      </c>
      <c r="O55" s="24">
        <f t="shared" si="16"/>
        <v>1026.9661579150936</v>
      </c>
      <c r="P55" s="24">
        <f t="shared" si="16"/>
        <v>1140.4961466192005</v>
      </c>
      <c r="Q55" s="24">
        <f t="shared" si="16"/>
        <v>1210.2958427440205</v>
      </c>
    </row>
    <row r="56" spans="1:17" ht="12" customHeight="1" x14ac:dyDescent="0.25">
      <c r="A56" s="23" t="s">
        <v>44</v>
      </c>
      <c r="B56" s="22">
        <v>346.6689556152885</v>
      </c>
      <c r="C56" s="22">
        <v>399.28091875927134</v>
      </c>
      <c r="D56" s="22">
        <v>432.5541540583103</v>
      </c>
      <c r="E56" s="22">
        <v>511.26508483070251</v>
      </c>
      <c r="F56" s="22">
        <v>626.34935862735642</v>
      </c>
      <c r="G56" s="22">
        <v>728.57460394948941</v>
      </c>
      <c r="H56" s="22">
        <v>733.14436028292175</v>
      </c>
      <c r="I56" s="22">
        <v>694.44787057547808</v>
      </c>
      <c r="J56" s="22">
        <v>600.39151814267257</v>
      </c>
      <c r="K56" s="22">
        <v>690.78118390718942</v>
      </c>
      <c r="L56" s="22">
        <v>540.88997108553951</v>
      </c>
      <c r="M56" s="22">
        <v>508.46790547423666</v>
      </c>
      <c r="N56" s="22">
        <v>492.653804371761</v>
      </c>
      <c r="O56" s="22">
        <v>456.96827103752753</v>
      </c>
      <c r="P56" s="22">
        <v>560.49162106222514</v>
      </c>
      <c r="Q56" s="22">
        <v>628.95148604057408</v>
      </c>
    </row>
    <row r="57" spans="1:17" ht="12" customHeight="1" x14ac:dyDescent="0.25">
      <c r="A57" s="23" t="s">
        <v>43</v>
      </c>
      <c r="B57" s="30">
        <v>88.510188674078464</v>
      </c>
      <c r="C57" s="30">
        <v>93.695907864705703</v>
      </c>
      <c r="D57" s="30">
        <v>98.100561586170627</v>
      </c>
      <c r="E57" s="30">
        <v>97.855723047693033</v>
      </c>
      <c r="F57" s="30">
        <v>101.75935550127697</v>
      </c>
      <c r="G57" s="30">
        <v>105.679127743788</v>
      </c>
      <c r="H57" s="30">
        <v>112.60198809108446</v>
      </c>
      <c r="I57" s="30">
        <v>120.93096303336587</v>
      </c>
      <c r="J57" s="30">
        <v>126.86918689628384</v>
      </c>
      <c r="K57" s="30">
        <v>130.11840803230197</v>
      </c>
      <c r="L57" s="30">
        <v>136.71943227284481</v>
      </c>
      <c r="M57" s="30">
        <v>137.98130384561512</v>
      </c>
      <c r="N57" s="30">
        <v>136.64247335320064</v>
      </c>
      <c r="O57" s="30">
        <v>136.82479995853728</v>
      </c>
      <c r="P57" s="30">
        <v>138.34961279998612</v>
      </c>
      <c r="Q57" s="30">
        <v>139.38649361949149</v>
      </c>
    </row>
    <row r="58" spans="1:17" ht="12" customHeight="1" x14ac:dyDescent="0.25">
      <c r="A58" s="23" t="s">
        <v>47</v>
      </c>
      <c r="B58" s="22">
        <v>176.485709490088</v>
      </c>
      <c r="C58" s="22">
        <v>189.22089070030356</v>
      </c>
      <c r="D58" s="22">
        <v>194.16185378954484</v>
      </c>
      <c r="E58" s="22">
        <v>196.36495204777938</v>
      </c>
      <c r="F58" s="22">
        <v>200.71378399412905</v>
      </c>
      <c r="G58" s="22">
        <v>206.37629807984439</v>
      </c>
      <c r="H58" s="22">
        <v>208.40915607012647</v>
      </c>
      <c r="I58" s="22">
        <v>210.20642441564607</v>
      </c>
      <c r="J58" s="22">
        <v>209.76519888503375</v>
      </c>
      <c r="K58" s="22">
        <v>211.74827365458239</v>
      </c>
      <c r="L58" s="22">
        <v>203.90130303956099</v>
      </c>
      <c r="M58" s="22">
        <v>202.80418144413352</v>
      </c>
      <c r="N58" s="22">
        <v>200.58972246549402</v>
      </c>
      <c r="O58" s="22">
        <v>200.2447368579588</v>
      </c>
      <c r="P58" s="22">
        <v>201.76562464705901</v>
      </c>
      <c r="Q58" s="22">
        <v>202.33686541914483</v>
      </c>
    </row>
    <row r="59" spans="1:17" ht="12" customHeight="1" x14ac:dyDescent="0.25">
      <c r="A59" s="21" t="s">
        <v>46</v>
      </c>
      <c r="B59" s="20">
        <v>165.32355168095978</v>
      </c>
      <c r="C59" s="20">
        <v>176.57031926556027</v>
      </c>
      <c r="D59" s="20">
        <v>196.81999307882771</v>
      </c>
      <c r="E59" s="20">
        <v>204.75722106932685</v>
      </c>
      <c r="F59" s="20">
        <v>236.57267737879704</v>
      </c>
      <c r="G59" s="20">
        <v>251.20835281548221</v>
      </c>
      <c r="H59" s="20">
        <v>259.63925905656873</v>
      </c>
      <c r="I59" s="20">
        <v>263.47459527459364</v>
      </c>
      <c r="J59" s="20">
        <v>258.51999020524431</v>
      </c>
      <c r="K59" s="20">
        <v>253.26407351948833</v>
      </c>
      <c r="L59" s="20">
        <v>242.23388227864194</v>
      </c>
      <c r="M59" s="20">
        <v>240.84619881986177</v>
      </c>
      <c r="N59" s="20">
        <v>242.32500396829437</v>
      </c>
      <c r="O59" s="20">
        <v>232.92835006107003</v>
      </c>
      <c r="P59" s="20">
        <v>239.88928810993016</v>
      </c>
      <c r="Q59" s="20">
        <v>239.62099766481023</v>
      </c>
    </row>
    <row r="60" spans="1:17" ht="12" customHeight="1" x14ac:dyDescent="0.25">
      <c r="A60" s="19" t="s">
        <v>45</v>
      </c>
      <c r="B60" s="18">
        <v>654.30376569972782</v>
      </c>
      <c r="C60" s="18">
        <v>678.48288210271926</v>
      </c>
      <c r="D60" s="18">
        <v>693.12281430627252</v>
      </c>
      <c r="E60" s="18">
        <v>703.51896395019037</v>
      </c>
      <c r="F60" s="18">
        <v>715.57272449844049</v>
      </c>
      <c r="G60" s="18">
        <v>732.19175156992276</v>
      </c>
      <c r="H60" s="18">
        <v>752.57979649929837</v>
      </c>
      <c r="I60" s="18">
        <v>768.08933670091619</v>
      </c>
      <c r="J60" s="18">
        <v>778.52584587076547</v>
      </c>
      <c r="K60" s="18">
        <v>783.51326088643725</v>
      </c>
      <c r="L60" s="18">
        <v>787.86700166881872</v>
      </c>
      <c r="M60" s="18">
        <v>790.55775291472014</v>
      </c>
      <c r="N60" s="18">
        <v>791.23349806273916</v>
      </c>
      <c r="O60" s="18">
        <v>790.12380698197751</v>
      </c>
      <c r="P60" s="18">
        <v>787.68232862776608</v>
      </c>
      <c r="Q60" s="18">
        <v>784.13665121720589</v>
      </c>
    </row>
    <row r="61" spans="1:17" s="28" customFormat="1" ht="12" customHeight="1" x14ac:dyDescent="0.25">
      <c r="B61" s="33"/>
    </row>
    <row r="62" spans="1:17" ht="12.95" customHeight="1" x14ac:dyDescent="0.25">
      <c r="A62" s="40" t="s">
        <v>69</v>
      </c>
      <c r="B62" s="47">
        <f t="shared" ref="B62" si="17">IF(B54=0,0,B54/B$54)</f>
        <v>1</v>
      </c>
      <c r="C62" s="47">
        <f t="shared" ref="C62:Q62" si="18">IF(C54=0,0,C54/C$54)</f>
        <v>1</v>
      </c>
      <c r="D62" s="47">
        <f t="shared" si="18"/>
        <v>1</v>
      </c>
      <c r="E62" s="47">
        <f t="shared" si="18"/>
        <v>1</v>
      </c>
      <c r="F62" s="47">
        <f t="shared" si="18"/>
        <v>1</v>
      </c>
      <c r="G62" s="47">
        <f t="shared" si="18"/>
        <v>1</v>
      </c>
      <c r="H62" s="47">
        <f t="shared" si="18"/>
        <v>1</v>
      </c>
      <c r="I62" s="47">
        <f t="shared" si="18"/>
        <v>1</v>
      </c>
      <c r="J62" s="47">
        <f t="shared" si="18"/>
        <v>1</v>
      </c>
      <c r="K62" s="47">
        <f t="shared" si="18"/>
        <v>1</v>
      </c>
      <c r="L62" s="47">
        <f t="shared" si="18"/>
        <v>1</v>
      </c>
      <c r="M62" s="47">
        <f t="shared" si="18"/>
        <v>1</v>
      </c>
      <c r="N62" s="47">
        <f t="shared" si="18"/>
        <v>1</v>
      </c>
      <c r="O62" s="47">
        <f t="shared" si="18"/>
        <v>1</v>
      </c>
      <c r="P62" s="47">
        <f t="shared" si="18"/>
        <v>1</v>
      </c>
      <c r="Q62" s="47">
        <f t="shared" si="18"/>
        <v>1</v>
      </c>
    </row>
    <row r="63" spans="1:17" ht="12" customHeight="1" x14ac:dyDescent="0.25">
      <c r="A63" s="46" t="s">
        <v>48</v>
      </c>
      <c r="B63" s="41">
        <f t="shared" ref="B63" si="19">IF(B55=0,0,B55/B$54)</f>
        <v>0.54285800000612172</v>
      </c>
      <c r="C63" s="41">
        <f t="shared" ref="C63:Q63" si="20">IF(C55=0,0,C55/C$54)</f>
        <v>0.55863881826151551</v>
      </c>
      <c r="D63" s="41">
        <f t="shared" si="20"/>
        <v>0.57075783286570048</v>
      </c>
      <c r="E63" s="41">
        <f t="shared" si="20"/>
        <v>0.58948851325293938</v>
      </c>
      <c r="F63" s="41">
        <f t="shared" si="20"/>
        <v>0.6195720700505094</v>
      </c>
      <c r="G63" s="41">
        <f t="shared" si="20"/>
        <v>0.63825056790751522</v>
      </c>
      <c r="H63" s="41">
        <f t="shared" si="20"/>
        <v>0.63579700840911513</v>
      </c>
      <c r="I63" s="41">
        <f t="shared" si="20"/>
        <v>0.62662438853016955</v>
      </c>
      <c r="J63" s="41">
        <f t="shared" si="20"/>
        <v>0.60562433973612051</v>
      </c>
      <c r="K63" s="41">
        <f t="shared" si="20"/>
        <v>0.62138604435355405</v>
      </c>
      <c r="L63" s="41">
        <f t="shared" si="20"/>
        <v>0.58785194353918913</v>
      </c>
      <c r="M63" s="41">
        <f t="shared" si="20"/>
        <v>0.57963753680698882</v>
      </c>
      <c r="N63" s="41">
        <f t="shared" si="20"/>
        <v>0.57539197055803004</v>
      </c>
      <c r="O63" s="41">
        <f t="shared" si="20"/>
        <v>0.56517078281991717</v>
      </c>
      <c r="P63" s="41">
        <f t="shared" si="20"/>
        <v>0.59148889029742047</v>
      </c>
      <c r="Q63" s="41">
        <f t="shared" si="20"/>
        <v>0.60683720627726079</v>
      </c>
    </row>
    <row r="64" spans="1:17" ht="12" customHeight="1" x14ac:dyDescent="0.25">
      <c r="A64" s="23" t="s">
        <v>44</v>
      </c>
      <c r="B64" s="45">
        <f t="shared" ref="B64" si="21">IF(B56=0,0,B56/B$54)</f>
        <v>0.24220698093687879</v>
      </c>
      <c r="C64" s="45">
        <f t="shared" ref="C64:Q64" si="22">IF(C56=0,0,C56/C$54)</f>
        <v>0.25973698496720488</v>
      </c>
      <c r="D64" s="45">
        <f t="shared" si="22"/>
        <v>0.2678753009692304</v>
      </c>
      <c r="E64" s="45">
        <f t="shared" si="22"/>
        <v>0.29832911527680356</v>
      </c>
      <c r="F64" s="45">
        <f t="shared" si="22"/>
        <v>0.33299311414477428</v>
      </c>
      <c r="G64" s="45">
        <f t="shared" si="22"/>
        <v>0.35996233042863668</v>
      </c>
      <c r="H64" s="45">
        <f t="shared" si="22"/>
        <v>0.35479741885852573</v>
      </c>
      <c r="I64" s="45">
        <f t="shared" si="22"/>
        <v>0.33757778675035138</v>
      </c>
      <c r="J64" s="45">
        <f t="shared" si="22"/>
        <v>0.30413865209512225</v>
      </c>
      <c r="K64" s="45">
        <f t="shared" si="22"/>
        <v>0.33380340778066758</v>
      </c>
      <c r="L64" s="45">
        <f t="shared" si="22"/>
        <v>0.2829497235826065</v>
      </c>
      <c r="M64" s="45">
        <f t="shared" si="22"/>
        <v>0.27036711791351964</v>
      </c>
      <c r="N64" s="45">
        <f t="shared" si="22"/>
        <v>0.26437803958446204</v>
      </c>
      <c r="O64" s="45">
        <f t="shared" si="22"/>
        <v>0.25148356980960623</v>
      </c>
      <c r="P64" s="45">
        <f t="shared" si="22"/>
        <v>0.29068451300413761</v>
      </c>
      <c r="Q64" s="45">
        <f t="shared" si="22"/>
        <v>0.31535360958313863</v>
      </c>
    </row>
    <row r="65" spans="1:17" ht="12" customHeight="1" x14ac:dyDescent="0.25">
      <c r="A65" s="23" t="s">
        <v>43</v>
      </c>
      <c r="B65" s="44">
        <f t="shared" ref="B65" si="23">IF(B57=0,0,B57/B$54)</f>
        <v>6.1839357789776769E-2</v>
      </c>
      <c r="C65" s="44">
        <f t="shared" ref="C65:Q65" si="24">IF(C57=0,0,C57/C$54)</f>
        <v>6.0950302078462609E-2</v>
      </c>
      <c r="D65" s="44">
        <f t="shared" si="24"/>
        <v>6.0752433455080142E-2</v>
      </c>
      <c r="E65" s="44">
        <f t="shared" si="24"/>
        <v>5.7099950979944303E-2</v>
      </c>
      <c r="F65" s="44">
        <f t="shared" si="24"/>
        <v>5.4099464164846706E-2</v>
      </c>
      <c r="G65" s="44">
        <f t="shared" si="24"/>
        <v>5.2212230421027399E-2</v>
      </c>
      <c r="H65" s="44">
        <f t="shared" si="24"/>
        <v>5.4492535027669174E-2</v>
      </c>
      <c r="I65" s="44">
        <f t="shared" si="24"/>
        <v>5.8785703837729859E-2</v>
      </c>
      <c r="J65" s="44">
        <f t="shared" si="24"/>
        <v>6.4267769162372909E-2</v>
      </c>
      <c r="K65" s="44">
        <f t="shared" si="24"/>
        <v>6.2876593960633123E-2</v>
      </c>
      <c r="L65" s="44">
        <f t="shared" si="24"/>
        <v>7.1520508121705406E-2</v>
      </c>
      <c r="M65" s="44">
        <f t="shared" si="24"/>
        <v>7.3368657185736236E-2</v>
      </c>
      <c r="N65" s="44">
        <f t="shared" si="24"/>
        <v>7.3327900664765439E-2</v>
      </c>
      <c r="O65" s="44">
        <f t="shared" si="24"/>
        <v>7.5298858395427715E-2</v>
      </c>
      <c r="P65" s="44">
        <f t="shared" si="24"/>
        <v>7.1751455882353377E-2</v>
      </c>
      <c r="Q65" s="44">
        <f t="shared" si="24"/>
        <v>6.9887797176153149E-2</v>
      </c>
    </row>
    <row r="66" spans="1:17" ht="12" customHeight="1" x14ac:dyDescent="0.25">
      <c r="A66" s="23" t="s">
        <v>47</v>
      </c>
      <c r="B66" s="44">
        <f t="shared" ref="B66" si="25">IF(B58=0,0,B58/B$54)</f>
        <v>0.12330515952381438</v>
      </c>
      <c r="C66" s="44">
        <f t="shared" ref="C66:Q66" si="26">IF(C58=0,0,C58/C$54)</f>
        <v>0.12309043917256976</v>
      </c>
      <c r="D66" s="44">
        <f t="shared" si="26"/>
        <v>0.12024197324806338</v>
      </c>
      <c r="E66" s="44">
        <f t="shared" si="26"/>
        <v>0.11458123027349755</v>
      </c>
      <c r="F66" s="44">
        <f t="shared" si="26"/>
        <v>0.10670771361602133</v>
      </c>
      <c r="G66" s="44">
        <f t="shared" si="26"/>
        <v>0.10196305608149632</v>
      </c>
      <c r="H66" s="44">
        <f t="shared" si="26"/>
        <v>0.10085739541340777</v>
      </c>
      <c r="I66" s="44">
        <f t="shared" si="26"/>
        <v>0.10218336396673595</v>
      </c>
      <c r="J66" s="44">
        <f t="shared" si="26"/>
        <v>0.1062601701015353</v>
      </c>
      <c r="K66" s="44">
        <f t="shared" si="26"/>
        <v>0.10232226497221665</v>
      </c>
      <c r="L66" s="44">
        <f t="shared" si="26"/>
        <v>0.10666460910226977</v>
      </c>
      <c r="M66" s="44">
        <f t="shared" si="26"/>
        <v>0.10783685941145231</v>
      </c>
      <c r="N66" s="44">
        <f t="shared" si="26"/>
        <v>0.10764459162929872</v>
      </c>
      <c r="O66" s="44">
        <f t="shared" si="26"/>
        <v>0.11020078296965424</v>
      </c>
      <c r="P66" s="44">
        <f t="shared" si="26"/>
        <v>0.10464053366284794</v>
      </c>
      <c r="Q66" s="44">
        <f t="shared" si="26"/>
        <v>0.10145084681070105</v>
      </c>
    </row>
    <row r="67" spans="1:17" ht="12" customHeight="1" x14ac:dyDescent="0.25">
      <c r="A67" s="23" t="s">
        <v>46</v>
      </c>
      <c r="B67" s="43">
        <f t="shared" ref="B67" si="27">IF(B59=0,0,B59/B$54)</f>
        <v>0.11550650175565187</v>
      </c>
      <c r="C67" s="43">
        <f t="shared" ref="C67:Q67" si="28">IF(C59=0,0,C59/C$54)</f>
        <v>0.1148610920432783</v>
      </c>
      <c r="D67" s="43">
        <f t="shared" si="28"/>
        <v>0.12188812519332663</v>
      </c>
      <c r="E67" s="43">
        <f t="shared" si="28"/>
        <v>0.11947821672269392</v>
      </c>
      <c r="F67" s="43">
        <f t="shared" si="28"/>
        <v>0.12577177812486701</v>
      </c>
      <c r="G67" s="43">
        <f t="shared" si="28"/>
        <v>0.12411295097635487</v>
      </c>
      <c r="H67" s="43">
        <f t="shared" si="28"/>
        <v>0.12564965910951245</v>
      </c>
      <c r="I67" s="43">
        <f t="shared" si="28"/>
        <v>0.12807753397535238</v>
      </c>
      <c r="J67" s="43">
        <f t="shared" si="28"/>
        <v>0.13095774837709004</v>
      </c>
      <c r="K67" s="43">
        <f t="shared" si="28"/>
        <v>0.12238377764003665</v>
      </c>
      <c r="L67" s="43">
        <f t="shared" si="28"/>
        <v>0.12671710273260745</v>
      </c>
      <c r="M67" s="43">
        <f t="shared" si="28"/>
        <v>0.12806490229628062</v>
      </c>
      <c r="N67" s="43">
        <f t="shared" si="28"/>
        <v>0.13004143867950385</v>
      </c>
      <c r="O67" s="43">
        <f t="shared" si="28"/>
        <v>0.12818757164522904</v>
      </c>
      <c r="P67" s="43">
        <f t="shared" si="28"/>
        <v>0.1244123877480815</v>
      </c>
      <c r="Q67" s="43">
        <f t="shared" si="28"/>
        <v>0.12014495270726805</v>
      </c>
    </row>
    <row r="68" spans="1:17" ht="12" customHeight="1" x14ac:dyDescent="0.25">
      <c r="A68" s="42" t="s">
        <v>45</v>
      </c>
      <c r="B68" s="41">
        <f t="shared" ref="B68" si="29">IF(B60=0,0,B60/B$54)</f>
        <v>0.45714199999387822</v>
      </c>
      <c r="C68" s="41">
        <f t="shared" ref="C68:Q68" si="30">IF(C60=0,0,C60/C$54)</f>
        <v>0.44136118173848449</v>
      </c>
      <c r="D68" s="41">
        <f t="shared" si="30"/>
        <v>0.42924216713429947</v>
      </c>
      <c r="E68" s="41">
        <f t="shared" si="30"/>
        <v>0.41051148674706062</v>
      </c>
      <c r="F68" s="41">
        <f t="shared" si="30"/>
        <v>0.3804279299494906</v>
      </c>
      <c r="G68" s="41">
        <f t="shared" si="30"/>
        <v>0.36174943209248472</v>
      </c>
      <c r="H68" s="41">
        <f t="shared" si="30"/>
        <v>0.36420299159088487</v>
      </c>
      <c r="I68" s="41">
        <f t="shared" si="30"/>
        <v>0.37337561146983034</v>
      </c>
      <c r="J68" s="41">
        <f t="shared" si="30"/>
        <v>0.39437566026387955</v>
      </c>
      <c r="K68" s="41">
        <f t="shared" si="30"/>
        <v>0.37861395564644584</v>
      </c>
      <c r="L68" s="41">
        <f t="shared" si="30"/>
        <v>0.41214805646081076</v>
      </c>
      <c r="M68" s="41">
        <f t="shared" si="30"/>
        <v>0.42036246319301118</v>
      </c>
      <c r="N68" s="41">
        <f t="shared" si="30"/>
        <v>0.42460802944197001</v>
      </c>
      <c r="O68" s="41">
        <f t="shared" si="30"/>
        <v>0.43482921718008272</v>
      </c>
      <c r="P68" s="41">
        <f t="shared" si="30"/>
        <v>0.40851110970257953</v>
      </c>
      <c r="Q68" s="41">
        <f t="shared" si="30"/>
        <v>0.39316279372273916</v>
      </c>
    </row>
    <row r="69" spans="1:17" s="28" customFormat="1" ht="12" customHeight="1" x14ac:dyDescent="0.25"/>
    <row r="70" spans="1:17" s="28" customFormat="1" ht="12.95" customHeight="1" x14ac:dyDescent="0.25">
      <c r="A70" s="35" t="s">
        <v>68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</row>
    <row r="71" spans="1:17" s="28" customFormat="1" ht="12" customHeight="1" x14ac:dyDescent="0.25">
      <c r="B71" s="33"/>
    </row>
    <row r="72" spans="1:17" ht="12.95" customHeight="1" x14ac:dyDescent="0.25">
      <c r="A72" s="40" t="s">
        <v>67</v>
      </c>
      <c r="B72" s="55">
        <f>SUM(B73:B74,B77:B78,B84:B85)</f>
        <v>1306.4681293995161</v>
      </c>
      <c r="C72" s="55">
        <f t="shared" ref="C72:Q72" si="31">SUM(C73:C74,C77:C78,C84:C85)</f>
        <v>1440.5478477940824</v>
      </c>
      <c r="D72" s="55">
        <f t="shared" si="31"/>
        <v>1557.7783126550889</v>
      </c>
      <c r="E72" s="55">
        <f t="shared" si="31"/>
        <v>1635.3103187865006</v>
      </c>
      <c r="F72" s="55">
        <f t="shared" si="31"/>
        <v>2001.8338342889406</v>
      </c>
      <c r="G72" s="55">
        <f t="shared" si="31"/>
        <v>2252.0010298352695</v>
      </c>
      <c r="H72" s="55">
        <f t="shared" si="31"/>
        <v>2147.4967698940677</v>
      </c>
      <c r="I72" s="55">
        <f t="shared" si="31"/>
        <v>1979.6816768321519</v>
      </c>
      <c r="J72" s="55">
        <f t="shared" si="31"/>
        <v>1639.5497954931961</v>
      </c>
      <c r="K72" s="55">
        <f t="shared" si="31"/>
        <v>1862.7431422608001</v>
      </c>
      <c r="L72" s="55">
        <f t="shared" si="31"/>
        <v>1272.3053471220699</v>
      </c>
      <c r="M72" s="55">
        <f t="shared" si="31"/>
        <v>1136.4735870836764</v>
      </c>
      <c r="N72" s="55">
        <f t="shared" si="31"/>
        <v>1002.452524187983</v>
      </c>
      <c r="O72" s="55">
        <f t="shared" si="31"/>
        <v>983.08356376943743</v>
      </c>
      <c r="P72" s="55">
        <f t="shared" si="31"/>
        <v>1029.1673523807237</v>
      </c>
      <c r="Q72" s="55">
        <f t="shared" si="31"/>
        <v>1108.4492942748175</v>
      </c>
    </row>
    <row r="73" spans="1:17" ht="12" customHeight="1" x14ac:dyDescent="0.25">
      <c r="A73" s="54" t="s">
        <v>38</v>
      </c>
      <c r="B73" s="53">
        <v>0</v>
      </c>
      <c r="C73" s="53">
        <v>0</v>
      </c>
      <c r="D73" s="53">
        <v>0</v>
      </c>
      <c r="E73" s="53">
        <v>0</v>
      </c>
      <c r="F73" s="53">
        <v>0</v>
      </c>
      <c r="G73" s="53">
        <v>0</v>
      </c>
      <c r="H73" s="53">
        <v>0</v>
      </c>
      <c r="I73" s="53">
        <v>0</v>
      </c>
      <c r="J73" s="53">
        <v>0</v>
      </c>
      <c r="K73" s="53">
        <v>0</v>
      </c>
      <c r="L73" s="53">
        <v>0</v>
      </c>
      <c r="M73" s="53">
        <v>0</v>
      </c>
      <c r="N73" s="53">
        <v>0</v>
      </c>
      <c r="O73" s="53">
        <v>0</v>
      </c>
      <c r="P73" s="53">
        <v>0</v>
      </c>
      <c r="Q73" s="53">
        <v>0</v>
      </c>
    </row>
    <row r="74" spans="1:17" ht="12" customHeight="1" x14ac:dyDescent="0.25">
      <c r="A74" s="51" t="s">
        <v>37</v>
      </c>
      <c r="B74" s="50">
        <f>SUM(B75:B76)</f>
        <v>1142.7173328675906</v>
      </c>
      <c r="C74" s="50">
        <f t="shared" ref="C74:Q74" si="32">SUM(C75:C76)</f>
        <v>1237.9655350007304</v>
      </c>
      <c r="D74" s="50">
        <f t="shared" si="32"/>
        <v>1299.8774727421089</v>
      </c>
      <c r="E74" s="50">
        <f t="shared" si="32"/>
        <v>1359.2363602590126</v>
      </c>
      <c r="F74" s="50">
        <f t="shared" si="32"/>
        <v>1672.7912412207845</v>
      </c>
      <c r="G74" s="50">
        <f t="shared" si="32"/>
        <v>1931.8895404091688</v>
      </c>
      <c r="H74" s="50">
        <f t="shared" si="32"/>
        <v>1782.3922377194876</v>
      </c>
      <c r="I74" s="50">
        <f t="shared" si="32"/>
        <v>1584.1746266217478</v>
      </c>
      <c r="J74" s="50">
        <f t="shared" si="32"/>
        <v>1216.6907010055202</v>
      </c>
      <c r="K74" s="50">
        <f t="shared" si="32"/>
        <v>1389.76116603624</v>
      </c>
      <c r="L74" s="50">
        <f t="shared" si="32"/>
        <v>811.25488083474136</v>
      </c>
      <c r="M74" s="50">
        <f t="shared" si="32"/>
        <v>625.41614546008987</v>
      </c>
      <c r="N74" s="50">
        <f t="shared" si="32"/>
        <v>490.72886154449554</v>
      </c>
      <c r="O74" s="50">
        <f t="shared" si="32"/>
        <v>469.0119855779389</v>
      </c>
      <c r="P74" s="50">
        <f t="shared" si="32"/>
        <v>522.06368228762051</v>
      </c>
      <c r="Q74" s="50">
        <f t="shared" si="32"/>
        <v>579.76172986978554</v>
      </c>
    </row>
    <row r="75" spans="1:17" ht="12" customHeight="1" x14ac:dyDescent="0.25">
      <c r="A75" s="52" t="s">
        <v>66</v>
      </c>
      <c r="B75" s="50">
        <v>142.22743359545657</v>
      </c>
      <c r="C75" s="50">
        <v>107.49893811256801</v>
      </c>
      <c r="D75" s="50">
        <v>159.57401587452</v>
      </c>
      <c r="E75" s="50">
        <v>174.09225834367203</v>
      </c>
      <c r="F75" s="50">
        <v>208.97203311741606</v>
      </c>
      <c r="G75" s="50">
        <v>301.50368201476016</v>
      </c>
      <c r="H75" s="50">
        <v>271.65630921930011</v>
      </c>
      <c r="I75" s="50">
        <v>287.39993062161608</v>
      </c>
      <c r="J75" s="50">
        <v>322.24068496364413</v>
      </c>
      <c r="K75" s="50">
        <v>301.84108330082393</v>
      </c>
      <c r="L75" s="50">
        <v>139.3248713676727</v>
      </c>
      <c r="M75" s="50">
        <v>136.42553215023696</v>
      </c>
      <c r="N75" s="50">
        <v>121.91158254509716</v>
      </c>
      <c r="O75" s="50">
        <v>124.80996667733865</v>
      </c>
      <c r="P75" s="50">
        <v>200.27824352822452</v>
      </c>
      <c r="Q75" s="50">
        <v>214.79182686640567</v>
      </c>
    </row>
    <row r="76" spans="1:17" ht="12" customHeight="1" x14ac:dyDescent="0.25">
      <c r="A76" s="52" t="s">
        <v>65</v>
      </c>
      <c r="B76" s="50">
        <v>1000.4898992721339</v>
      </c>
      <c r="C76" s="50">
        <v>1130.4665968881623</v>
      </c>
      <c r="D76" s="50">
        <v>1140.3034568675889</v>
      </c>
      <c r="E76" s="50">
        <v>1185.1441019153406</v>
      </c>
      <c r="F76" s="50">
        <v>1463.8192081033685</v>
      </c>
      <c r="G76" s="50">
        <v>1630.3858583944086</v>
      </c>
      <c r="H76" s="50">
        <v>1510.7359285001876</v>
      </c>
      <c r="I76" s="50">
        <v>1296.7746960001318</v>
      </c>
      <c r="J76" s="50">
        <v>894.4500160418761</v>
      </c>
      <c r="K76" s="50">
        <v>1087.9200827354161</v>
      </c>
      <c r="L76" s="50">
        <v>671.93000946706866</v>
      </c>
      <c r="M76" s="50">
        <v>488.9906133098529</v>
      </c>
      <c r="N76" s="50">
        <v>368.81727899939835</v>
      </c>
      <c r="O76" s="50">
        <v>344.20201890060025</v>
      </c>
      <c r="P76" s="50">
        <v>321.78543875939596</v>
      </c>
      <c r="Q76" s="50">
        <v>364.9699030033799</v>
      </c>
    </row>
    <row r="77" spans="1:17" ht="12" customHeight="1" x14ac:dyDescent="0.25">
      <c r="A77" s="51" t="s">
        <v>41</v>
      </c>
      <c r="B77" s="50">
        <v>163.75079653192549</v>
      </c>
      <c r="C77" s="50">
        <v>202.58231279335197</v>
      </c>
      <c r="D77" s="50">
        <v>257.90083991297996</v>
      </c>
      <c r="E77" s="50">
        <v>276.07395852748806</v>
      </c>
      <c r="F77" s="50">
        <v>329.04259306815612</v>
      </c>
      <c r="G77" s="50">
        <v>320.11148942610049</v>
      </c>
      <c r="H77" s="50">
        <v>365.10453217458007</v>
      </c>
      <c r="I77" s="50">
        <v>395.50705021040409</v>
      </c>
      <c r="J77" s="50">
        <v>422.85909448767592</v>
      </c>
      <c r="K77" s="50">
        <v>472.98197622456007</v>
      </c>
      <c r="L77" s="50">
        <v>461.0504662873285</v>
      </c>
      <c r="M77" s="50">
        <v>511.05744162358661</v>
      </c>
      <c r="N77" s="50">
        <v>511.7236626434875</v>
      </c>
      <c r="O77" s="50">
        <v>514.07157819149847</v>
      </c>
      <c r="P77" s="50">
        <v>507.10367009310318</v>
      </c>
      <c r="Q77" s="50">
        <v>528.68756440503205</v>
      </c>
    </row>
    <row r="78" spans="1:17" ht="12" customHeight="1" x14ac:dyDescent="0.25">
      <c r="A78" s="51" t="s">
        <v>64</v>
      </c>
      <c r="B78" s="50">
        <f>SUM(B79:B83)</f>
        <v>0</v>
      </c>
      <c r="C78" s="50">
        <f t="shared" ref="C78:Q78" si="33">SUM(C79:C83)</f>
        <v>0</v>
      </c>
      <c r="D78" s="50">
        <f t="shared" si="33"/>
        <v>0</v>
      </c>
      <c r="E78" s="50">
        <f t="shared" si="33"/>
        <v>0</v>
      </c>
      <c r="F78" s="50">
        <f t="shared" si="33"/>
        <v>0</v>
      </c>
      <c r="G78" s="50">
        <f t="shared" si="33"/>
        <v>0</v>
      </c>
      <c r="H78" s="50">
        <f t="shared" si="33"/>
        <v>0</v>
      </c>
      <c r="I78" s="50">
        <f t="shared" si="33"/>
        <v>0</v>
      </c>
      <c r="J78" s="50">
        <f t="shared" si="33"/>
        <v>0</v>
      </c>
      <c r="K78" s="50">
        <f t="shared" si="33"/>
        <v>0</v>
      </c>
      <c r="L78" s="50">
        <f t="shared" si="33"/>
        <v>0</v>
      </c>
      <c r="M78" s="50">
        <f t="shared" si="33"/>
        <v>0</v>
      </c>
      <c r="N78" s="50">
        <f t="shared" si="33"/>
        <v>0</v>
      </c>
      <c r="O78" s="50">
        <f t="shared" si="33"/>
        <v>0</v>
      </c>
      <c r="P78" s="50">
        <f t="shared" si="33"/>
        <v>0</v>
      </c>
      <c r="Q78" s="50">
        <f t="shared" si="33"/>
        <v>0</v>
      </c>
    </row>
    <row r="79" spans="1:17" ht="12" customHeight="1" x14ac:dyDescent="0.25">
      <c r="A79" s="52" t="s">
        <v>34</v>
      </c>
      <c r="B79" s="50">
        <v>0</v>
      </c>
      <c r="C79" s="50">
        <v>0</v>
      </c>
      <c r="D79" s="50">
        <v>0</v>
      </c>
      <c r="E79" s="50">
        <v>0</v>
      </c>
      <c r="F79" s="50">
        <v>0</v>
      </c>
      <c r="G79" s="50">
        <v>0</v>
      </c>
      <c r="H79" s="50">
        <v>0</v>
      </c>
      <c r="I79" s="50">
        <v>0</v>
      </c>
      <c r="J79" s="50">
        <v>0</v>
      </c>
      <c r="K79" s="50">
        <v>0</v>
      </c>
      <c r="L79" s="50">
        <v>0</v>
      </c>
      <c r="M79" s="50">
        <v>0</v>
      </c>
      <c r="N79" s="50">
        <v>0</v>
      </c>
      <c r="O79" s="50">
        <v>0</v>
      </c>
      <c r="P79" s="50">
        <v>0</v>
      </c>
      <c r="Q79" s="50">
        <v>0</v>
      </c>
    </row>
    <row r="80" spans="1:17" ht="12" customHeight="1" x14ac:dyDescent="0.25">
      <c r="A80" s="52" t="s">
        <v>63</v>
      </c>
      <c r="B80" s="50">
        <v>0</v>
      </c>
      <c r="C80" s="50">
        <v>0</v>
      </c>
      <c r="D80" s="50">
        <v>0</v>
      </c>
      <c r="E80" s="50">
        <v>0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50">
        <v>0</v>
      </c>
    </row>
    <row r="81" spans="1:17" ht="12" customHeight="1" x14ac:dyDescent="0.25">
      <c r="A81" s="52" t="s">
        <v>62</v>
      </c>
      <c r="B81" s="50">
        <v>0</v>
      </c>
      <c r="C81" s="50">
        <v>0</v>
      </c>
      <c r="D81" s="50">
        <v>0</v>
      </c>
      <c r="E81" s="50">
        <v>0</v>
      </c>
      <c r="F81" s="50">
        <v>0</v>
      </c>
      <c r="G81" s="50">
        <v>0</v>
      </c>
      <c r="H81" s="50">
        <v>0</v>
      </c>
      <c r="I81" s="50">
        <v>0</v>
      </c>
      <c r="J81" s="50">
        <v>0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50">
        <v>0</v>
      </c>
      <c r="Q81" s="50">
        <v>0</v>
      </c>
    </row>
    <row r="82" spans="1:17" ht="12" customHeight="1" x14ac:dyDescent="0.25">
      <c r="A82" s="52" t="s">
        <v>33</v>
      </c>
      <c r="B82" s="50">
        <v>0</v>
      </c>
      <c r="C82" s="50">
        <v>0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</row>
    <row r="83" spans="1:17" ht="12" customHeight="1" x14ac:dyDescent="0.25">
      <c r="A83" s="52" t="s">
        <v>61</v>
      </c>
      <c r="B83" s="50">
        <v>0</v>
      </c>
      <c r="C83" s="50">
        <v>0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</row>
    <row r="84" spans="1:17" ht="12" customHeight="1" x14ac:dyDescent="0.25">
      <c r="A84" s="51" t="s">
        <v>42</v>
      </c>
      <c r="B84" s="50">
        <v>0</v>
      </c>
      <c r="C84" s="50">
        <v>0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</row>
    <row r="85" spans="1:17" ht="12" customHeight="1" x14ac:dyDescent="0.25">
      <c r="A85" s="49" t="s">
        <v>30</v>
      </c>
      <c r="B85" s="48">
        <v>0</v>
      </c>
      <c r="C85" s="48">
        <v>0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</row>
    <row r="86" spans="1:17" s="28" customFormat="1" ht="12" customHeight="1" x14ac:dyDescent="0.25"/>
    <row r="87" spans="1:17" ht="12.95" customHeight="1" x14ac:dyDescent="0.25">
      <c r="A87" s="27" t="s">
        <v>60</v>
      </c>
      <c r="B87" s="26">
        <f t="shared" ref="B87:Q87" si="34">SUM(B88,B93)</f>
        <v>1306.4681293995161</v>
      </c>
      <c r="C87" s="26">
        <f t="shared" si="34"/>
        <v>1440.5478477940824</v>
      </c>
      <c r="D87" s="26">
        <f t="shared" si="34"/>
        <v>1557.7783126550889</v>
      </c>
      <c r="E87" s="26">
        <f t="shared" si="34"/>
        <v>1635.3103187865008</v>
      </c>
      <c r="F87" s="26">
        <f t="shared" si="34"/>
        <v>2001.8338342889401</v>
      </c>
      <c r="G87" s="26">
        <f t="shared" si="34"/>
        <v>2252.0010298352695</v>
      </c>
      <c r="H87" s="26">
        <f t="shared" si="34"/>
        <v>2147.4967698940673</v>
      </c>
      <c r="I87" s="26">
        <f t="shared" si="34"/>
        <v>1979.6816768321514</v>
      </c>
      <c r="J87" s="26">
        <f t="shared" si="34"/>
        <v>1639.5497954931964</v>
      </c>
      <c r="K87" s="26">
        <f t="shared" si="34"/>
        <v>1862.7431422608004</v>
      </c>
      <c r="L87" s="26">
        <f t="shared" si="34"/>
        <v>1272.3053471220699</v>
      </c>
      <c r="M87" s="26">
        <f t="shared" si="34"/>
        <v>1136.4735870836764</v>
      </c>
      <c r="N87" s="26">
        <f t="shared" si="34"/>
        <v>1002.452524187983</v>
      </c>
      <c r="O87" s="26">
        <f t="shared" si="34"/>
        <v>983.08356376943743</v>
      </c>
      <c r="P87" s="26">
        <f t="shared" si="34"/>
        <v>1029.1673523807237</v>
      </c>
      <c r="Q87" s="26">
        <f t="shared" si="34"/>
        <v>1108.4492942748179</v>
      </c>
    </row>
    <row r="88" spans="1:17" ht="12" customHeight="1" x14ac:dyDescent="0.25">
      <c r="A88" s="25" t="s">
        <v>48</v>
      </c>
      <c r="B88" s="24">
        <f t="shared" ref="B88:Q88" si="35">SUM(B89:B92)</f>
        <v>1306.4681293995161</v>
      </c>
      <c r="C88" s="24">
        <f t="shared" si="35"/>
        <v>1440.5478477940824</v>
      </c>
      <c r="D88" s="24">
        <f t="shared" si="35"/>
        <v>1557.7783126550889</v>
      </c>
      <c r="E88" s="24">
        <f t="shared" si="35"/>
        <v>1635.3103187865008</v>
      </c>
      <c r="F88" s="24">
        <f t="shared" si="35"/>
        <v>2001.8338342889401</v>
      </c>
      <c r="G88" s="24">
        <f t="shared" si="35"/>
        <v>2252.0010298352695</v>
      </c>
      <c r="H88" s="24">
        <f t="shared" si="35"/>
        <v>2147.4967698940673</v>
      </c>
      <c r="I88" s="24">
        <f t="shared" si="35"/>
        <v>1979.6816768321514</v>
      </c>
      <c r="J88" s="24">
        <f t="shared" si="35"/>
        <v>1639.5497954931964</v>
      </c>
      <c r="K88" s="24">
        <f t="shared" si="35"/>
        <v>1862.7431422608004</v>
      </c>
      <c r="L88" s="24">
        <f t="shared" si="35"/>
        <v>1272.3053471220699</v>
      </c>
      <c r="M88" s="24">
        <f t="shared" si="35"/>
        <v>1136.4735870836764</v>
      </c>
      <c r="N88" s="24">
        <f t="shared" si="35"/>
        <v>1002.452524187983</v>
      </c>
      <c r="O88" s="24">
        <f t="shared" si="35"/>
        <v>983.08356376943743</v>
      </c>
      <c r="P88" s="24">
        <f t="shared" si="35"/>
        <v>1029.1673523807237</v>
      </c>
      <c r="Q88" s="24">
        <f t="shared" si="35"/>
        <v>1108.4492942748179</v>
      </c>
    </row>
    <row r="89" spans="1:17" ht="12" customHeight="1" x14ac:dyDescent="0.25">
      <c r="A89" s="23" t="s">
        <v>44</v>
      </c>
      <c r="B89" s="22">
        <v>902.22632247916169</v>
      </c>
      <c r="C89" s="22">
        <v>1054.6298320432991</v>
      </c>
      <c r="D89" s="22">
        <v>1131.3038661915707</v>
      </c>
      <c r="E89" s="22">
        <v>1205.2839964161615</v>
      </c>
      <c r="F89" s="22">
        <v>1528.3107454990752</v>
      </c>
      <c r="G89" s="22">
        <v>1683.9722825590657</v>
      </c>
      <c r="H89" s="22">
        <v>1608.3350204851681</v>
      </c>
      <c r="I89" s="22">
        <v>1436.8233023768892</v>
      </c>
      <c r="J89" s="22">
        <v>1108.9502232292109</v>
      </c>
      <c r="K89" s="22">
        <v>1355.1533552837302</v>
      </c>
      <c r="L89" s="22">
        <v>940.09576024557703</v>
      </c>
      <c r="M89" s="22">
        <v>818.52049553497375</v>
      </c>
      <c r="N89" s="22">
        <v>712.88466100464029</v>
      </c>
      <c r="O89" s="22">
        <v>688.22383111917725</v>
      </c>
      <c r="P89" s="22">
        <v>655.30171309968114</v>
      </c>
      <c r="Q89" s="22">
        <v>718.33941935709061</v>
      </c>
    </row>
    <row r="90" spans="1:17" ht="12" customHeight="1" x14ac:dyDescent="0.25">
      <c r="A90" s="23" t="s">
        <v>43</v>
      </c>
      <c r="B90" s="22">
        <v>0.53562727918793818</v>
      </c>
      <c r="C90" s="22">
        <v>0.57567891683350769</v>
      </c>
      <c r="D90" s="22">
        <v>0.61610889708641303</v>
      </c>
      <c r="E90" s="22">
        <v>0.66076563386450604</v>
      </c>
      <c r="F90" s="22">
        <v>0.6976270344614085</v>
      </c>
      <c r="G90" s="22">
        <v>0.72318810157252744</v>
      </c>
      <c r="H90" s="22">
        <v>0.80639342296955108</v>
      </c>
      <c r="I90" s="22">
        <v>1.0590711438498597</v>
      </c>
      <c r="J90" s="22">
        <v>1.2405641777419396</v>
      </c>
      <c r="K90" s="22">
        <v>1.272343589128849</v>
      </c>
      <c r="L90" s="22">
        <v>1.6039226801917981</v>
      </c>
      <c r="M90" s="22">
        <v>1.7401307877483247</v>
      </c>
      <c r="N90" s="22">
        <v>1.9817332739610278</v>
      </c>
      <c r="O90" s="22">
        <v>2.4308625192110931</v>
      </c>
      <c r="P90" s="22">
        <v>3.1953385272713515</v>
      </c>
      <c r="Q90" s="22">
        <v>4.4265188627260379</v>
      </c>
    </row>
    <row r="91" spans="1:17" ht="12" customHeight="1" x14ac:dyDescent="0.25">
      <c r="A91" s="23" t="s">
        <v>47</v>
      </c>
      <c r="B91" s="22">
        <v>261.81201951019779</v>
      </c>
      <c r="C91" s="22">
        <v>266.63224041873451</v>
      </c>
      <c r="D91" s="22">
        <v>249.81113511433887</v>
      </c>
      <c r="E91" s="22">
        <v>238.41332279824249</v>
      </c>
      <c r="F91" s="22">
        <v>241.40935425748785</v>
      </c>
      <c r="G91" s="22">
        <v>239.66856422342838</v>
      </c>
      <c r="H91" s="22">
        <v>238.55664993030328</v>
      </c>
      <c r="I91" s="22">
        <v>224.66270360948818</v>
      </c>
      <c r="J91" s="22">
        <v>175.43638896161696</v>
      </c>
      <c r="K91" s="22">
        <v>171.62446755765583</v>
      </c>
      <c r="L91" s="22">
        <v>153.03100569413758</v>
      </c>
      <c r="M91" s="22">
        <v>138.10445521682277</v>
      </c>
      <c r="N91" s="22">
        <v>123.36342789355245</v>
      </c>
      <c r="O91" s="22">
        <v>124.58635585961537</v>
      </c>
      <c r="P91" s="22">
        <v>123.20996925054878</v>
      </c>
      <c r="Q91" s="22">
        <v>122.4329998255001</v>
      </c>
    </row>
    <row r="92" spans="1:17" ht="12" customHeight="1" x14ac:dyDescent="0.25">
      <c r="A92" s="21" t="s">
        <v>46</v>
      </c>
      <c r="B92" s="20">
        <v>141.89416013096863</v>
      </c>
      <c r="C92" s="20">
        <v>118.71009641521523</v>
      </c>
      <c r="D92" s="20">
        <v>176.04720245209302</v>
      </c>
      <c r="E92" s="20">
        <v>190.95223393823235</v>
      </c>
      <c r="F92" s="20">
        <v>231.41610749791559</v>
      </c>
      <c r="G92" s="20">
        <v>327.63699495120301</v>
      </c>
      <c r="H92" s="20">
        <v>299.79870605562616</v>
      </c>
      <c r="I92" s="20">
        <v>317.1365997019243</v>
      </c>
      <c r="J92" s="20">
        <v>353.92261912462641</v>
      </c>
      <c r="K92" s="20">
        <v>334.69297583028532</v>
      </c>
      <c r="L92" s="20">
        <v>177.57465850216343</v>
      </c>
      <c r="M92" s="20">
        <v>178.1085055441317</v>
      </c>
      <c r="N92" s="20">
        <v>164.22270201582927</v>
      </c>
      <c r="O92" s="20">
        <v>167.84251427143357</v>
      </c>
      <c r="P92" s="20">
        <v>247.46033150322253</v>
      </c>
      <c r="Q92" s="20">
        <v>263.25035622950116</v>
      </c>
    </row>
    <row r="93" spans="1:17" ht="12" customHeight="1" x14ac:dyDescent="0.25">
      <c r="A93" s="19" t="s">
        <v>45</v>
      </c>
      <c r="B93" s="18">
        <v>0</v>
      </c>
      <c r="C93" s="18">
        <v>0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</row>
    <row r="94" spans="1:17" s="28" customFormat="1" ht="12" customHeight="1" x14ac:dyDescent="0.25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</row>
    <row r="95" spans="1:17" ht="12.95" customHeight="1" x14ac:dyDescent="0.25">
      <c r="A95" s="40" t="s">
        <v>59</v>
      </c>
      <c r="B95" s="47">
        <f t="shared" ref="B95:Q95" si="36">IF(B87=0,0,B87/B$87)</f>
        <v>1</v>
      </c>
      <c r="C95" s="47">
        <f t="shared" si="36"/>
        <v>1</v>
      </c>
      <c r="D95" s="47">
        <f t="shared" si="36"/>
        <v>1</v>
      </c>
      <c r="E95" s="47">
        <f t="shared" si="36"/>
        <v>1</v>
      </c>
      <c r="F95" s="47">
        <f t="shared" si="36"/>
        <v>1</v>
      </c>
      <c r="G95" s="47">
        <f t="shared" si="36"/>
        <v>1</v>
      </c>
      <c r="H95" s="47">
        <f t="shared" si="36"/>
        <v>1</v>
      </c>
      <c r="I95" s="47">
        <f t="shared" si="36"/>
        <v>1</v>
      </c>
      <c r="J95" s="47">
        <f t="shared" si="36"/>
        <v>1</v>
      </c>
      <c r="K95" s="47">
        <f t="shared" si="36"/>
        <v>1</v>
      </c>
      <c r="L95" s="47">
        <f t="shared" si="36"/>
        <v>1</v>
      </c>
      <c r="M95" s="47">
        <f t="shared" si="36"/>
        <v>1</v>
      </c>
      <c r="N95" s="47">
        <f t="shared" si="36"/>
        <v>1</v>
      </c>
      <c r="O95" s="47">
        <f t="shared" si="36"/>
        <v>1</v>
      </c>
      <c r="P95" s="47">
        <f t="shared" si="36"/>
        <v>1</v>
      </c>
      <c r="Q95" s="47">
        <f t="shared" si="36"/>
        <v>1</v>
      </c>
    </row>
    <row r="96" spans="1:17" ht="12" customHeight="1" x14ac:dyDescent="0.25">
      <c r="A96" s="46" t="s">
        <v>48</v>
      </c>
      <c r="B96" s="41">
        <f t="shared" ref="B96:Q96" si="37">IF(B88=0,0,B88/B$87)</f>
        <v>1</v>
      </c>
      <c r="C96" s="41">
        <f t="shared" si="37"/>
        <v>1</v>
      </c>
      <c r="D96" s="41">
        <f t="shared" si="37"/>
        <v>1</v>
      </c>
      <c r="E96" s="41">
        <f t="shared" si="37"/>
        <v>1</v>
      </c>
      <c r="F96" s="41">
        <f t="shared" si="37"/>
        <v>1</v>
      </c>
      <c r="G96" s="41">
        <f t="shared" si="37"/>
        <v>1</v>
      </c>
      <c r="H96" s="41">
        <f t="shared" si="37"/>
        <v>1</v>
      </c>
      <c r="I96" s="41">
        <f t="shared" si="37"/>
        <v>1</v>
      </c>
      <c r="J96" s="41">
        <f t="shared" si="37"/>
        <v>1</v>
      </c>
      <c r="K96" s="41">
        <f t="shared" si="37"/>
        <v>1</v>
      </c>
      <c r="L96" s="41">
        <f t="shared" si="37"/>
        <v>1</v>
      </c>
      <c r="M96" s="41">
        <f t="shared" si="37"/>
        <v>1</v>
      </c>
      <c r="N96" s="41">
        <f t="shared" si="37"/>
        <v>1</v>
      </c>
      <c r="O96" s="41">
        <f t="shared" si="37"/>
        <v>1</v>
      </c>
      <c r="P96" s="41">
        <f t="shared" si="37"/>
        <v>1</v>
      </c>
      <c r="Q96" s="41">
        <f t="shared" si="37"/>
        <v>1</v>
      </c>
    </row>
    <row r="97" spans="1:17" ht="12" customHeight="1" x14ac:dyDescent="0.25">
      <c r="A97" s="23" t="s">
        <v>44</v>
      </c>
      <c r="B97" s="45">
        <f t="shared" ref="B97:Q97" si="38">IF(B89=0,0,B89/B$87)</f>
        <v>0.69058425703338544</v>
      </c>
      <c r="C97" s="45">
        <f t="shared" si="38"/>
        <v>0.73210329921235084</v>
      </c>
      <c r="D97" s="45">
        <f t="shared" si="38"/>
        <v>0.72622905133617377</v>
      </c>
      <c r="E97" s="45">
        <f t="shared" si="38"/>
        <v>0.73703686851958172</v>
      </c>
      <c r="F97" s="45">
        <f t="shared" si="38"/>
        <v>0.76345534745242116</v>
      </c>
      <c r="G97" s="45">
        <f t="shared" si="38"/>
        <v>0.74776710145742953</v>
      </c>
      <c r="H97" s="45">
        <f t="shared" si="38"/>
        <v>0.74893477980155698</v>
      </c>
      <c r="I97" s="45">
        <f t="shared" si="38"/>
        <v>0.72578501846623455</v>
      </c>
      <c r="J97" s="45">
        <f t="shared" si="38"/>
        <v>0.67637483550514876</v>
      </c>
      <c r="K97" s="45">
        <f t="shared" si="38"/>
        <v>0.72750414404370778</v>
      </c>
      <c r="L97" s="45">
        <f t="shared" si="38"/>
        <v>0.73889162092421878</v>
      </c>
      <c r="M97" s="45">
        <f t="shared" si="38"/>
        <v>0.72022834920025958</v>
      </c>
      <c r="N97" s="45">
        <f t="shared" si="38"/>
        <v>0.71114057155185328</v>
      </c>
      <c r="O97" s="45">
        <f t="shared" si="38"/>
        <v>0.70006646075977563</v>
      </c>
      <c r="P97" s="45">
        <f t="shared" si="38"/>
        <v>0.63672998524856328</v>
      </c>
      <c r="Q97" s="45">
        <f t="shared" si="38"/>
        <v>0.64805798791820302</v>
      </c>
    </row>
    <row r="98" spans="1:17" ht="12" customHeight="1" x14ac:dyDescent="0.25">
      <c r="A98" s="23" t="s">
        <v>43</v>
      </c>
      <c r="B98" s="44">
        <f t="shared" ref="B98:Q98" si="39">IF(B90=0,0,B90/B$87)</f>
        <v>4.0998112937827672E-4</v>
      </c>
      <c r="C98" s="44">
        <f t="shared" si="39"/>
        <v>3.9962498830916829E-4</v>
      </c>
      <c r="D98" s="44">
        <f t="shared" si="39"/>
        <v>3.9550486232942377E-4</v>
      </c>
      <c r="E98" s="44">
        <f t="shared" si="39"/>
        <v>4.0406131256777862E-4</v>
      </c>
      <c r="F98" s="44">
        <f t="shared" si="39"/>
        <v>3.4849397712833073E-4</v>
      </c>
      <c r="G98" s="44">
        <f t="shared" si="39"/>
        <v>3.2113133697164763E-4</v>
      </c>
      <c r="H98" s="44">
        <f t="shared" si="39"/>
        <v>3.7550390495317448E-4</v>
      </c>
      <c r="I98" s="44">
        <f t="shared" si="39"/>
        <v>5.3497042289372748E-4</v>
      </c>
      <c r="J98" s="44">
        <f t="shared" si="39"/>
        <v>7.5664928332888051E-4</v>
      </c>
      <c r="K98" s="44">
        <f t="shared" si="39"/>
        <v>6.8304832816864548E-4</v>
      </c>
      <c r="L98" s="44">
        <f t="shared" si="39"/>
        <v>1.2606428824808763E-3</v>
      </c>
      <c r="M98" s="44">
        <f t="shared" si="39"/>
        <v>1.5311669426596205E-3</v>
      </c>
      <c r="N98" s="44">
        <f t="shared" si="39"/>
        <v>1.976884915887954E-3</v>
      </c>
      <c r="O98" s="44">
        <f t="shared" si="39"/>
        <v>2.4726916498231714E-3</v>
      </c>
      <c r="P98" s="44">
        <f t="shared" si="39"/>
        <v>3.1047803060209084E-3</v>
      </c>
      <c r="Q98" s="44">
        <f t="shared" si="39"/>
        <v>3.9934337868129588E-3</v>
      </c>
    </row>
    <row r="99" spans="1:17" ht="12" customHeight="1" x14ac:dyDescent="0.25">
      <c r="A99" s="23" t="s">
        <v>47</v>
      </c>
      <c r="B99" s="44">
        <f t="shared" ref="B99:Q99" si="40">IF(B91=0,0,B91/B$87)</f>
        <v>0.20039679010810071</v>
      </c>
      <c r="C99" s="44">
        <f t="shared" si="40"/>
        <v>0.18509086027724084</v>
      </c>
      <c r="D99" s="44">
        <f t="shared" si="40"/>
        <v>0.16036372639477753</v>
      </c>
      <c r="E99" s="44">
        <f t="shared" si="40"/>
        <v>0.14579087532154728</v>
      </c>
      <c r="F99" s="44">
        <f t="shared" si="40"/>
        <v>0.12059410232879668</v>
      </c>
      <c r="G99" s="44">
        <f t="shared" si="40"/>
        <v>0.10642471342073932</v>
      </c>
      <c r="H99" s="44">
        <f t="shared" si="40"/>
        <v>0.11108591792763019</v>
      </c>
      <c r="I99" s="44">
        <f t="shared" si="40"/>
        <v>0.11348425670585037</v>
      </c>
      <c r="J99" s="44">
        <f t="shared" si="40"/>
        <v>0.10700278176598081</v>
      </c>
      <c r="K99" s="44">
        <f t="shared" si="40"/>
        <v>9.2135337215283594E-2</v>
      </c>
      <c r="L99" s="44">
        <f t="shared" si="40"/>
        <v>0.12027852122156898</v>
      </c>
      <c r="M99" s="44">
        <f t="shared" si="40"/>
        <v>0.12152016270894152</v>
      </c>
      <c r="N99" s="44">
        <f t="shared" si="40"/>
        <v>0.12306161630295716</v>
      </c>
      <c r="O99" s="44">
        <f t="shared" si="40"/>
        <v>0.12673017884859542</v>
      </c>
      <c r="P99" s="44">
        <f t="shared" si="40"/>
        <v>0.11971810897958728</v>
      </c>
      <c r="Q99" s="44">
        <f t="shared" si="40"/>
        <v>0.11045430806611645</v>
      </c>
    </row>
    <row r="100" spans="1:17" ht="12" customHeight="1" x14ac:dyDescent="0.25">
      <c r="A100" s="23" t="s">
        <v>46</v>
      </c>
      <c r="B100" s="43">
        <f t="shared" ref="B100:Q100" si="41">IF(B92=0,0,B92/B$87)</f>
        <v>0.10860897172913553</v>
      </c>
      <c r="C100" s="43">
        <f t="shared" si="41"/>
        <v>8.2406215522099147E-2</v>
      </c>
      <c r="D100" s="43">
        <f t="shared" si="41"/>
        <v>0.11301171740671935</v>
      </c>
      <c r="E100" s="43">
        <f t="shared" si="41"/>
        <v>0.11676819484630321</v>
      </c>
      <c r="F100" s="43">
        <f t="shared" si="41"/>
        <v>0.11560205624165383</v>
      </c>
      <c r="G100" s="43">
        <f t="shared" si="41"/>
        <v>0.14548705378485957</v>
      </c>
      <c r="H100" s="43">
        <f t="shared" si="41"/>
        <v>0.13960379836585959</v>
      </c>
      <c r="I100" s="43">
        <f t="shared" si="41"/>
        <v>0.1601957544050214</v>
      </c>
      <c r="J100" s="43">
        <f t="shared" si="41"/>
        <v>0.2158657334455415</v>
      </c>
      <c r="K100" s="43">
        <f t="shared" si="41"/>
        <v>0.17967747041283988</v>
      </c>
      <c r="L100" s="43">
        <f t="shared" si="41"/>
        <v>0.13956921497173133</v>
      </c>
      <c r="M100" s="43">
        <f t="shared" si="41"/>
        <v>0.15672032114813936</v>
      </c>
      <c r="N100" s="43">
        <f t="shared" si="41"/>
        <v>0.16382092722930161</v>
      </c>
      <c r="O100" s="43">
        <f t="shared" si="41"/>
        <v>0.17073066874180562</v>
      </c>
      <c r="P100" s="43">
        <f t="shared" si="41"/>
        <v>0.24044712546582861</v>
      </c>
      <c r="Q100" s="43">
        <f t="shared" si="41"/>
        <v>0.23749427022886757</v>
      </c>
    </row>
    <row r="101" spans="1:17" ht="12" customHeight="1" x14ac:dyDescent="0.25">
      <c r="A101" s="42" t="s">
        <v>45</v>
      </c>
      <c r="B101" s="41">
        <f t="shared" ref="B101:Q101" si="42">IF(B93=0,0,B93/B$87)</f>
        <v>0</v>
      </c>
      <c r="C101" s="41">
        <f t="shared" si="42"/>
        <v>0</v>
      </c>
      <c r="D101" s="41">
        <f t="shared" si="42"/>
        <v>0</v>
      </c>
      <c r="E101" s="41">
        <f t="shared" si="42"/>
        <v>0</v>
      </c>
      <c r="F101" s="41">
        <f t="shared" si="42"/>
        <v>0</v>
      </c>
      <c r="G101" s="41">
        <f t="shared" si="42"/>
        <v>0</v>
      </c>
      <c r="H101" s="41">
        <f t="shared" si="42"/>
        <v>0</v>
      </c>
      <c r="I101" s="41">
        <f t="shared" si="42"/>
        <v>0</v>
      </c>
      <c r="J101" s="41">
        <f t="shared" si="42"/>
        <v>0</v>
      </c>
      <c r="K101" s="41">
        <f t="shared" si="42"/>
        <v>0</v>
      </c>
      <c r="L101" s="41">
        <f t="shared" si="42"/>
        <v>0</v>
      </c>
      <c r="M101" s="41">
        <f t="shared" si="42"/>
        <v>0</v>
      </c>
      <c r="N101" s="41">
        <f t="shared" si="42"/>
        <v>0</v>
      </c>
      <c r="O101" s="41">
        <f t="shared" si="42"/>
        <v>0</v>
      </c>
      <c r="P101" s="41">
        <f t="shared" si="42"/>
        <v>0</v>
      </c>
      <c r="Q101" s="41">
        <f t="shared" si="42"/>
        <v>0</v>
      </c>
    </row>
    <row r="102" spans="1:17" s="28" customFormat="1" ht="12" customHeight="1" x14ac:dyDescent="0.25"/>
    <row r="103" spans="1:17" s="28" customFormat="1" ht="12.95" customHeight="1" x14ac:dyDescent="0.25">
      <c r="A103" s="35" t="s">
        <v>58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</row>
    <row r="104" spans="1:17" s="28" customFormat="1" ht="12" customHeight="1" x14ac:dyDescent="0.25">
      <c r="B104" s="33"/>
    </row>
    <row r="105" spans="1:17" ht="12.95" customHeight="1" x14ac:dyDescent="0.25">
      <c r="A105" s="27" t="s">
        <v>57</v>
      </c>
      <c r="B105" s="26">
        <f>SUM(B106,B111)</f>
        <v>67490.725178974782</v>
      </c>
      <c r="C105" s="26">
        <f t="shared" ref="C105:Q105" si="43">SUM(C106,C111)</f>
        <v>70030.605215094925</v>
      </c>
      <c r="D105" s="26">
        <f t="shared" si="43"/>
        <v>72472.240985780809</v>
      </c>
      <c r="E105" s="26">
        <f t="shared" si="43"/>
        <v>76167.724250461411</v>
      </c>
      <c r="F105" s="26">
        <f t="shared" si="43"/>
        <v>82177.302624282558</v>
      </c>
      <c r="G105" s="26">
        <f t="shared" si="43"/>
        <v>86732.521435218718</v>
      </c>
      <c r="H105" s="26">
        <f t="shared" si="43"/>
        <v>86469.045633246526</v>
      </c>
      <c r="I105" s="26">
        <f t="shared" si="43"/>
        <v>84384.222271751118</v>
      </c>
      <c r="J105" s="26">
        <f t="shared" si="43"/>
        <v>80073.218226068158</v>
      </c>
      <c r="K105" s="26">
        <f t="shared" si="43"/>
        <v>83558.113479183521</v>
      </c>
      <c r="L105" s="26">
        <f t="shared" si="43"/>
        <v>76877.684727147687</v>
      </c>
      <c r="M105" s="26">
        <f t="shared" si="43"/>
        <v>75326.033158569786</v>
      </c>
      <c r="N105" s="26">
        <f t="shared" si="43"/>
        <v>74548.499202113497</v>
      </c>
      <c r="O105" s="26">
        <f t="shared" si="43"/>
        <v>72368.634571988572</v>
      </c>
      <c r="P105" s="26">
        <f t="shared" si="43"/>
        <v>76239.595458886848</v>
      </c>
      <c r="Q105" s="26">
        <f t="shared" si="43"/>
        <v>78337.199265125862</v>
      </c>
    </row>
    <row r="106" spans="1:17" ht="12" customHeight="1" x14ac:dyDescent="0.25">
      <c r="A106" s="25" t="s">
        <v>48</v>
      </c>
      <c r="B106" s="24">
        <f>SUM(B107:B110)</f>
        <v>36637.880089621052</v>
      </c>
      <c r="C106" s="24">
        <f t="shared" ref="C106:Q106" si="44">SUM(C107:C110)</f>
        <v>39121.814539499355</v>
      </c>
      <c r="D106" s="24">
        <f t="shared" si="44"/>
        <v>41364.099207965053</v>
      </c>
      <c r="E106" s="24">
        <f t="shared" si="44"/>
        <v>44899.998526264353</v>
      </c>
      <c r="F106" s="24">
        <f t="shared" si="44"/>
        <v>50914.761498093896</v>
      </c>
      <c r="G106" s="24">
        <f t="shared" si="44"/>
        <v>55357.081062079087</v>
      </c>
      <c r="H106" s="24">
        <f t="shared" si="44"/>
        <v>54976.760533609398</v>
      </c>
      <c r="I106" s="24">
        <f t="shared" si="44"/>
        <v>52877.211682629968</v>
      </c>
      <c r="J106" s="24">
        <f t="shared" si="44"/>
        <v>48494.289918708819</v>
      </c>
      <c r="K106" s="24">
        <f t="shared" si="44"/>
        <v>51921.845608475232</v>
      </c>
      <c r="L106" s="24">
        <f t="shared" si="44"/>
        <v>45192.696381646805</v>
      </c>
      <c r="M106" s="24">
        <f t="shared" si="44"/>
        <v>43661.79631747496</v>
      </c>
      <c r="N106" s="24">
        <f t="shared" si="44"/>
        <v>42894.607858047813</v>
      </c>
      <c r="O106" s="24">
        <f t="shared" si="44"/>
        <v>40900.637852659311</v>
      </c>
      <c r="P106" s="24">
        <f t="shared" si="44"/>
        <v>45094.873714701243</v>
      </c>
      <c r="Q106" s="24">
        <f t="shared" si="44"/>
        <v>47537.927149634066</v>
      </c>
    </row>
    <row r="107" spans="1:17" ht="12" customHeight="1" x14ac:dyDescent="0.25">
      <c r="A107" s="23" t="s">
        <v>44</v>
      </c>
      <c r="B107" s="22">
        <v>16346.72478684007</v>
      </c>
      <c r="C107" s="22">
        <v>18189.538253997369</v>
      </c>
      <c r="D107" s="22">
        <v>19413.523365980625</v>
      </c>
      <c r="E107" s="22">
        <v>22723.049788287692</v>
      </c>
      <c r="F107" s="22">
        <v>27364.475912877384</v>
      </c>
      <c r="G107" s="22">
        <v>31220.440539773012</v>
      </c>
      <c r="H107" s="22">
        <v>30678.99420183594</v>
      </c>
      <c r="I107" s="22">
        <v>28486.238991147457</v>
      </c>
      <c r="J107" s="22">
        <v>24353.360660194943</v>
      </c>
      <c r="K107" s="22">
        <v>27891.983027075195</v>
      </c>
      <c r="L107" s="22">
        <v>21752.519643217209</v>
      </c>
      <c r="M107" s="22">
        <v>20365.682488940729</v>
      </c>
      <c r="N107" s="22">
        <v>19708.986073018594</v>
      </c>
      <c r="O107" s="22">
        <v>18199.522564410574</v>
      </c>
      <c r="P107" s="22">
        <v>22161.669677598991</v>
      </c>
      <c r="Q107" s="22">
        <v>24703.918552891035</v>
      </c>
    </row>
    <row r="108" spans="1:17" ht="12" customHeight="1" x14ac:dyDescent="0.25">
      <c r="A108" s="23" t="s">
        <v>43</v>
      </c>
      <c r="B108" s="22">
        <v>4173.5831018341169</v>
      </c>
      <c r="C108" s="22">
        <v>4268.3865425975946</v>
      </c>
      <c r="D108" s="22">
        <v>4402.8649978291787</v>
      </c>
      <c r="E108" s="22">
        <v>4349.1733209552622</v>
      </c>
      <c r="F108" s="22">
        <v>4445.7480384861383</v>
      </c>
      <c r="G108" s="22">
        <v>4528.4983941723385</v>
      </c>
      <c r="H108" s="22">
        <v>4711.9174979788095</v>
      </c>
      <c r="I108" s="22">
        <v>4960.5858990443294</v>
      </c>
      <c r="J108" s="22">
        <v>5146.1271050412597</v>
      </c>
      <c r="K108" s="22">
        <v>5253.8495733471282</v>
      </c>
      <c r="L108" s="22">
        <v>5498.3310749058737</v>
      </c>
      <c r="M108" s="22">
        <v>5526.5699039725077</v>
      </c>
      <c r="N108" s="22">
        <v>5466.484944199924</v>
      </c>
      <c r="O108" s="22">
        <v>5449.2755669066219</v>
      </c>
      <c r="P108" s="22">
        <v>5470.3019700567893</v>
      </c>
      <c r="Q108" s="22">
        <v>5474.81429358901</v>
      </c>
    </row>
    <row r="109" spans="1:17" ht="12" customHeight="1" x14ac:dyDescent="0.25">
      <c r="A109" s="23" t="s">
        <v>47</v>
      </c>
      <c r="B109" s="22">
        <v>8321.9546345714007</v>
      </c>
      <c r="C109" s="22">
        <v>8620.0979514468891</v>
      </c>
      <c r="D109" s="22">
        <v>8714.2052618394573</v>
      </c>
      <c r="E109" s="22">
        <v>8727.3915517503829</v>
      </c>
      <c r="F109" s="22">
        <v>8768.9520741690612</v>
      </c>
      <c r="G109" s="22">
        <v>8843.5129471887885</v>
      </c>
      <c r="H109" s="22">
        <v>8721.0427264523441</v>
      </c>
      <c r="I109" s="22">
        <v>8622.6636974442936</v>
      </c>
      <c r="J109" s="22">
        <v>8508.593789279359</v>
      </c>
      <c r="K109" s="22">
        <v>8549.8554279955642</v>
      </c>
      <c r="L109" s="22">
        <v>8200.1281901087423</v>
      </c>
      <c r="M109" s="22">
        <v>8122.9228477430852</v>
      </c>
      <c r="N109" s="22">
        <v>8024.7427531886078</v>
      </c>
      <c r="O109" s="22">
        <v>7975.0801922779301</v>
      </c>
      <c r="P109" s="22">
        <v>7977.7519550575598</v>
      </c>
      <c r="Q109" s="22">
        <v>7947.3752022256467</v>
      </c>
    </row>
    <row r="110" spans="1:17" ht="12" customHeight="1" x14ac:dyDescent="0.25">
      <c r="A110" s="21" t="s">
        <v>46</v>
      </c>
      <c r="B110" s="20">
        <v>7795.6175663754684</v>
      </c>
      <c r="C110" s="20">
        <v>8043.7917914575028</v>
      </c>
      <c r="D110" s="20">
        <v>8833.5055823157873</v>
      </c>
      <c r="E110" s="20">
        <v>9100.3838652710183</v>
      </c>
      <c r="F110" s="20">
        <v>10335.585472561319</v>
      </c>
      <c r="G110" s="20">
        <v>10764.629180944949</v>
      </c>
      <c r="H110" s="20">
        <v>10864.806107342301</v>
      </c>
      <c r="I110" s="20">
        <v>10807.723094993891</v>
      </c>
      <c r="J110" s="20">
        <v>10486.208364193253</v>
      </c>
      <c r="K110" s="20">
        <v>10226.157580057346</v>
      </c>
      <c r="L110" s="20">
        <v>9741.7174734149812</v>
      </c>
      <c r="M110" s="20">
        <v>9646.6210768186338</v>
      </c>
      <c r="N110" s="20">
        <v>9694.3940876406832</v>
      </c>
      <c r="O110" s="20">
        <v>9276.7595290641839</v>
      </c>
      <c r="P110" s="20">
        <v>9485.1501119879049</v>
      </c>
      <c r="Q110" s="20">
        <v>9411.8191009283801</v>
      </c>
    </row>
    <row r="111" spans="1:17" ht="12" customHeight="1" x14ac:dyDescent="0.25">
      <c r="A111" s="19" t="s">
        <v>45</v>
      </c>
      <c r="B111" s="18">
        <v>30852.845089353727</v>
      </c>
      <c r="C111" s="18">
        <v>30908.79067559557</v>
      </c>
      <c r="D111" s="18">
        <v>31108.141777815748</v>
      </c>
      <c r="E111" s="18">
        <v>31267.725724197062</v>
      </c>
      <c r="F111" s="18">
        <v>31262.541126188658</v>
      </c>
      <c r="G111" s="18">
        <v>31375.440373139631</v>
      </c>
      <c r="H111" s="18">
        <v>31492.285099637123</v>
      </c>
      <c r="I111" s="18">
        <v>31507.010589121153</v>
      </c>
      <c r="J111" s="18">
        <v>31578.92830735934</v>
      </c>
      <c r="K111" s="18">
        <v>31636.267870708285</v>
      </c>
      <c r="L111" s="18">
        <v>31684.988345500875</v>
      </c>
      <c r="M111" s="18">
        <v>31664.236841094829</v>
      </c>
      <c r="N111" s="18">
        <v>31653.89134406568</v>
      </c>
      <c r="O111" s="18">
        <v>31467.996719329269</v>
      </c>
      <c r="P111" s="18">
        <v>31144.721744185612</v>
      </c>
      <c r="Q111" s="18">
        <v>30799.272115491793</v>
      </c>
    </row>
    <row r="112" spans="1:17" s="28" customFormat="1" ht="12" customHeight="1" x14ac:dyDescent="0.25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</row>
    <row r="113" spans="1:17" ht="12.95" customHeight="1" x14ac:dyDescent="0.25">
      <c r="A113" s="32" t="s">
        <v>56</v>
      </c>
      <c r="B113" s="31">
        <f t="shared" ref="B113" si="45">SUM(B114:B117)</f>
        <v>25064.16876423587</v>
      </c>
      <c r="C113" s="31">
        <f t="shared" ref="C113:Q113" si="46">SUM(C114:C117)</f>
        <v>27148.001639805967</v>
      </c>
      <c r="D113" s="31">
        <f t="shared" si="46"/>
        <v>28891.789662146097</v>
      </c>
      <c r="E113" s="31">
        <f t="shared" si="46"/>
        <v>31474.388563020602</v>
      </c>
      <c r="F113" s="31">
        <f t="shared" si="46"/>
        <v>35454.300547243402</v>
      </c>
      <c r="G113" s="31">
        <f t="shared" si="46"/>
        <v>38718.77423252241</v>
      </c>
      <c r="H113" s="31">
        <f t="shared" si="46"/>
        <v>39524.694444224668</v>
      </c>
      <c r="I113" s="31">
        <f t="shared" si="46"/>
        <v>39140.952252096504</v>
      </c>
      <c r="J113" s="31">
        <f t="shared" si="46"/>
        <v>37415.537322291377</v>
      </c>
      <c r="K113" s="31">
        <f t="shared" si="46"/>
        <v>40297.517225822347</v>
      </c>
      <c r="L113" s="31">
        <f t="shared" si="46"/>
        <v>37659.473615051684</v>
      </c>
      <c r="M113" s="31">
        <f t="shared" si="46"/>
        <v>37520.001366701443</v>
      </c>
      <c r="N113" s="31">
        <f t="shared" si="46"/>
        <v>37469.780074748393</v>
      </c>
      <c r="O113" s="31">
        <f t="shared" si="46"/>
        <v>36695.467084350486</v>
      </c>
      <c r="P113" s="31">
        <f t="shared" si="46"/>
        <v>40868.467684444557</v>
      </c>
      <c r="Q113" s="31">
        <f t="shared" si="46"/>
        <v>43813.209026488992</v>
      </c>
    </row>
    <row r="114" spans="1:17" ht="12" customHeight="1" x14ac:dyDescent="0.25">
      <c r="A114" s="23" t="s">
        <v>44</v>
      </c>
      <c r="B114" s="22">
        <v>9539.4478115875627</v>
      </c>
      <c r="C114" s="22">
        <v>10719.512720246623</v>
      </c>
      <c r="D114" s="22">
        <v>11581.863836683409</v>
      </c>
      <c r="E114" s="22">
        <v>13891.222846342564</v>
      </c>
      <c r="F114" s="22">
        <v>16799.032588919479</v>
      </c>
      <c r="G114" s="22">
        <v>19554.994613971932</v>
      </c>
      <c r="H114" s="22">
        <v>19596.606560038301</v>
      </c>
      <c r="I114" s="22">
        <v>18526.552718200317</v>
      </c>
      <c r="J114" s="22">
        <v>16360.810864831112</v>
      </c>
      <c r="K114" s="22">
        <v>18770.451262197559</v>
      </c>
      <c r="L114" s="22">
        <v>15245.999897336578</v>
      </c>
      <c r="M114" s="22">
        <v>14625.497190348144</v>
      </c>
      <c r="N114" s="22">
        <v>14641.483359246244</v>
      </c>
      <c r="O114" s="22">
        <v>13687.675154813918</v>
      </c>
      <c r="P114" s="22">
        <v>17226.917438418634</v>
      </c>
      <c r="Q114" s="22">
        <v>19331.345235087509</v>
      </c>
    </row>
    <row r="115" spans="1:17" ht="12" customHeight="1" x14ac:dyDescent="0.25">
      <c r="A115" s="23" t="s">
        <v>43</v>
      </c>
      <c r="B115" s="30">
        <v>6749.2775538084925</v>
      </c>
      <c r="C115" s="30">
        <v>7085.049154644038</v>
      </c>
      <c r="D115" s="30">
        <v>7474.228331366844</v>
      </c>
      <c r="E115" s="30">
        <v>7499.2228153392043</v>
      </c>
      <c r="F115" s="30">
        <v>7822.1949575107947</v>
      </c>
      <c r="G115" s="30">
        <v>8127.9548864975204</v>
      </c>
      <c r="H115" s="30">
        <v>8645.0495889585472</v>
      </c>
      <c r="I115" s="30">
        <v>9307.2714491443221</v>
      </c>
      <c r="J115" s="30">
        <v>9851.5808641282183</v>
      </c>
      <c r="K115" s="30">
        <v>10268.429376002052</v>
      </c>
      <c r="L115" s="30">
        <v>10995.731964717554</v>
      </c>
      <c r="M115" s="30">
        <v>11411.66690909619</v>
      </c>
      <c r="N115" s="30">
        <v>11645.984463357345</v>
      </c>
      <c r="O115" s="30">
        <v>11869.061662374359</v>
      </c>
      <c r="P115" s="30">
        <v>12529.572281819619</v>
      </c>
      <c r="Q115" s="30">
        <v>13431.566956837763</v>
      </c>
    </row>
    <row r="116" spans="1:17" ht="12" customHeight="1" x14ac:dyDescent="0.25">
      <c r="A116" s="23" t="s">
        <v>47</v>
      </c>
      <c r="B116" s="22">
        <v>4903.8827516389865</v>
      </c>
      <c r="C116" s="22">
        <v>5167.9238961053979</v>
      </c>
      <c r="D116" s="22">
        <v>5324.941865006369</v>
      </c>
      <c r="E116" s="22">
        <v>5406.7922776557152</v>
      </c>
      <c r="F116" s="22">
        <v>5486.9367681486819</v>
      </c>
      <c r="G116" s="22">
        <v>5604.3413022223158</v>
      </c>
      <c r="H116" s="22">
        <v>5588.2284235402794</v>
      </c>
      <c r="I116" s="22">
        <v>5608.3631008915218</v>
      </c>
      <c r="J116" s="22">
        <v>5737.8416662459949</v>
      </c>
      <c r="K116" s="22">
        <v>5838.2064690574498</v>
      </c>
      <c r="L116" s="22">
        <v>5738.3704283537145</v>
      </c>
      <c r="M116" s="22">
        <v>5806.642610802789</v>
      </c>
      <c r="N116" s="22">
        <v>5833.1554530777939</v>
      </c>
      <c r="O116" s="22">
        <v>5845.2223578608791</v>
      </c>
      <c r="P116" s="22">
        <v>5896.9870349640614</v>
      </c>
      <c r="Q116" s="22">
        <v>5917.5074260602069</v>
      </c>
    </row>
    <row r="117" spans="1:17" ht="12" customHeight="1" x14ac:dyDescent="0.25">
      <c r="A117" s="29" t="s">
        <v>46</v>
      </c>
      <c r="B117" s="18">
        <v>3871.5606472008308</v>
      </c>
      <c r="C117" s="18">
        <v>4175.5158688099118</v>
      </c>
      <c r="D117" s="18">
        <v>4510.7556290894736</v>
      </c>
      <c r="E117" s="18">
        <v>4677.1506236831156</v>
      </c>
      <c r="F117" s="18">
        <v>5346.1362326644457</v>
      </c>
      <c r="G117" s="18">
        <v>5431.483429830635</v>
      </c>
      <c r="H117" s="18">
        <v>5694.8098716875365</v>
      </c>
      <c r="I117" s="18">
        <v>5698.7649838603438</v>
      </c>
      <c r="J117" s="18">
        <v>5465.30392708605</v>
      </c>
      <c r="K117" s="18">
        <v>5420.4301185652857</v>
      </c>
      <c r="L117" s="18">
        <v>5679.3713246438365</v>
      </c>
      <c r="M117" s="18">
        <v>5676.1946564543205</v>
      </c>
      <c r="N117" s="18">
        <v>5349.1567990670083</v>
      </c>
      <c r="O117" s="18">
        <v>5293.5079093013292</v>
      </c>
      <c r="P117" s="18">
        <v>5214.9909292422435</v>
      </c>
      <c r="Q117" s="18">
        <v>5132.7894085035132</v>
      </c>
    </row>
    <row r="118" spans="1:17" s="28" customFormat="1" ht="12" customHeight="1" x14ac:dyDescent="0.25"/>
    <row r="119" spans="1:17" ht="12.95" customHeight="1" x14ac:dyDescent="0.25">
      <c r="A119" s="27" t="s">
        <v>55</v>
      </c>
      <c r="B119" s="26">
        <f>SUM(B120,B125)</f>
        <v>5298.0136129880866</v>
      </c>
      <c r="C119" s="26">
        <f t="shared" ref="C119:Q119" si="47">SUM(C120,C125)</f>
        <v>5643.7693612820094</v>
      </c>
      <c r="D119" s="26">
        <f t="shared" si="47"/>
        <v>6012.6784666589483</v>
      </c>
      <c r="E119" s="26">
        <f t="shared" si="47"/>
        <v>6250.5626631312489</v>
      </c>
      <c r="F119" s="26">
        <f t="shared" si="47"/>
        <v>7521.3703610436678</v>
      </c>
      <c r="G119" s="26">
        <f t="shared" si="47"/>
        <v>8299.1198053102053</v>
      </c>
      <c r="H119" s="26">
        <f t="shared" si="47"/>
        <v>7728.2753967978015</v>
      </c>
      <c r="I119" s="26">
        <f t="shared" si="47"/>
        <v>6983.7595412708424</v>
      </c>
      <c r="J119" s="26">
        <f t="shared" si="47"/>
        <v>5719.3597517204507</v>
      </c>
      <c r="K119" s="26">
        <f t="shared" si="47"/>
        <v>6468.3024282634142</v>
      </c>
      <c r="L119" s="26">
        <f t="shared" si="47"/>
        <v>4400.3826545190295</v>
      </c>
      <c r="M119" s="26">
        <f t="shared" si="47"/>
        <v>3914.6525444163581</v>
      </c>
      <c r="N119" s="26">
        <f t="shared" si="47"/>
        <v>3448.9325952570625</v>
      </c>
      <c r="O119" s="26">
        <f t="shared" si="47"/>
        <v>3367.1528783332528</v>
      </c>
      <c r="P119" s="26">
        <f t="shared" si="47"/>
        <v>3499.5951415574841</v>
      </c>
      <c r="Q119" s="26">
        <f t="shared" si="47"/>
        <v>3744.2339920390941</v>
      </c>
    </row>
    <row r="120" spans="1:17" ht="12" customHeight="1" x14ac:dyDescent="0.25">
      <c r="A120" s="25" t="s">
        <v>48</v>
      </c>
      <c r="B120" s="24">
        <f>SUM(B121:B124)</f>
        <v>5298.0136129880866</v>
      </c>
      <c r="C120" s="24">
        <f t="shared" ref="C120:Q120" si="48">SUM(C121:C124)</f>
        <v>5643.7693612820094</v>
      </c>
      <c r="D120" s="24">
        <f t="shared" si="48"/>
        <v>6012.6784666589483</v>
      </c>
      <c r="E120" s="24">
        <f t="shared" si="48"/>
        <v>6250.5626631312489</v>
      </c>
      <c r="F120" s="24">
        <f t="shared" si="48"/>
        <v>7521.3703610436678</v>
      </c>
      <c r="G120" s="24">
        <f t="shared" si="48"/>
        <v>8299.1198053102053</v>
      </c>
      <c r="H120" s="24">
        <f t="shared" si="48"/>
        <v>7728.2753967978015</v>
      </c>
      <c r="I120" s="24">
        <f t="shared" si="48"/>
        <v>6983.7595412708424</v>
      </c>
      <c r="J120" s="24">
        <f t="shared" si="48"/>
        <v>5719.3597517204507</v>
      </c>
      <c r="K120" s="24">
        <f t="shared" si="48"/>
        <v>6468.3024282634142</v>
      </c>
      <c r="L120" s="24">
        <f t="shared" si="48"/>
        <v>4400.3826545190295</v>
      </c>
      <c r="M120" s="24">
        <f t="shared" si="48"/>
        <v>3914.6525444163581</v>
      </c>
      <c r="N120" s="24">
        <f t="shared" si="48"/>
        <v>3448.9325952570625</v>
      </c>
      <c r="O120" s="24">
        <f t="shared" si="48"/>
        <v>3367.1528783332528</v>
      </c>
      <c r="P120" s="24">
        <f t="shared" si="48"/>
        <v>3499.5951415574841</v>
      </c>
      <c r="Q120" s="24">
        <f t="shared" si="48"/>
        <v>3744.2339920390941</v>
      </c>
    </row>
    <row r="121" spans="1:17" ht="12" customHeight="1" x14ac:dyDescent="0.25">
      <c r="A121" s="23" t="s">
        <v>44</v>
      </c>
      <c r="B121" s="22">
        <v>3658.7247946781404</v>
      </c>
      <c r="C121" s="22">
        <v>4131.8221693881414</v>
      </c>
      <c r="D121" s="22">
        <v>4366.5817788311679</v>
      </c>
      <c r="E121" s="22">
        <v>4606.8951317196725</v>
      </c>
      <c r="F121" s="22">
        <v>5742.2304223089359</v>
      </c>
      <c r="G121" s="22">
        <v>6205.8087614647584</v>
      </c>
      <c r="H121" s="22">
        <v>5787.9742325465522</v>
      </c>
      <c r="I121" s="22">
        <v>5068.7080476249994</v>
      </c>
      <c r="J121" s="22">
        <v>3868.4310112646885</v>
      </c>
      <c r="K121" s="22">
        <v>4705.7168214896128</v>
      </c>
      <c r="L121" s="22">
        <v>3251.4058722843824</v>
      </c>
      <c r="M121" s="22">
        <v>2819.4437397575894</v>
      </c>
      <c r="N121" s="22">
        <v>2452.6758970349242</v>
      </c>
      <c r="O121" s="22">
        <v>2357.230798371852</v>
      </c>
      <c r="P121" s="22">
        <v>2228.2971628598402</v>
      </c>
      <c r="Q121" s="22">
        <v>2426.4807471757963</v>
      </c>
    </row>
    <row r="122" spans="1:17" ht="12" customHeight="1" x14ac:dyDescent="0.25">
      <c r="A122" s="23" t="s">
        <v>43</v>
      </c>
      <c r="B122" s="22">
        <v>2.1720856045143404</v>
      </c>
      <c r="C122" s="22">
        <v>2.2553912650219652</v>
      </c>
      <c r="D122" s="22">
        <v>2.3780435691870383</v>
      </c>
      <c r="E122" s="22">
        <v>2.525610553951962</v>
      </c>
      <c r="F122" s="22">
        <v>2.6211522705752568</v>
      </c>
      <c r="G122" s="22">
        <v>2.6651074387671465</v>
      </c>
      <c r="H122" s="22">
        <v>2.9019975900511192</v>
      </c>
      <c r="I122" s="22">
        <v>3.7361047951817663</v>
      </c>
      <c r="J122" s="22">
        <v>4.327549457239324</v>
      </c>
      <c r="K122" s="22">
        <v>4.4181631597145161</v>
      </c>
      <c r="L122" s="22">
        <v>5.547311073611719</v>
      </c>
      <c r="M122" s="22">
        <v>5.9939865680086983</v>
      </c>
      <c r="N122" s="22">
        <v>6.8181428234779817</v>
      </c>
      <c r="O122" s="22">
        <v>8.3259308059326909</v>
      </c>
      <c r="P122" s="22">
        <v>10.865474074554129</v>
      </c>
      <c r="Q122" s="22">
        <v>14.95235052954248</v>
      </c>
    </row>
    <row r="123" spans="1:17" ht="12" customHeight="1" x14ac:dyDescent="0.25">
      <c r="A123" s="23" t="s">
        <v>47</v>
      </c>
      <c r="B123" s="22">
        <v>1061.704921991834</v>
      </c>
      <c r="C123" s="22">
        <v>1044.6101262860213</v>
      </c>
      <c r="D123" s="22">
        <v>964.21552452706601</v>
      </c>
      <c r="E123" s="22">
        <v>911.2750019100863</v>
      </c>
      <c r="F123" s="22">
        <v>907.03290697247849</v>
      </c>
      <c r="G123" s="22">
        <v>883.23144692452047</v>
      </c>
      <c r="H123" s="22">
        <v>858.50256645080435</v>
      </c>
      <c r="I123" s="22">
        <v>792.54676055351194</v>
      </c>
      <c r="J123" s="22">
        <v>611.98740335447769</v>
      </c>
      <c r="K123" s="22">
        <v>595.95922543848746</v>
      </c>
      <c r="L123" s="22">
        <v>529.27151849459119</v>
      </c>
      <c r="M123" s="22">
        <v>475.70921414644772</v>
      </c>
      <c r="N123" s="22">
        <v>424.43121969228696</v>
      </c>
      <c r="O123" s="22">
        <v>426.71988648173595</v>
      </c>
      <c r="P123" s="22">
        <v>418.96491254141307</v>
      </c>
      <c r="Q123" s="22">
        <v>413.56677482831111</v>
      </c>
    </row>
    <row r="124" spans="1:17" ht="12" customHeight="1" x14ac:dyDescent="0.25">
      <c r="A124" s="21" t="s">
        <v>46</v>
      </c>
      <c r="B124" s="20">
        <v>575.41181071359847</v>
      </c>
      <c r="C124" s="20">
        <v>465.08167434282518</v>
      </c>
      <c r="D124" s="20">
        <v>679.50311973152759</v>
      </c>
      <c r="E124" s="20">
        <v>729.86691894753756</v>
      </c>
      <c r="F124" s="20">
        <v>869.48587949167836</v>
      </c>
      <c r="G124" s="20">
        <v>1207.4144894821591</v>
      </c>
      <c r="H124" s="20">
        <v>1078.8966002103941</v>
      </c>
      <c r="I124" s="20">
        <v>1118.7686282971488</v>
      </c>
      <c r="J124" s="20">
        <v>1234.6137876440455</v>
      </c>
      <c r="K124" s="20">
        <v>1162.2082181756</v>
      </c>
      <c r="L124" s="20">
        <v>614.1579526664442</v>
      </c>
      <c r="M124" s="20">
        <v>613.5056039443125</v>
      </c>
      <c r="N124" s="20">
        <v>565.00733570637362</v>
      </c>
      <c r="O124" s="20">
        <v>574.87626267373207</v>
      </c>
      <c r="P124" s="20">
        <v>841.46759208167668</v>
      </c>
      <c r="Q124" s="20">
        <v>889.23411950544414</v>
      </c>
    </row>
    <row r="125" spans="1:17" ht="12" customHeight="1" x14ac:dyDescent="0.25">
      <c r="A125" s="19" t="s">
        <v>45</v>
      </c>
      <c r="B125" s="18">
        <v>0</v>
      </c>
      <c r="C125" s="18">
        <v>0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</row>
    <row r="127" spans="1:17" ht="12.95" customHeight="1" x14ac:dyDescent="0.25">
      <c r="A127" s="40" t="s">
        <v>40</v>
      </c>
      <c r="B127" s="39">
        <f t="shared" ref="B127:Q127" si="49">IF(B113=0,"",B113/B106)</f>
        <v>0.68410532222185427</v>
      </c>
      <c r="C127" s="39">
        <f t="shared" si="49"/>
        <v>0.69393513463942158</v>
      </c>
      <c r="D127" s="39">
        <f t="shared" si="49"/>
        <v>0.69847501131084</v>
      </c>
      <c r="E127" s="39">
        <f t="shared" si="49"/>
        <v>0.7009886324296779</v>
      </c>
      <c r="F127" s="39">
        <f t="shared" si="49"/>
        <v>0.69634619713520041</v>
      </c>
      <c r="G127" s="39">
        <f t="shared" si="49"/>
        <v>0.69943670239950007</v>
      </c>
      <c r="H127" s="39">
        <f t="shared" si="49"/>
        <v>0.71893458364215024</v>
      </c>
      <c r="I127" s="39">
        <f t="shared" si="49"/>
        <v>0.74022345366887432</v>
      </c>
      <c r="J127" s="39">
        <f t="shared" si="49"/>
        <v>0.77154521460178505</v>
      </c>
      <c r="K127" s="39">
        <f t="shared" si="49"/>
        <v>0.776118736797071</v>
      </c>
      <c r="L127" s="39">
        <f t="shared" si="49"/>
        <v>0.83330884479700051</v>
      </c>
      <c r="M127" s="39">
        <f t="shared" si="49"/>
        <v>0.85933251792676801</v>
      </c>
      <c r="N127" s="39">
        <f t="shared" si="49"/>
        <v>0.87353124193950116</v>
      </c>
      <c r="O127" s="39">
        <f t="shared" si="49"/>
        <v>0.89718569222667</v>
      </c>
      <c r="P127" s="39">
        <f t="shared" si="49"/>
        <v>0.90627746166902223</v>
      </c>
      <c r="Q127" s="39">
        <f t="shared" si="49"/>
        <v>0.92164744349452044</v>
      </c>
    </row>
    <row r="128" spans="1:17" ht="12" customHeight="1" x14ac:dyDescent="0.25">
      <c r="A128" s="23" t="s">
        <v>44</v>
      </c>
      <c r="B128" s="38">
        <f t="shared" ref="B128:Q128" si="50">IF(B114=0,"",B114/B107)</f>
        <v>0.58356936548337157</v>
      </c>
      <c r="C128" s="38">
        <f t="shared" si="50"/>
        <v>0.58932297074066087</v>
      </c>
      <c r="D128" s="38">
        <f t="shared" si="50"/>
        <v>0.59658742096135631</v>
      </c>
      <c r="E128" s="38">
        <f t="shared" si="50"/>
        <v>0.61132739556389204</v>
      </c>
      <c r="F128" s="38">
        <f t="shared" si="50"/>
        <v>0.61389929931068266</v>
      </c>
      <c r="G128" s="38">
        <f t="shared" si="50"/>
        <v>0.62635229599210862</v>
      </c>
      <c r="H128" s="38">
        <f t="shared" si="50"/>
        <v>0.63876300608530279</v>
      </c>
      <c r="I128" s="38">
        <f t="shared" si="50"/>
        <v>0.65036850684141678</v>
      </c>
      <c r="J128" s="38">
        <f t="shared" si="50"/>
        <v>0.67180916396366241</v>
      </c>
      <c r="K128" s="38">
        <f t="shared" si="50"/>
        <v>0.67296940644115477</v>
      </c>
      <c r="L128" s="38">
        <f t="shared" si="50"/>
        <v>0.7008843181111909</v>
      </c>
      <c r="M128" s="38">
        <f t="shared" si="50"/>
        <v>0.71814422120595744</v>
      </c>
      <c r="N128" s="38">
        <f t="shared" si="50"/>
        <v>0.74288364226358095</v>
      </c>
      <c r="O128" s="38">
        <f t="shared" si="50"/>
        <v>0.75208979281579413</v>
      </c>
      <c r="P128" s="38">
        <f t="shared" si="50"/>
        <v>0.77732940202748335</v>
      </c>
      <c r="Q128" s="38">
        <f t="shared" si="50"/>
        <v>0.78252141228927474</v>
      </c>
    </row>
    <row r="129" spans="1:17" ht="12" customHeight="1" x14ac:dyDescent="0.25">
      <c r="A129" s="23" t="s">
        <v>43</v>
      </c>
      <c r="B129" s="37">
        <f t="shared" ref="B129:Q129" si="51">IF(B115=0,"",B115/B108)</f>
        <v>1.617142246632747</v>
      </c>
      <c r="C129" s="37">
        <f t="shared" si="51"/>
        <v>1.6598893010126301</v>
      </c>
      <c r="D129" s="37">
        <f t="shared" si="51"/>
        <v>1.6975829000098783</v>
      </c>
      <c r="E129" s="37">
        <f t="shared" si="51"/>
        <v>1.7242869533863641</v>
      </c>
      <c r="F129" s="37">
        <f t="shared" si="51"/>
        <v>1.759477795366559</v>
      </c>
      <c r="G129" s="37">
        <f t="shared" si="51"/>
        <v>1.7948454827669305</v>
      </c>
      <c r="H129" s="37">
        <f t="shared" si="51"/>
        <v>1.8347200672904111</v>
      </c>
      <c r="I129" s="37">
        <f t="shared" si="51"/>
        <v>1.8762443869659415</v>
      </c>
      <c r="J129" s="37">
        <f t="shared" si="51"/>
        <v>1.9143679631382196</v>
      </c>
      <c r="K129" s="37">
        <f t="shared" si="51"/>
        <v>1.9544581992019672</v>
      </c>
      <c r="L129" s="37">
        <f t="shared" si="51"/>
        <v>1.9998308241025282</v>
      </c>
      <c r="M129" s="37">
        <f t="shared" si="51"/>
        <v>2.0648733495424465</v>
      </c>
      <c r="N129" s="37">
        <f t="shared" si="51"/>
        <v>2.1304338312893414</v>
      </c>
      <c r="O129" s="37">
        <f t="shared" si="51"/>
        <v>2.1780989998845008</v>
      </c>
      <c r="P129" s="37">
        <f t="shared" si="51"/>
        <v>2.2904717784143722</v>
      </c>
      <c r="Q129" s="37">
        <f t="shared" si="51"/>
        <v>2.4533374533938228</v>
      </c>
    </row>
    <row r="130" spans="1:17" ht="12" customHeight="1" x14ac:dyDescent="0.25">
      <c r="A130" s="23" t="s">
        <v>47</v>
      </c>
      <c r="B130" s="37">
        <f t="shared" ref="B130:Q130" si="52">IF(B116=0,"",B116/B109)</f>
        <v>0.58927054604059947</v>
      </c>
      <c r="C130" s="37">
        <f t="shared" si="52"/>
        <v>0.5995203216035333</v>
      </c>
      <c r="D130" s="37">
        <f t="shared" si="52"/>
        <v>0.61106454404108701</v>
      </c>
      <c r="E130" s="37">
        <f t="shared" si="52"/>
        <v>0.61951984686321515</v>
      </c>
      <c r="F130" s="37">
        <f t="shared" si="52"/>
        <v>0.62572320178504559</v>
      </c>
      <c r="G130" s="37">
        <f t="shared" si="52"/>
        <v>0.63372342367676937</v>
      </c>
      <c r="H130" s="37">
        <f t="shared" si="52"/>
        <v>0.64077526034705368</v>
      </c>
      <c r="I130" s="37">
        <f t="shared" si="52"/>
        <v>0.65042118047046271</v>
      </c>
      <c r="J130" s="37">
        <f t="shared" si="52"/>
        <v>0.67435839673948816</v>
      </c>
      <c r="K130" s="37">
        <f t="shared" si="52"/>
        <v>0.68284271216339898</v>
      </c>
      <c r="L130" s="37">
        <f t="shared" si="52"/>
        <v>0.69979033197011742</v>
      </c>
      <c r="M130" s="37">
        <f t="shared" si="52"/>
        <v>0.71484645609014208</v>
      </c>
      <c r="N130" s="37">
        <f t="shared" si="52"/>
        <v>0.72689625480642439</v>
      </c>
      <c r="O130" s="37">
        <f t="shared" si="52"/>
        <v>0.73293587235908442</v>
      </c>
      <c r="P130" s="37">
        <f t="shared" si="52"/>
        <v>0.73917904043451976</v>
      </c>
      <c r="Q130" s="37">
        <f t="shared" si="52"/>
        <v>0.74458639179423924</v>
      </c>
    </row>
    <row r="131" spans="1:17" ht="12" customHeight="1" x14ac:dyDescent="0.25">
      <c r="A131" s="29" t="s">
        <v>46</v>
      </c>
      <c r="B131" s="36">
        <f t="shared" ref="B131:Q131" si="53">IF(B117=0,"",B117/B110)</f>
        <v>0.49663296258911949</v>
      </c>
      <c r="C131" s="36">
        <f t="shared" si="53"/>
        <v>0.5190979549277126</v>
      </c>
      <c r="D131" s="36">
        <f t="shared" si="53"/>
        <v>0.5106416231988089</v>
      </c>
      <c r="E131" s="36">
        <f t="shared" si="53"/>
        <v>0.51395091601928</v>
      </c>
      <c r="F131" s="36">
        <f t="shared" si="53"/>
        <v>0.51725528726526893</v>
      </c>
      <c r="G131" s="36">
        <f t="shared" si="53"/>
        <v>0.50456762964442814</v>
      </c>
      <c r="H131" s="36">
        <f t="shared" si="53"/>
        <v>0.52415200192473332</v>
      </c>
      <c r="I131" s="36">
        <f t="shared" si="53"/>
        <v>0.52728636122255912</v>
      </c>
      <c r="J131" s="36">
        <f t="shared" si="53"/>
        <v>0.52118971293267047</v>
      </c>
      <c r="K131" s="36">
        <f t="shared" si="53"/>
        <v>0.53005540704125242</v>
      </c>
      <c r="L131" s="36">
        <f t="shared" si="53"/>
        <v>0.58299487129890248</v>
      </c>
      <c r="M131" s="36">
        <f t="shared" si="53"/>
        <v>0.58841273138576278</v>
      </c>
      <c r="N131" s="36">
        <f t="shared" si="53"/>
        <v>0.55177835259313546</v>
      </c>
      <c r="O131" s="36">
        <f t="shared" si="53"/>
        <v>0.57062036508726066</v>
      </c>
      <c r="P131" s="36">
        <f t="shared" si="53"/>
        <v>0.54980584046331782</v>
      </c>
      <c r="Q131" s="36">
        <f t="shared" si="53"/>
        <v>0.54535572278447386</v>
      </c>
    </row>
    <row r="132" spans="1:17" s="28" customFormat="1" ht="12" customHeight="1" x14ac:dyDescent="0.25">
      <c r="B132" s="33"/>
    </row>
    <row r="133" spans="1:17" s="28" customFormat="1" ht="6.6" customHeight="1" x14ac:dyDescent="0.25">
      <c r="A133" s="35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</row>
    <row r="134" spans="1:17" s="28" customFormat="1" ht="12" customHeight="1" x14ac:dyDescent="0.25">
      <c r="B134" s="33"/>
    </row>
    <row r="135" spans="1:17" ht="12.95" customHeight="1" x14ac:dyDescent="0.25">
      <c r="A135" s="27" t="s">
        <v>54</v>
      </c>
      <c r="B135" s="26">
        <f t="shared" ref="B135:Q135" si="54">IF(B105=0,0,B105/B$26)</f>
        <v>149.97938928661065</v>
      </c>
      <c r="C135" s="26">
        <f t="shared" si="54"/>
        <v>155.6235671446554</v>
      </c>
      <c r="D135" s="26">
        <f t="shared" si="54"/>
        <v>161.04942441284624</v>
      </c>
      <c r="E135" s="26">
        <f t="shared" si="54"/>
        <v>169.26160944546982</v>
      </c>
      <c r="F135" s="26">
        <f t="shared" si="54"/>
        <v>182.61622805396121</v>
      </c>
      <c r="G135" s="26">
        <f t="shared" si="54"/>
        <v>192.73893652270826</v>
      </c>
      <c r="H135" s="26">
        <f t="shared" si="54"/>
        <v>192.15343474054782</v>
      </c>
      <c r="I135" s="26">
        <f t="shared" si="54"/>
        <v>187.52049393722467</v>
      </c>
      <c r="J135" s="26">
        <f t="shared" si="54"/>
        <v>177.94048494681815</v>
      </c>
      <c r="K135" s="26">
        <f t="shared" si="54"/>
        <v>185.68469662040783</v>
      </c>
      <c r="L135" s="26">
        <f t="shared" si="54"/>
        <v>170.83929939366155</v>
      </c>
      <c r="M135" s="26">
        <f t="shared" si="54"/>
        <v>167.39118479682173</v>
      </c>
      <c r="N135" s="26">
        <f t="shared" si="54"/>
        <v>165.6633315602522</v>
      </c>
      <c r="O135" s="26">
        <f t="shared" si="54"/>
        <v>160.81918793775236</v>
      </c>
      <c r="P135" s="26">
        <f t="shared" si="54"/>
        <v>169.42132324197078</v>
      </c>
      <c r="Q135" s="26">
        <f t="shared" si="54"/>
        <v>174.08266503361304</v>
      </c>
    </row>
    <row r="136" spans="1:17" ht="12" customHeight="1" x14ac:dyDescent="0.25">
      <c r="A136" s="25" t="s">
        <v>48</v>
      </c>
      <c r="B136" s="24">
        <f t="shared" ref="B136:Q136" si="55">IF(B106=0,0,B106/B$26)</f>
        <v>81.41751131026902</v>
      </c>
      <c r="C136" s="24">
        <f t="shared" si="55"/>
        <v>86.937365643331901</v>
      </c>
      <c r="D136" s="24">
        <f t="shared" si="55"/>
        <v>91.920220462144556</v>
      </c>
      <c r="E136" s="24">
        <f t="shared" si="55"/>
        <v>99.777774502809677</v>
      </c>
      <c r="F136" s="24">
        <f t="shared" si="55"/>
        <v>113.14391444020865</v>
      </c>
      <c r="G136" s="24">
        <f t="shared" si="55"/>
        <v>123.01573569350909</v>
      </c>
      <c r="H136" s="24">
        <f t="shared" si="55"/>
        <v>122.17057896357645</v>
      </c>
      <c r="I136" s="24">
        <f t="shared" si="55"/>
        <v>117.5049148502888</v>
      </c>
      <c r="J136" s="24">
        <f t="shared" si="55"/>
        <v>107.76508870824183</v>
      </c>
      <c r="K136" s="24">
        <f t="shared" si="55"/>
        <v>115.38187912994498</v>
      </c>
      <c r="L136" s="24">
        <f t="shared" si="55"/>
        <v>100.42821418143735</v>
      </c>
      <c r="M136" s="24">
        <f t="shared" si="55"/>
        <v>97.026214038833245</v>
      </c>
      <c r="N136" s="24">
        <f t="shared" si="55"/>
        <v>95.321350795661814</v>
      </c>
      <c r="O136" s="24">
        <f t="shared" si="55"/>
        <v>90.890306339242898</v>
      </c>
      <c r="P136" s="24">
        <f t="shared" si="55"/>
        <v>100.21083047711389</v>
      </c>
      <c r="Q136" s="24">
        <f t="shared" si="55"/>
        <v>105.63983811029794</v>
      </c>
    </row>
    <row r="137" spans="1:17" ht="12" customHeight="1" x14ac:dyDescent="0.25">
      <c r="A137" s="23" t="s">
        <v>44</v>
      </c>
      <c r="B137" s="22">
        <f t="shared" ref="B137:Q137" si="56">IF(B107=0,0,B107/B$26)</f>
        <v>36.326055081866826</v>
      </c>
      <c r="C137" s="22">
        <f t="shared" si="56"/>
        <v>40.42119611999415</v>
      </c>
      <c r="D137" s="22">
        <f t="shared" si="56"/>
        <v>43.141163035512498</v>
      </c>
      <c r="E137" s="22">
        <f t="shared" si="56"/>
        <v>50.495666196194868</v>
      </c>
      <c r="F137" s="22">
        <f t="shared" si="56"/>
        <v>60.809946473060847</v>
      </c>
      <c r="G137" s="22">
        <f t="shared" si="56"/>
        <v>69.378756755051143</v>
      </c>
      <c r="H137" s="22">
        <f t="shared" si="56"/>
        <v>68.175542670746538</v>
      </c>
      <c r="I137" s="22">
        <f t="shared" si="56"/>
        <v>63.302753313661007</v>
      </c>
      <c r="J137" s="22">
        <f t="shared" si="56"/>
        <v>54.118579244877658</v>
      </c>
      <c r="K137" s="22">
        <f t="shared" si="56"/>
        <v>61.982184504611553</v>
      </c>
      <c r="L137" s="22">
        <f t="shared" si="56"/>
        <v>48.338932540482695</v>
      </c>
      <c r="M137" s="22">
        <f t="shared" si="56"/>
        <v>45.257072197646067</v>
      </c>
      <c r="N137" s="22">
        <f t="shared" si="56"/>
        <v>43.797746828930208</v>
      </c>
      <c r="O137" s="22">
        <f t="shared" si="56"/>
        <v>40.443383476467936</v>
      </c>
      <c r="P137" s="22">
        <f t="shared" si="56"/>
        <v>49.248154839108878</v>
      </c>
      <c r="Q137" s="22">
        <f t="shared" si="56"/>
        <v>54.897596784202307</v>
      </c>
    </row>
    <row r="138" spans="1:17" ht="12" customHeight="1" x14ac:dyDescent="0.25">
      <c r="A138" s="23" t="s">
        <v>43</v>
      </c>
      <c r="B138" s="22">
        <f t="shared" ref="B138:Q138" si="57">IF(B108=0,0,B108/B$26)</f>
        <v>9.2746291151869276</v>
      </c>
      <c r="C138" s="22">
        <f t="shared" si="57"/>
        <v>9.4853034279946549</v>
      </c>
      <c r="D138" s="22">
        <f t="shared" si="57"/>
        <v>9.7841444396203965</v>
      </c>
      <c r="E138" s="22">
        <f t="shared" si="57"/>
        <v>9.6648296021228042</v>
      </c>
      <c r="F138" s="22">
        <f t="shared" si="57"/>
        <v>9.8794400855247506</v>
      </c>
      <c r="G138" s="22">
        <f t="shared" si="57"/>
        <v>10.063329764827419</v>
      </c>
      <c r="H138" s="22">
        <f t="shared" si="57"/>
        <v>10.470927773286244</v>
      </c>
      <c r="I138" s="22">
        <f t="shared" si="57"/>
        <v>11.023524220098508</v>
      </c>
      <c r="J138" s="22">
        <f t="shared" si="57"/>
        <v>11.435838011202801</v>
      </c>
      <c r="K138" s="22">
        <f t="shared" si="57"/>
        <v>11.675221274104731</v>
      </c>
      <c r="L138" s="22">
        <f t="shared" si="57"/>
        <v>12.218513499790832</v>
      </c>
      <c r="M138" s="22">
        <f t="shared" si="57"/>
        <v>12.28126645327224</v>
      </c>
      <c r="N138" s="22">
        <f t="shared" si="57"/>
        <v>12.147744320444275</v>
      </c>
      <c r="O138" s="22">
        <f t="shared" si="57"/>
        <v>12.109501259792491</v>
      </c>
      <c r="P138" s="22">
        <f t="shared" si="57"/>
        <v>12.1562266001262</v>
      </c>
      <c r="Q138" s="22">
        <f t="shared" si="57"/>
        <v>12.166253985753357</v>
      </c>
    </row>
    <row r="139" spans="1:17" ht="12" customHeight="1" x14ac:dyDescent="0.25">
      <c r="A139" s="23" t="s">
        <v>47</v>
      </c>
      <c r="B139" s="22">
        <f t="shared" ref="B139:Q139" si="58">IF(B109=0,0,B109/B$26)</f>
        <v>18.493232521269782</v>
      </c>
      <c r="C139" s="22">
        <f t="shared" si="58"/>
        <v>19.155773225437532</v>
      </c>
      <c r="D139" s="22">
        <f t="shared" si="58"/>
        <v>19.364900581865459</v>
      </c>
      <c r="E139" s="22">
        <f t="shared" si="58"/>
        <v>19.394203448334185</v>
      </c>
      <c r="F139" s="22">
        <f t="shared" si="58"/>
        <v>19.486560164820133</v>
      </c>
      <c r="G139" s="22">
        <f t="shared" si="58"/>
        <v>19.652250993752862</v>
      </c>
      <c r="H139" s="22">
        <f t="shared" si="58"/>
        <v>19.380094947671875</v>
      </c>
      <c r="I139" s="22">
        <f t="shared" si="58"/>
        <v>19.161474883209539</v>
      </c>
      <c r="J139" s="22">
        <f t="shared" si="58"/>
        <v>18.907986198398579</v>
      </c>
      <c r="K139" s="22">
        <f t="shared" si="58"/>
        <v>18.999678728879033</v>
      </c>
      <c r="L139" s="22">
        <f t="shared" si="58"/>
        <v>18.222507089130541</v>
      </c>
      <c r="M139" s="22">
        <f t="shared" si="58"/>
        <v>18.050939661651299</v>
      </c>
      <c r="N139" s="22">
        <f t="shared" si="58"/>
        <v>17.832761673752461</v>
      </c>
      <c r="O139" s="22">
        <f t="shared" si="58"/>
        <v>17.722400427284288</v>
      </c>
      <c r="P139" s="22">
        <f t="shared" si="58"/>
        <v>17.728337677905692</v>
      </c>
      <c r="Q139" s="22">
        <f t="shared" si="58"/>
        <v>17.66083378272366</v>
      </c>
    </row>
    <row r="140" spans="1:17" ht="12" customHeight="1" x14ac:dyDescent="0.25">
      <c r="A140" s="21" t="s">
        <v>46</v>
      </c>
      <c r="B140" s="20">
        <f t="shared" ref="B140:Q140" si="59">IF(B110=0,0,B110/B$26)</f>
        <v>17.323594591945486</v>
      </c>
      <c r="C140" s="20">
        <f t="shared" si="59"/>
        <v>17.875092869905561</v>
      </c>
      <c r="D140" s="20">
        <f t="shared" si="59"/>
        <v>19.630012405146193</v>
      </c>
      <c r="E140" s="20">
        <f t="shared" si="59"/>
        <v>20.22307525615782</v>
      </c>
      <c r="F140" s="20">
        <f t="shared" si="59"/>
        <v>22.967967716802928</v>
      </c>
      <c r="G140" s="20">
        <f t="shared" si="59"/>
        <v>23.921398179877663</v>
      </c>
      <c r="H140" s="20">
        <f t="shared" si="59"/>
        <v>24.144013571871781</v>
      </c>
      <c r="I140" s="20">
        <f t="shared" si="59"/>
        <v>24.017162433319754</v>
      </c>
      <c r="J140" s="20">
        <f t="shared" si="59"/>
        <v>23.302685253762789</v>
      </c>
      <c r="K140" s="20">
        <f t="shared" si="59"/>
        <v>22.724794622349663</v>
      </c>
      <c r="L140" s="20">
        <f t="shared" si="59"/>
        <v>21.648261052033295</v>
      </c>
      <c r="M140" s="20">
        <f t="shared" si="59"/>
        <v>21.436935726263631</v>
      </c>
      <c r="N140" s="20">
        <f t="shared" si="59"/>
        <v>21.543097972534852</v>
      </c>
      <c r="O140" s="20">
        <f t="shared" si="59"/>
        <v>20.615021175698185</v>
      </c>
      <c r="P140" s="20">
        <f t="shared" si="59"/>
        <v>21.078111359973125</v>
      </c>
      <c r="Q140" s="20">
        <f t="shared" si="59"/>
        <v>20.915153557618623</v>
      </c>
    </row>
    <row r="141" spans="1:17" ht="12" customHeight="1" x14ac:dyDescent="0.25">
      <c r="A141" s="19" t="s">
        <v>45</v>
      </c>
      <c r="B141" s="18">
        <f t="shared" ref="B141:Q141" si="60">IF(B111=0,0,B111/B$26)</f>
        <v>68.56187797634162</v>
      </c>
      <c r="C141" s="18">
        <f t="shared" si="60"/>
        <v>68.686201501323495</v>
      </c>
      <c r="D141" s="18">
        <f t="shared" si="60"/>
        <v>69.129203950701665</v>
      </c>
      <c r="E141" s="18">
        <f t="shared" si="60"/>
        <v>69.483834942660138</v>
      </c>
      <c r="F141" s="18">
        <f t="shared" si="60"/>
        <v>69.472313613752561</v>
      </c>
      <c r="G141" s="18">
        <f t="shared" si="60"/>
        <v>69.723200829199186</v>
      </c>
      <c r="H141" s="18">
        <f t="shared" si="60"/>
        <v>69.982855776971391</v>
      </c>
      <c r="I141" s="18">
        <f t="shared" si="60"/>
        <v>70.015579086935887</v>
      </c>
      <c r="J141" s="18">
        <f t="shared" si="60"/>
        <v>70.175396238576326</v>
      </c>
      <c r="K141" s="18">
        <f t="shared" si="60"/>
        <v>70.302817490462871</v>
      </c>
      <c r="L141" s="18">
        <f t="shared" si="60"/>
        <v>70.411085212224179</v>
      </c>
      <c r="M141" s="18">
        <f t="shared" si="60"/>
        <v>70.364970757988516</v>
      </c>
      <c r="N141" s="18">
        <f t="shared" si="60"/>
        <v>70.341980764590403</v>
      </c>
      <c r="O141" s="18">
        <f t="shared" si="60"/>
        <v>69.928881598509477</v>
      </c>
      <c r="P141" s="18">
        <f t="shared" si="60"/>
        <v>69.210492764856923</v>
      </c>
      <c r="Q141" s="18">
        <f t="shared" si="60"/>
        <v>68.44282692331511</v>
      </c>
    </row>
    <row r="142" spans="1:17" s="28" customFormat="1" ht="12" customHeight="1" x14ac:dyDescent="0.25"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</row>
    <row r="143" spans="1:17" ht="12.95" customHeight="1" x14ac:dyDescent="0.25">
      <c r="A143" s="32" t="s">
        <v>53</v>
      </c>
      <c r="B143" s="31">
        <f t="shared" ref="B143:Q143" si="61">IF(B113=0,0,B113/B$26)</f>
        <v>55.698152809413052</v>
      </c>
      <c r="C143" s="31">
        <f t="shared" si="61"/>
        <v>60.328892532902152</v>
      </c>
      <c r="D143" s="31">
        <f t="shared" si="61"/>
        <v>64.203977026991325</v>
      </c>
      <c r="E143" s="31">
        <f t="shared" si="61"/>
        <v>69.94308569560134</v>
      </c>
      <c r="F143" s="31">
        <f t="shared" si="61"/>
        <v>78.787334549429772</v>
      </c>
      <c r="G143" s="31">
        <f t="shared" si="61"/>
        <v>86.041720516716467</v>
      </c>
      <c r="H143" s="31">
        <f t="shared" si="61"/>
        <v>87.832654320499259</v>
      </c>
      <c r="I143" s="31">
        <f t="shared" si="61"/>
        <v>86.979893893547782</v>
      </c>
      <c r="J143" s="31">
        <f t="shared" si="61"/>
        <v>83.145638493980854</v>
      </c>
      <c r="K143" s="31">
        <f t="shared" si="61"/>
        <v>89.550038279605232</v>
      </c>
      <c r="L143" s="31">
        <f t="shared" si="61"/>
        <v>83.68771914455931</v>
      </c>
      <c r="M143" s="31">
        <f t="shared" si="61"/>
        <v>83.377780814892091</v>
      </c>
      <c r="N143" s="31">
        <f t="shared" si="61"/>
        <v>83.26617794388531</v>
      </c>
      <c r="O143" s="31">
        <f t="shared" si="61"/>
        <v>81.545482409667741</v>
      </c>
      <c r="P143" s="31">
        <f t="shared" si="61"/>
        <v>90.818817076543468</v>
      </c>
      <c r="Q143" s="31">
        <f t="shared" si="61"/>
        <v>97.362686725531105</v>
      </c>
    </row>
    <row r="144" spans="1:17" ht="12" customHeight="1" x14ac:dyDescent="0.25">
      <c r="A144" s="23" t="s">
        <v>44</v>
      </c>
      <c r="B144" s="22">
        <f t="shared" ref="B144:Q144" si="62">IF(B114=0,0,B114/B$26)</f>
        <v>21.198772914639029</v>
      </c>
      <c r="C144" s="22">
        <f t="shared" si="62"/>
        <v>23.821139378325828</v>
      </c>
      <c r="D144" s="22">
        <f t="shared" si="62"/>
        <v>25.737475192629798</v>
      </c>
      <c r="E144" s="22">
        <f t="shared" si="62"/>
        <v>30.869384102983474</v>
      </c>
      <c r="F144" s="22">
        <f t="shared" si="62"/>
        <v>37.331183530932172</v>
      </c>
      <c r="G144" s="22">
        <f t="shared" si="62"/>
        <v>43.455543586604293</v>
      </c>
      <c r="H144" s="22">
        <f t="shared" si="62"/>
        <v>43.548014577862894</v>
      </c>
      <c r="I144" s="22">
        <f t="shared" si="62"/>
        <v>41.170117151556255</v>
      </c>
      <c r="J144" s="22">
        <f t="shared" si="62"/>
        <v>36.357357477402473</v>
      </c>
      <c r="K144" s="22">
        <f t="shared" si="62"/>
        <v>41.712113915994578</v>
      </c>
      <c r="L144" s="22">
        <f t="shared" si="62"/>
        <v>33.879999771859069</v>
      </c>
      <c r="M144" s="22">
        <f t="shared" si="62"/>
        <v>32.501104867440318</v>
      </c>
      <c r="N144" s="22">
        <f t="shared" si="62"/>
        <v>32.536629687213875</v>
      </c>
      <c r="O144" s="22">
        <f t="shared" si="62"/>
        <v>30.417055899586479</v>
      </c>
      <c r="P144" s="22">
        <f t="shared" si="62"/>
        <v>38.282038752041416</v>
      </c>
      <c r="Q144" s="22">
        <f t="shared" si="62"/>
        <v>42.958544966861133</v>
      </c>
    </row>
    <row r="145" spans="1:17" ht="12" customHeight="1" x14ac:dyDescent="0.25">
      <c r="A145" s="23" t="s">
        <v>43</v>
      </c>
      <c r="B145" s="30">
        <f t="shared" ref="B145:Q145" si="63">IF(B115=0,0,B115/B$26)</f>
        <v>14.998394564018874</v>
      </c>
      <c r="C145" s="30">
        <f t="shared" si="63"/>
        <v>15.744553676986751</v>
      </c>
      <c r="D145" s="30">
        <f t="shared" si="63"/>
        <v>16.60939629192632</v>
      </c>
      <c r="E145" s="30">
        <f t="shared" si="63"/>
        <v>16.664939589642675</v>
      </c>
      <c r="F145" s="30">
        <f t="shared" si="63"/>
        <v>17.382655461135098</v>
      </c>
      <c r="G145" s="30">
        <f t="shared" si="63"/>
        <v>18.062121969994489</v>
      </c>
      <c r="H145" s="30">
        <f t="shared" si="63"/>
        <v>19.211221308796773</v>
      </c>
      <c r="I145" s="30">
        <f t="shared" si="63"/>
        <v>20.682825442542935</v>
      </c>
      <c r="J145" s="30">
        <f t="shared" si="63"/>
        <v>21.892401920284932</v>
      </c>
      <c r="K145" s="30">
        <f t="shared" si="63"/>
        <v>22.818731946671228</v>
      </c>
      <c r="L145" s="30">
        <f t="shared" si="63"/>
        <v>24.434959921594565</v>
      </c>
      <c r="M145" s="30">
        <f t="shared" si="63"/>
        <v>25.359259797991534</v>
      </c>
      <c r="N145" s="30">
        <f t="shared" si="63"/>
        <v>25.879965474127435</v>
      </c>
      <c r="O145" s="30">
        <f t="shared" si="63"/>
        <v>26.375692583054128</v>
      </c>
      <c r="P145" s="30">
        <f t="shared" si="63"/>
        <v>27.843493959599158</v>
      </c>
      <c r="Q145" s="30">
        <f t="shared" si="63"/>
        <v>29.847926570750587</v>
      </c>
    </row>
    <row r="146" spans="1:17" ht="12" customHeight="1" x14ac:dyDescent="0.25">
      <c r="A146" s="23" t="s">
        <v>47</v>
      </c>
      <c r="B146" s="22">
        <f t="shared" ref="B146:Q146" si="64">IF(B116=0,0,B116/B$26)</f>
        <v>10.897517225864416</v>
      </c>
      <c r="C146" s="22">
        <f t="shared" si="64"/>
        <v>11.484275324678663</v>
      </c>
      <c r="D146" s="22">
        <f t="shared" si="64"/>
        <v>11.833204144458598</v>
      </c>
      <c r="E146" s="22">
        <f t="shared" si="64"/>
        <v>12.015093950346033</v>
      </c>
      <c r="F146" s="22">
        <f t="shared" si="64"/>
        <v>12.19319281810818</v>
      </c>
      <c r="G146" s="22">
        <f t="shared" si="64"/>
        <v>12.454091782716258</v>
      </c>
      <c r="H146" s="22">
        <f t="shared" si="64"/>
        <v>12.418285385645065</v>
      </c>
      <c r="I146" s="22">
        <f t="shared" si="64"/>
        <v>12.463029113092269</v>
      </c>
      <c r="J146" s="22">
        <f t="shared" si="64"/>
        <v>12.750759258324434</v>
      </c>
      <c r="K146" s="22">
        <f t="shared" si="64"/>
        <v>12.973792153461002</v>
      </c>
      <c r="L146" s="22">
        <f t="shared" si="64"/>
        <v>12.751934285230478</v>
      </c>
      <c r="M146" s="22">
        <f t="shared" si="64"/>
        <v>12.90365024622842</v>
      </c>
      <c r="N146" s="22">
        <f t="shared" si="64"/>
        <v>12.962567673506209</v>
      </c>
      <c r="O146" s="22">
        <f t="shared" si="64"/>
        <v>12.989383017468619</v>
      </c>
      <c r="P146" s="22">
        <f t="shared" si="64"/>
        <v>13.104415633253472</v>
      </c>
      <c r="Q146" s="22">
        <f t="shared" si="64"/>
        <v>13.150016502356017</v>
      </c>
    </row>
    <row r="147" spans="1:17" ht="12" customHeight="1" x14ac:dyDescent="0.25">
      <c r="A147" s="29" t="s">
        <v>46</v>
      </c>
      <c r="B147" s="18">
        <f t="shared" ref="B147:Q147" si="65">IF(B117=0,0,B117/B$26)</f>
        <v>8.6034681048907355</v>
      </c>
      <c r="C147" s="18">
        <f t="shared" si="65"/>
        <v>9.2789241529109159</v>
      </c>
      <c r="D147" s="18">
        <f t="shared" si="65"/>
        <v>10.023901397976609</v>
      </c>
      <c r="E147" s="18">
        <f t="shared" si="65"/>
        <v>10.393668052629145</v>
      </c>
      <c r="F147" s="18">
        <f t="shared" si="65"/>
        <v>11.880302739254322</v>
      </c>
      <c r="G147" s="18">
        <f t="shared" si="65"/>
        <v>12.06996317740141</v>
      </c>
      <c r="H147" s="18">
        <f t="shared" si="65"/>
        <v>12.655133048194525</v>
      </c>
      <c r="I147" s="18">
        <f t="shared" si="65"/>
        <v>12.663922186356318</v>
      </c>
      <c r="J147" s="18">
        <f t="shared" si="65"/>
        <v>12.145119837969002</v>
      </c>
      <c r="K147" s="18">
        <f t="shared" si="65"/>
        <v>12.045400263478415</v>
      </c>
      <c r="L147" s="18">
        <f t="shared" si="65"/>
        <v>12.620825165875194</v>
      </c>
      <c r="M147" s="18">
        <f t="shared" si="65"/>
        <v>12.613765903231823</v>
      </c>
      <c r="N147" s="18">
        <f t="shared" si="65"/>
        <v>11.887015109037796</v>
      </c>
      <c r="O147" s="18">
        <f t="shared" si="65"/>
        <v>11.763350909558508</v>
      </c>
      <c r="P147" s="18">
        <f t="shared" si="65"/>
        <v>11.588868731649432</v>
      </c>
      <c r="Q147" s="18">
        <f t="shared" si="65"/>
        <v>11.406198685563364</v>
      </c>
    </row>
    <row r="148" spans="1:17" s="28" customFormat="1" ht="12" customHeight="1" x14ac:dyDescent="0.25"/>
    <row r="149" spans="1:17" ht="12.95" customHeight="1" x14ac:dyDescent="0.25">
      <c r="A149" s="27" t="s">
        <v>52</v>
      </c>
      <c r="B149" s="26">
        <f t="shared" ref="B149:Q149" si="66">IF(B119=0,0,B119/B$26)</f>
        <v>11.773363584417972</v>
      </c>
      <c r="C149" s="26">
        <f t="shared" si="66"/>
        <v>12.541709691737799</v>
      </c>
      <c r="D149" s="26">
        <f t="shared" si="66"/>
        <v>13.361507703686552</v>
      </c>
      <c r="E149" s="26">
        <f t="shared" si="66"/>
        <v>13.890139251402775</v>
      </c>
      <c r="F149" s="26">
        <f t="shared" si="66"/>
        <v>16.714156357874817</v>
      </c>
      <c r="G149" s="26">
        <f t="shared" si="66"/>
        <v>18.442488456244902</v>
      </c>
      <c r="H149" s="26">
        <f t="shared" si="66"/>
        <v>17.173945326217336</v>
      </c>
      <c r="I149" s="26">
        <f t="shared" si="66"/>
        <v>15.519465647268536</v>
      </c>
      <c r="J149" s="26">
        <f t="shared" si="66"/>
        <v>12.709688337156559</v>
      </c>
      <c r="K149" s="26">
        <f t="shared" si="66"/>
        <v>14.374005396140923</v>
      </c>
      <c r="L149" s="26">
        <f t="shared" si="66"/>
        <v>9.7786281211533996</v>
      </c>
      <c r="M149" s="26">
        <f t="shared" si="66"/>
        <v>8.699227876480796</v>
      </c>
      <c r="N149" s="26">
        <f t="shared" si="66"/>
        <v>7.6642946561268053</v>
      </c>
      <c r="O149" s="26">
        <f t="shared" si="66"/>
        <v>7.4825619518516717</v>
      </c>
      <c r="P149" s="26">
        <f t="shared" si="66"/>
        <v>7.7768780923499659</v>
      </c>
      <c r="Q149" s="26">
        <f t="shared" si="66"/>
        <v>8.3205199823090989</v>
      </c>
    </row>
    <row r="150" spans="1:17" ht="12" customHeight="1" x14ac:dyDescent="0.25">
      <c r="A150" s="25" t="s">
        <v>48</v>
      </c>
      <c r="B150" s="24">
        <f t="shared" ref="B150:Q150" si="67">IF(B120=0,0,B120/B$26)</f>
        <v>11.773363584417972</v>
      </c>
      <c r="C150" s="24">
        <f t="shared" si="67"/>
        <v>12.541709691737799</v>
      </c>
      <c r="D150" s="24">
        <f t="shared" si="67"/>
        <v>13.361507703686552</v>
      </c>
      <c r="E150" s="24">
        <f t="shared" si="67"/>
        <v>13.890139251402775</v>
      </c>
      <c r="F150" s="24">
        <f t="shared" si="67"/>
        <v>16.714156357874817</v>
      </c>
      <c r="G150" s="24">
        <f t="shared" si="67"/>
        <v>18.442488456244902</v>
      </c>
      <c r="H150" s="24">
        <f t="shared" si="67"/>
        <v>17.173945326217336</v>
      </c>
      <c r="I150" s="24">
        <f t="shared" si="67"/>
        <v>15.519465647268536</v>
      </c>
      <c r="J150" s="24">
        <f t="shared" si="67"/>
        <v>12.709688337156559</v>
      </c>
      <c r="K150" s="24">
        <f t="shared" si="67"/>
        <v>14.374005396140923</v>
      </c>
      <c r="L150" s="24">
        <f t="shared" si="67"/>
        <v>9.7786281211533996</v>
      </c>
      <c r="M150" s="24">
        <f t="shared" si="67"/>
        <v>8.699227876480796</v>
      </c>
      <c r="N150" s="24">
        <f t="shared" si="67"/>
        <v>7.6642946561268053</v>
      </c>
      <c r="O150" s="24">
        <f t="shared" si="67"/>
        <v>7.4825619518516717</v>
      </c>
      <c r="P150" s="24">
        <f t="shared" si="67"/>
        <v>7.7768780923499659</v>
      </c>
      <c r="Q150" s="24">
        <f t="shared" si="67"/>
        <v>8.3205199823090989</v>
      </c>
    </row>
    <row r="151" spans="1:17" ht="12" customHeight="1" x14ac:dyDescent="0.25">
      <c r="A151" s="23" t="s">
        <v>44</v>
      </c>
      <c r="B151" s="22">
        <f t="shared" ref="B151:Q151" si="68">IF(B121=0,0,B121/B$26)</f>
        <v>8.1304995437292025</v>
      </c>
      <c r="C151" s="22">
        <f t="shared" si="68"/>
        <v>9.1818270430847591</v>
      </c>
      <c r="D151" s="22">
        <f t="shared" si="68"/>
        <v>9.7035150640692613</v>
      </c>
      <c r="E151" s="22">
        <f t="shared" si="68"/>
        <v>10.237544737154828</v>
      </c>
      <c r="F151" s="22">
        <f t="shared" si="68"/>
        <v>12.760512049575411</v>
      </c>
      <c r="G151" s="22">
        <f t="shared" si="68"/>
        <v>13.790686136588352</v>
      </c>
      <c r="H151" s="22">
        <f t="shared" si="68"/>
        <v>12.86216496121456</v>
      </c>
      <c r="I151" s="22">
        <f t="shared" si="68"/>
        <v>11.263795661388887</v>
      </c>
      <c r="J151" s="22">
        <f t="shared" si="68"/>
        <v>8.596513358365975</v>
      </c>
      <c r="K151" s="22">
        <f t="shared" si="68"/>
        <v>10.45714849219914</v>
      </c>
      <c r="L151" s="22">
        <f t="shared" si="68"/>
        <v>7.225346382854184</v>
      </c>
      <c r="M151" s="22">
        <f t="shared" si="68"/>
        <v>6.2654305327946433</v>
      </c>
      <c r="N151" s="22">
        <f t="shared" si="68"/>
        <v>5.4503908822998319</v>
      </c>
      <c r="O151" s="22">
        <f t="shared" si="68"/>
        <v>5.2382906630485593</v>
      </c>
      <c r="P151" s="22">
        <f t="shared" si="68"/>
        <v>4.9517714730218678</v>
      </c>
      <c r="Q151" s="22">
        <f t="shared" si="68"/>
        <v>5.3921794381684371</v>
      </c>
    </row>
    <row r="152" spans="1:17" ht="12" customHeight="1" x14ac:dyDescent="0.25">
      <c r="A152" s="23" t="s">
        <v>43</v>
      </c>
      <c r="B152" s="22">
        <f t="shared" ref="B152:Q152" si="69">IF(B122=0,0,B122/B$26)</f>
        <v>4.8268568989207573E-3</v>
      </c>
      <c r="C152" s="22">
        <f t="shared" si="69"/>
        <v>5.0119805889377008E-3</v>
      </c>
      <c r="D152" s="22">
        <f t="shared" si="69"/>
        <v>5.2845412648600855E-3</v>
      </c>
      <c r="E152" s="22">
        <f t="shared" si="69"/>
        <v>5.6124678976710264E-3</v>
      </c>
      <c r="F152" s="22">
        <f t="shared" si="69"/>
        <v>5.8247828235005695E-3</v>
      </c>
      <c r="G152" s="22">
        <f t="shared" si="69"/>
        <v>5.9224609750381033E-3</v>
      </c>
      <c r="H152" s="22">
        <f t="shared" si="69"/>
        <v>6.4488835334469315E-3</v>
      </c>
      <c r="I152" s="22">
        <f t="shared" si="69"/>
        <v>8.3024551004039233E-3</v>
      </c>
      <c r="J152" s="22">
        <f t="shared" si="69"/>
        <v>9.6167765716429435E-3</v>
      </c>
      <c r="K152" s="22">
        <f t="shared" si="69"/>
        <v>9.8181403549211475E-3</v>
      </c>
      <c r="L152" s="22">
        <f t="shared" si="69"/>
        <v>1.2327357941359376E-2</v>
      </c>
      <c r="M152" s="22">
        <f t="shared" si="69"/>
        <v>1.331997015113044E-2</v>
      </c>
      <c r="N152" s="22">
        <f t="shared" si="69"/>
        <v>1.5151428496617738E-2</v>
      </c>
      <c r="O152" s="22">
        <f t="shared" si="69"/>
        <v>1.8502068457628199E-2</v>
      </c>
      <c r="P152" s="22">
        <f t="shared" si="69"/>
        <v>2.4145497943453623E-2</v>
      </c>
      <c r="Q152" s="22">
        <f t="shared" si="69"/>
        <v>3.3227445621205519E-2</v>
      </c>
    </row>
    <row r="153" spans="1:17" ht="12" customHeight="1" x14ac:dyDescent="0.25">
      <c r="A153" s="23" t="s">
        <v>47</v>
      </c>
      <c r="B153" s="22">
        <f t="shared" ref="B153:Q153" si="70">IF(B123=0,0,B123/B$26)</f>
        <v>2.3593442710929646</v>
      </c>
      <c r="C153" s="22">
        <f t="shared" si="70"/>
        <v>2.3213558361911586</v>
      </c>
      <c r="D153" s="22">
        <f t="shared" si="70"/>
        <v>2.1427011656157022</v>
      </c>
      <c r="E153" s="22">
        <f t="shared" si="70"/>
        <v>2.0250555598001916</v>
      </c>
      <c r="F153" s="22">
        <f t="shared" si="70"/>
        <v>2.0156286821610632</v>
      </c>
      <c r="G153" s="22">
        <f t="shared" si="70"/>
        <v>1.9627365487211565</v>
      </c>
      <c r="H153" s="22">
        <f t="shared" si="70"/>
        <v>1.9077834810017875</v>
      </c>
      <c r="I153" s="22">
        <f t="shared" si="70"/>
        <v>1.7612150234522486</v>
      </c>
      <c r="J153" s="22">
        <f t="shared" si="70"/>
        <v>1.3599720074543951</v>
      </c>
      <c r="K153" s="22">
        <f t="shared" si="70"/>
        <v>1.3243538343077501</v>
      </c>
      <c r="L153" s="22">
        <f t="shared" si="70"/>
        <v>1.1761589299879807</v>
      </c>
      <c r="M153" s="22">
        <f t="shared" si="70"/>
        <v>1.0571315869921061</v>
      </c>
      <c r="N153" s="22">
        <f t="shared" si="70"/>
        <v>0.94318048820508216</v>
      </c>
      <c r="O153" s="22">
        <f t="shared" si="70"/>
        <v>0.9482664144038575</v>
      </c>
      <c r="P153" s="22">
        <f t="shared" si="70"/>
        <v>0.93103313898091811</v>
      </c>
      <c r="Q153" s="22">
        <f t="shared" si="70"/>
        <v>0.91903727739624708</v>
      </c>
    </row>
    <row r="154" spans="1:17" ht="12" customHeight="1" x14ac:dyDescent="0.25">
      <c r="A154" s="21" t="s">
        <v>46</v>
      </c>
      <c r="B154" s="20">
        <f t="shared" ref="B154:Q154" si="71">IF(B124=0,0,B124/B$26)</f>
        <v>1.2786929126968856</v>
      </c>
      <c r="C154" s="20">
        <f t="shared" si="71"/>
        <v>1.0335148318729448</v>
      </c>
      <c r="D154" s="20">
        <f t="shared" si="71"/>
        <v>1.510006932736728</v>
      </c>
      <c r="E154" s="20">
        <f t="shared" si="71"/>
        <v>1.6219264865500835</v>
      </c>
      <c r="F154" s="20">
        <f t="shared" si="71"/>
        <v>1.9321908433148405</v>
      </c>
      <c r="G154" s="20">
        <f t="shared" si="71"/>
        <v>2.6831433099603537</v>
      </c>
      <c r="H154" s="20">
        <f t="shared" si="71"/>
        <v>2.3975480004675425</v>
      </c>
      <c r="I154" s="20">
        <f t="shared" si="71"/>
        <v>2.486152507326997</v>
      </c>
      <c r="J154" s="20">
        <f t="shared" si="71"/>
        <v>2.7435861947645459</v>
      </c>
      <c r="K154" s="20">
        <f t="shared" si="71"/>
        <v>2.5826849292791114</v>
      </c>
      <c r="L154" s="20">
        <f t="shared" si="71"/>
        <v>1.3647954503698763</v>
      </c>
      <c r="M154" s="20">
        <f t="shared" si="71"/>
        <v>1.3633457865429166</v>
      </c>
      <c r="N154" s="20">
        <f t="shared" si="71"/>
        <v>1.2555718571252747</v>
      </c>
      <c r="O154" s="20">
        <f t="shared" si="71"/>
        <v>1.2775028059416267</v>
      </c>
      <c r="P154" s="20">
        <f t="shared" si="71"/>
        <v>1.8699279824037263</v>
      </c>
      <c r="Q154" s="20">
        <f t="shared" si="71"/>
        <v>1.9760758211232095</v>
      </c>
    </row>
    <row r="155" spans="1:17" ht="12" customHeight="1" x14ac:dyDescent="0.25">
      <c r="A155" s="19" t="s">
        <v>45</v>
      </c>
      <c r="B155" s="18">
        <f t="shared" ref="B155:Q155" si="72">IF(B125=0,0,B125/B$26)</f>
        <v>0</v>
      </c>
      <c r="C155" s="18">
        <f t="shared" si="72"/>
        <v>0</v>
      </c>
      <c r="D155" s="18">
        <f t="shared" si="72"/>
        <v>0</v>
      </c>
      <c r="E155" s="18">
        <f t="shared" si="72"/>
        <v>0</v>
      </c>
      <c r="F155" s="18">
        <f t="shared" si="72"/>
        <v>0</v>
      </c>
      <c r="G155" s="18">
        <f t="shared" si="72"/>
        <v>0</v>
      </c>
      <c r="H155" s="18">
        <f t="shared" si="72"/>
        <v>0</v>
      </c>
      <c r="I155" s="18">
        <f t="shared" si="72"/>
        <v>0</v>
      </c>
      <c r="J155" s="18">
        <f t="shared" si="72"/>
        <v>0</v>
      </c>
      <c r="K155" s="18">
        <f t="shared" si="72"/>
        <v>0</v>
      </c>
      <c r="L155" s="18">
        <f t="shared" si="72"/>
        <v>0</v>
      </c>
      <c r="M155" s="18">
        <f t="shared" si="72"/>
        <v>0</v>
      </c>
      <c r="N155" s="18">
        <f t="shared" si="72"/>
        <v>0</v>
      </c>
      <c r="O155" s="18">
        <f t="shared" si="72"/>
        <v>0</v>
      </c>
      <c r="P155" s="18">
        <f t="shared" si="72"/>
        <v>0</v>
      </c>
      <c r="Q155" s="18">
        <f t="shared" si="72"/>
        <v>0</v>
      </c>
    </row>
    <row r="157" spans="1:17" s="28" customFormat="1" ht="6.6" customHeight="1" x14ac:dyDescent="0.25">
      <c r="A157" s="35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</row>
    <row r="158" spans="1:17" s="28" customFormat="1" ht="12" customHeight="1" x14ac:dyDescent="0.25">
      <c r="B158" s="33"/>
    </row>
    <row r="159" spans="1:17" ht="12.95" customHeight="1" x14ac:dyDescent="0.25">
      <c r="A159" s="27" t="s">
        <v>51</v>
      </c>
      <c r="B159" s="26">
        <f t="shared" ref="B159:Q159" si="73">IF(B105=0,0,B105/B$23)</f>
        <v>5958.7586994695184</v>
      </c>
      <c r="C159" s="26">
        <f t="shared" si="73"/>
        <v>6199.7983748635634</v>
      </c>
      <c r="D159" s="26">
        <f t="shared" si="73"/>
        <v>6415.6630060780544</v>
      </c>
      <c r="E159" s="26">
        <f t="shared" si="73"/>
        <v>6765.117182838485</v>
      </c>
      <c r="F159" s="26">
        <f t="shared" si="73"/>
        <v>7289.4312449189156</v>
      </c>
      <c r="G159" s="26">
        <f t="shared" si="73"/>
        <v>7733.2043497806435</v>
      </c>
      <c r="H159" s="26">
        <f t="shared" si="73"/>
        <v>7778.2417945766056</v>
      </c>
      <c r="I159" s="26">
        <f t="shared" si="73"/>
        <v>7678.3421881053691</v>
      </c>
      <c r="J159" s="26">
        <f t="shared" si="73"/>
        <v>7218.998763453128</v>
      </c>
      <c r="K159" s="26">
        <f t="shared" si="73"/>
        <v>7599.5565033035291</v>
      </c>
      <c r="L159" s="26">
        <f t="shared" si="73"/>
        <v>7027.7631369419732</v>
      </c>
      <c r="M159" s="26">
        <f t="shared" si="73"/>
        <v>6964.4988865087462</v>
      </c>
      <c r="N159" s="26">
        <f t="shared" si="73"/>
        <v>7120.8955125118246</v>
      </c>
      <c r="O159" s="26">
        <f t="shared" si="73"/>
        <v>7076.5982015234031</v>
      </c>
      <c r="P159" s="26">
        <f t="shared" si="73"/>
        <v>7301.2266941726011</v>
      </c>
      <c r="Q159" s="26">
        <f t="shared" si="73"/>
        <v>7392.0260869054237</v>
      </c>
    </row>
    <row r="160" spans="1:17" ht="12" customHeight="1" x14ac:dyDescent="0.25">
      <c r="A160" s="25" t="s">
        <v>48</v>
      </c>
      <c r="B160" s="24">
        <f t="shared" ref="B160:Q160" si="74">IF(B106=0,0,B106/B$23)</f>
        <v>3234.7598301131015</v>
      </c>
      <c r="C160" s="24">
        <f t="shared" si="74"/>
        <v>3463.4480375934454</v>
      </c>
      <c r="D160" s="24">
        <f t="shared" si="74"/>
        <v>3661.7899137457557</v>
      </c>
      <c r="E160" s="24">
        <f t="shared" si="74"/>
        <v>3987.9588700933718</v>
      </c>
      <c r="F160" s="24">
        <f t="shared" si="74"/>
        <v>4516.3280059052731</v>
      </c>
      <c r="G160" s="24">
        <f t="shared" si="74"/>
        <v>4935.722067992363</v>
      </c>
      <c r="H160" s="24">
        <f t="shared" si="74"/>
        <v>4945.3828636745529</v>
      </c>
      <c r="I160" s="24">
        <f t="shared" si="74"/>
        <v>4811.4364785469315</v>
      </c>
      <c r="J160" s="24">
        <f t="shared" si="74"/>
        <v>4372.001359672171</v>
      </c>
      <c r="K160" s="24">
        <f t="shared" si="74"/>
        <v>4722.2583544291065</v>
      </c>
      <c r="L160" s="24">
        <f t="shared" si="74"/>
        <v>4131.284218784408</v>
      </c>
      <c r="M160" s="24">
        <f t="shared" si="74"/>
        <v>4036.8849796709464</v>
      </c>
      <c r="N160" s="24">
        <f t="shared" si="74"/>
        <v>4097.306101082012</v>
      </c>
      <c r="O160" s="24">
        <f t="shared" si="74"/>
        <v>3999.4865452570007</v>
      </c>
      <c r="P160" s="24">
        <f t="shared" si="74"/>
        <v>4318.5944751460565</v>
      </c>
      <c r="Q160" s="24">
        <f t="shared" si="74"/>
        <v>4485.7564593063198</v>
      </c>
    </row>
    <row r="161" spans="1:17" ht="12" customHeight="1" x14ac:dyDescent="0.25">
      <c r="A161" s="23" t="s">
        <v>44</v>
      </c>
      <c r="B161" s="22">
        <f t="shared" ref="B161:Q161" si="75">IF(B107=0,0,B107/B$23)</f>
        <v>1443.2529547298741</v>
      </c>
      <c r="C161" s="22">
        <f t="shared" si="75"/>
        <v>1610.3169372916384</v>
      </c>
      <c r="D161" s="22">
        <f t="shared" si="75"/>
        <v>1718.5976586703159</v>
      </c>
      <c r="E161" s="22">
        <f t="shared" si="75"/>
        <v>2018.2314239001071</v>
      </c>
      <c r="F161" s="22">
        <f t="shared" si="75"/>
        <v>2427.3304105897687</v>
      </c>
      <c r="G161" s="22">
        <f t="shared" si="75"/>
        <v>2783.6622594279102</v>
      </c>
      <c r="H161" s="22">
        <f t="shared" si="75"/>
        <v>2759.7001119732863</v>
      </c>
      <c r="I161" s="22">
        <f t="shared" si="75"/>
        <v>2592.0377617724612</v>
      </c>
      <c r="J161" s="22">
        <f t="shared" si="75"/>
        <v>2195.5765533929884</v>
      </c>
      <c r="K161" s="22">
        <f t="shared" si="75"/>
        <v>2536.7578584244525</v>
      </c>
      <c r="L161" s="22">
        <f t="shared" si="75"/>
        <v>1988.5036370017631</v>
      </c>
      <c r="M161" s="22">
        <f t="shared" si="75"/>
        <v>1882.9714916572864</v>
      </c>
      <c r="N161" s="22">
        <f t="shared" si="75"/>
        <v>1882.6083956836687</v>
      </c>
      <c r="O161" s="22">
        <f t="shared" si="75"/>
        <v>1779.6481778273451</v>
      </c>
      <c r="P161" s="22">
        <f t="shared" si="75"/>
        <v>2122.3535259283726</v>
      </c>
      <c r="Q161" s="22">
        <f t="shared" si="75"/>
        <v>2331.1021086383489</v>
      </c>
    </row>
    <row r="162" spans="1:17" ht="12" customHeight="1" x14ac:dyDescent="0.25">
      <c r="A162" s="23" t="s">
        <v>43</v>
      </c>
      <c r="B162" s="22">
        <f t="shared" ref="B162:Q162" si="76">IF(B108=0,0,B108/B$23)</f>
        <v>368.48581119944038</v>
      </c>
      <c r="C162" s="22">
        <f t="shared" si="76"/>
        <v>377.87958377349571</v>
      </c>
      <c r="D162" s="22">
        <f t="shared" si="76"/>
        <v>389.76713984697631</v>
      </c>
      <c r="E162" s="22">
        <f t="shared" si="76"/>
        <v>386.28785951365643</v>
      </c>
      <c r="F162" s="22">
        <f t="shared" si="76"/>
        <v>394.35432441660487</v>
      </c>
      <c r="G162" s="22">
        <f t="shared" si="76"/>
        <v>403.76784740363837</v>
      </c>
      <c r="H162" s="22">
        <f t="shared" si="76"/>
        <v>423.85611344464593</v>
      </c>
      <c r="I162" s="22">
        <f t="shared" si="76"/>
        <v>451.3767498347089</v>
      </c>
      <c r="J162" s="22">
        <f t="shared" si="76"/>
        <v>463.94894611306108</v>
      </c>
      <c r="K162" s="22">
        <f t="shared" si="76"/>
        <v>477.83422853910491</v>
      </c>
      <c r="L162" s="22">
        <f t="shared" si="76"/>
        <v>502.62919051308029</v>
      </c>
      <c r="M162" s="22">
        <f t="shared" si="76"/>
        <v>510.97593127470196</v>
      </c>
      <c r="N162" s="22">
        <f t="shared" si="76"/>
        <v>522.16031878564104</v>
      </c>
      <c r="O162" s="22">
        <f t="shared" si="76"/>
        <v>532.85976589784912</v>
      </c>
      <c r="P162" s="22">
        <f t="shared" si="76"/>
        <v>523.87364503398624</v>
      </c>
      <c r="Q162" s="22">
        <f t="shared" si="76"/>
        <v>516.61241988247934</v>
      </c>
    </row>
    <row r="163" spans="1:17" ht="12" customHeight="1" x14ac:dyDescent="0.25">
      <c r="A163" s="23" t="s">
        <v>47</v>
      </c>
      <c r="B163" s="22">
        <f t="shared" ref="B163:Q163" si="77">IF(B109=0,0,B109/B$23)</f>
        <v>734.74569200200563</v>
      </c>
      <c r="C163" s="22">
        <f t="shared" si="77"/>
        <v>763.13590474334035</v>
      </c>
      <c r="D163" s="22">
        <f t="shared" si="77"/>
        <v>771.43197954542723</v>
      </c>
      <c r="E163" s="22">
        <f t="shared" si="77"/>
        <v>775.15544975401144</v>
      </c>
      <c r="F163" s="22">
        <f t="shared" si="77"/>
        <v>777.83854170648544</v>
      </c>
      <c r="G163" s="22">
        <f t="shared" si="77"/>
        <v>788.5011488063551</v>
      </c>
      <c r="H163" s="22">
        <f t="shared" si="77"/>
        <v>784.49320829670705</v>
      </c>
      <c r="I163" s="22">
        <f t="shared" si="77"/>
        <v>784.59883446831498</v>
      </c>
      <c r="J163" s="22">
        <f t="shared" si="77"/>
        <v>767.09203656730233</v>
      </c>
      <c r="K163" s="22">
        <f t="shared" si="77"/>
        <v>777.60383420235598</v>
      </c>
      <c r="L163" s="22">
        <f t="shared" si="77"/>
        <v>749.61360786525677</v>
      </c>
      <c r="M163" s="22">
        <f t="shared" si="77"/>
        <v>751.02968729565976</v>
      </c>
      <c r="N163" s="22">
        <f t="shared" si="77"/>
        <v>766.52588947924107</v>
      </c>
      <c r="O163" s="22">
        <f t="shared" si="77"/>
        <v>779.84666256952619</v>
      </c>
      <c r="P163" s="22">
        <f t="shared" si="77"/>
        <v>764.00425767165223</v>
      </c>
      <c r="Q163" s="22">
        <f t="shared" si="77"/>
        <v>749.92730616334802</v>
      </c>
    </row>
    <row r="164" spans="1:17" ht="12" customHeight="1" x14ac:dyDescent="0.25">
      <c r="A164" s="21" t="s">
        <v>46</v>
      </c>
      <c r="B164" s="20">
        <f t="shared" ref="B164:Q164" si="78">IF(B110=0,0,B110/B$23)</f>
        <v>688.27537218178179</v>
      </c>
      <c r="C164" s="20">
        <f t="shared" si="78"/>
        <v>712.11561178497084</v>
      </c>
      <c r="D164" s="20">
        <f t="shared" si="78"/>
        <v>781.99313568303603</v>
      </c>
      <c r="E164" s="20">
        <f t="shared" si="78"/>
        <v>808.28413692559707</v>
      </c>
      <c r="F164" s="20">
        <f t="shared" si="78"/>
        <v>916.80472919241504</v>
      </c>
      <c r="G164" s="20">
        <f t="shared" si="78"/>
        <v>959.79081235445926</v>
      </c>
      <c r="H164" s="20">
        <f t="shared" si="78"/>
        <v>977.33342995991279</v>
      </c>
      <c r="I164" s="20">
        <f t="shared" si="78"/>
        <v>983.42313247144693</v>
      </c>
      <c r="J164" s="20">
        <f t="shared" si="78"/>
        <v>945.38382359881882</v>
      </c>
      <c r="K164" s="20">
        <f t="shared" si="78"/>
        <v>930.06243326319372</v>
      </c>
      <c r="L164" s="20">
        <f t="shared" si="78"/>
        <v>890.53778340430779</v>
      </c>
      <c r="M164" s="20">
        <f t="shared" si="78"/>
        <v>891.90786944329773</v>
      </c>
      <c r="N164" s="20">
        <f t="shared" si="78"/>
        <v>926.01149713346047</v>
      </c>
      <c r="O164" s="20">
        <f t="shared" si="78"/>
        <v>907.13193896228017</v>
      </c>
      <c r="P164" s="20">
        <f t="shared" si="78"/>
        <v>908.363046512045</v>
      </c>
      <c r="Q164" s="20">
        <f t="shared" si="78"/>
        <v>888.11462462214377</v>
      </c>
    </row>
    <row r="165" spans="1:17" ht="12" customHeight="1" x14ac:dyDescent="0.25">
      <c r="A165" s="19" t="s">
        <v>45</v>
      </c>
      <c r="B165" s="18">
        <f t="shared" ref="B165:Q165" si="79">IF(B111=0,0,B111/B$23)</f>
        <v>2723.9988693564164</v>
      </c>
      <c r="C165" s="18">
        <f t="shared" si="79"/>
        <v>2736.3503372701175</v>
      </c>
      <c r="D165" s="18">
        <f t="shared" si="79"/>
        <v>2753.8730923322978</v>
      </c>
      <c r="E165" s="18">
        <f t="shared" si="79"/>
        <v>2777.1583127451131</v>
      </c>
      <c r="F165" s="18">
        <f t="shared" si="79"/>
        <v>2773.1032390136415</v>
      </c>
      <c r="G165" s="18">
        <f t="shared" si="79"/>
        <v>2797.4822817882805</v>
      </c>
      <c r="H165" s="18">
        <f t="shared" si="79"/>
        <v>2832.8589309020526</v>
      </c>
      <c r="I165" s="18">
        <f t="shared" si="79"/>
        <v>2866.9057095584376</v>
      </c>
      <c r="J165" s="18">
        <f t="shared" si="79"/>
        <v>2846.997403780957</v>
      </c>
      <c r="K165" s="18">
        <f t="shared" si="79"/>
        <v>2877.2981488744222</v>
      </c>
      <c r="L165" s="18">
        <f t="shared" si="79"/>
        <v>2896.4789181575652</v>
      </c>
      <c r="M165" s="18">
        <f t="shared" si="79"/>
        <v>2927.6139068377997</v>
      </c>
      <c r="N165" s="18">
        <f t="shared" si="79"/>
        <v>3023.5894114298126</v>
      </c>
      <c r="O165" s="18">
        <f t="shared" si="79"/>
        <v>3077.1116562664033</v>
      </c>
      <c r="P165" s="18">
        <f t="shared" si="79"/>
        <v>2982.632219026546</v>
      </c>
      <c r="Q165" s="18">
        <f t="shared" si="79"/>
        <v>2906.2696275991038</v>
      </c>
    </row>
    <row r="166" spans="1:17" s="28" customFormat="1" ht="12" customHeight="1" x14ac:dyDescent="0.25"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</row>
    <row r="167" spans="1:17" ht="12.95" customHeight="1" x14ac:dyDescent="0.25">
      <c r="A167" s="32" t="s">
        <v>50</v>
      </c>
      <c r="B167" s="31">
        <f t="shared" ref="B167:Q167" si="80">IF(B113=0,0,B113/B$23)</f>
        <v>2212.9164158898338</v>
      </c>
      <c r="C167" s="31">
        <f t="shared" si="80"/>
        <v>2403.408280284048</v>
      </c>
      <c r="D167" s="31">
        <f t="shared" si="80"/>
        <v>2557.6687514214864</v>
      </c>
      <c r="E167" s="31">
        <f t="shared" si="80"/>
        <v>2795.5138345325563</v>
      </c>
      <c r="F167" s="31">
        <f t="shared" si="80"/>
        <v>3144.9278319273399</v>
      </c>
      <c r="G167" s="31">
        <f t="shared" si="80"/>
        <v>3452.2251671970193</v>
      </c>
      <c r="H167" s="31">
        <f t="shared" si="80"/>
        <v>3555.4067700468886</v>
      </c>
      <c r="I167" s="31">
        <f t="shared" si="80"/>
        <v>3561.5381272584164</v>
      </c>
      <c r="J167" s="31">
        <f t="shared" si="80"/>
        <v>3373.1967272875609</v>
      </c>
      <c r="K167" s="31">
        <f t="shared" si="80"/>
        <v>3665.0331888689338</v>
      </c>
      <c r="L167" s="31">
        <f t="shared" si="80"/>
        <v>3442.6356798833135</v>
      </c>
      <c r="M167" s="31">
        <f t="shared" si="80"/>
        <v>3469.026534161384</v>
      </c>
      <c r="N167" s="31">
        <f t="shared" si="80"/>
        <v>3579.1248870844652</v>
      </c>
      <c r="O167" s="31">
        <f t="shared" si="80"/>
        <v>3588.2821046576551</v>
      </c>
      <c r="P167" s="31">
        <f t="shared" si="80"/>
        <v>3913.8448389132313</v>
      </c>
      <c r="Q167" s="31">
        <f t="shared" si="80"/>
        <v>4134.2859728587009</v>
      </c>
    </row>
    <row r="168" spans="1:17" ht="12" customHeight="1" x14ac:dyDescent="0.25">
      <c r="A168" s="23" t="s">
        <v>44</v>
      </c>
      <c r="B168" s="22">
        <f t="shared" ref="B168:Q168" si="81">IF(B114=0,0,B114/B$23)</f>
        <v>842.23821102371392</v>
      </c>
      <c r="C168" s="22">
        <f t="shared" si="81"/>
        <v>948.99676131871081</v>
      </c>
      <c r="D168" s="22">
        <f t="shared" si="81"/>
        <v>1025.2937448563491</v>
      </c>
      <c r="E168" s="22">
        <f t="shared" si="81"/>
        <v>1233.8001600180578</v>
      </c>
      <c r="F168" s="22">
        <f t="shared" si="81"/>
        <v>1490.1364382565707</v>
      </c>
      <c r="G168" s="22">
        <f t="shared" si="81"/>
        <v>1743.5532474592524</v>
      </c>
      <c r="H168" s="22">
        <f t="shared" si="81"/>
        <v>1762.7943394180033</v>
      </c>
      <c r="I168" s="22">
        <f t="shared" si="81"/>
        <v>1685.7797288005236</v>
      </c>
      <c r="J168" s="22">
        <f t="shared" si="81"/>
        <v>1475.0084487531631</v>
      </c>
      <c r="K168" s="22">
        <f t="shared" si="81"/>
        <v>1707.1604302688388</v>
      </c>
      <c r="L168" s="22">
        <f t="shared" si="81"/>
        <v>1393.7110156816036</v>
      </c>
      <c r="M168" s="22">
        <f t="shared" si="81"/>
        <v>1352.2450954292419</v>
      </c>
      <c r="N168" s="22">
        <f t="shared" si="81"/>
        <v>1398.5589819414806</v>
      </c>
      <c r="O168" s="22">
        <f t="shared" si="81"/>
        <v>1338.4552293471734</v>
      </c>
      <c r="P168" s="22">
        <f t="shared" si="81"/>
        <v>1649.767797200823</v>
      </c>
      <c r="Q168" s="22">
        <f t="shared" si="81"/>
        <v>1824.1373142421871</v>
      </c>
    </row>
    <row r="169" spans="1:17" ht="12" customHeight="1" x14ac:dyDescent="0.25">
      <c r="A169" s="23" t="s">
        <v>43</v>
      </c>
      <c r="B169" s="30">
        <f t="shared" ref="B169:Q169" si="82">IF(B115=0,0,B115/B$23)</f>
        <v>595.89397257535325</v>
      </c>
      <c r="C169" s="30">
        <f t="shared" si="82"/>
        <v>627.23827817673134</v>
      </c>
      <c r="D169" s="30">
        <f t="shared" si="82"/>
        <v>661.66203158998587</v>
      </c>
      <c r="E169" s="30">
        <f t="shared" si="82"/>
        <v>666.07111641094241</v>
      </c>
      <c r="F169" s="30">
        <f t="shared" si="82"/>
        <v>693.85767731779663</v>
      </c>
      <c r="G169" s="30">
        <f t="shared" si="82"/>
        <v>724.70089699894766</v>
      </c>
      <c r="H169" s="30">
        <f t="shared" si="82"/>
        <v>777.6573169806129</v>
      </c>
      <c r="I169" s="30">
        <f t="shared" si="82"/>
        <v>846.89309328430261</v>
      </c>
      <c r="J169" s="30">
        <f t="shared" si="82"/>
        <v>888.16899897058431</v>
      </c>
      <c r="K169" s="30">
        <f t="shared" si="82"/>
        <v>933.90702582760025</v>
      </c>
      <c r="L169" s="30">
        <f t="shared" si="82"/>
        <v>1005.17334828176</v>
      </c>
      <c r="M169" s="30">
        <f t="shared" si="82"/>
        <v>1055.1005827467648</v>
      </c>
      <c r="N169" s="30">
        <f t="shared" si="82"/>
        <v>1112.428008497757</v>
      </c>
      <c r="O169" s="30">
        <f t="shared" si="82"/>
        <v>1160.6213231807944</v>
      </c>
      <c r="P169" s="30">
        <f t="shared" si="82"/>
        <v>1199.9177994054141</v>
      </c>
      <c r="Q169" s="30">
        <f t="shared" si="82"/>
        <v>1267.4245985861021</v>
      </c>
    </row>
    <row r="170" spans="1:17" ht="12" customHeight="1" x14ac:dyDescent="0.25">
      <c r="A170" s="23" t="s">
        <v>47</v>
      </c>
      <c r="B170" s="22">
        <f t="shared" ref="B170:Q170" si="83">IF(B116=0,0,B116/B$23)</f>
        <v>432.96399512699992</v>
      </c>
      <c r="C170" s="22">
        <f t="shared" si="83"/>
        <v>457.51548303893077</v>
      </c>
      <c r="D170" s="22">
        <f t="shared" si="83"/>
        <v>471.39473083963964</v>
      </c>
      <c r="E170" s="22">
        <f t="shared" si="83"/>
        <v>480.22418552679187</v>
      </c>
      <c r="F170" s="22">
        <f t="shared" si="83"/>
        <v>486.71162278839284</v>
      </c>
      <c r="G170" s="22">
        <f t="shared" si="83"/>
        <v>499.6916475946291</v>
      </c>
      <c r="H170" s="22">
        <f t="shared" si="83"/>
        <v>502.68383978681783</v>
      </c>
      <c r="I170" s="22">
        <f t="shared" si="83"/>
        <v>510.31970011063055</v>
      </c>
      <c r="J170" s="22">
        <f t="shared" si="83"/>
        <v>517.29495593115485</v>
      </c>
      <c r="K170" s="22">
        <f t="shared" si="83"/>
        <v>530.98111113539483</v>
      </c>
      <c r="L170" s="22">
        <f t="shared" si="83"/>
        <v>524.57235549734537</v>
      </c>
      <c r="M170" s="22">
        <f t="shared" si="83"/>
        <v>536.87091038178994</v>
      </c>
      <c r="N170" s="22">
        <f t="shared" si="83"/>
        <v>557.18479827462352</v>
      </c>
      <c r="O170" s="22">
        <f t="shared" si="83"/>
        <v>571.5775939367162</v>
      </c>
      <c r="P170" s="22">
        <f t="shared" si="83"/>
        <v>564.73593407361955</v>
      </c>
      <c r="Q170" s="22">
        <f t="shared" si="83"/>
        <v>558.38566700414106</v>
      </c>
    </row>
    <row r="171" spans="1:17" ht="12" customHeight="1" x14ac:dyDescent="0.25">
      <c r="A171" s="29" t="s">
        <v>46</v>
      </c>
      <c r="B171" s="18">
        <f t="shared" ref="B171:Q171" si="84">IF(B117=0,0,B117/B$23)</f>
        <v>341.8202371637671</v>
      </c>
      <c r="C171" s="18">
        <f t="shared" si="84"/>
        <v>369.65775774967534</v>
      </c>
      <c r="D171" s="18">
        <f t="shared" si="84"/>
        <v>399.31824413551197</v>
      </c>
      <c r="E171" s="18">
        <f t="shared" si="84"/>
        <v>415.41837257676372</v>
      </c>
      <c r="F171" s="18">
        <f t="shared" si="84"/>
        <v>474.22209356457978</v>
      </c>
      <c r="G171" s="18">
        <f t="shared" si="84"/>
        <v>484.27937514418966</v>
      </c>
      <c r="H171" s="18">
        <f t="shared" si="84"/>
        <v>512.27127386145446</v>
      </c>
      <c r="I171" s="18">
        <f t="shared" si="84"/>
        <v>518.54560506296002</v>
      </c>
      <c r="J171" s="18">
        <f t="shared" si="84"/>
        <v>492.72432363265875</v>
      </c>
      <c r="K171" s="18">
        <f t="shared" si="84"/>
        <v>492.98462163709979</v>
      </c>
      <c r="L171" s="18">
        <f t="shared" si="84"/>
        <v>519.17896042260429</v>
      </c>
      <c r="M171" s="18">
        <f t="shared" si="84"/>
        <v>524.80994560358715</v>
      </c>
      <c r="N171" s="18">
        <f t="shared" si="84"/>
        <v>510.95309837060375</v>
      </c>
      <c r="O171" s="18">
        <f t="shared" si="84"/>
        <v>517.62795819297105</v>
      </c>
      <c r="P171" s="18">
        <f t="shared" si="84"/>
        <v>499.42330823337483</v>
      </c>
      <c r="Q171" s="18">
        <f t="shared" si="84"/>
        <v>484.33839302627086</v>
      </c>
    </row>
    <row r="172" spans="1:17" s="28" customFormat="1" ht="12" customHeight="1" x14ac:dyDescent="0.25"/>
    <row r="173" spans="1:17" ht="12.95" customHeight="1" x14ac:dyDescent="0.25">
      <c r="A173" s="27" t="s">
        <v>49</v>
      </c>
      <c r="B173" s="26">
        <f t="shared" ref="B173:Q173" si="85">IF(B119=0,0,B119/B$23)</f>
        <v>467.76182390370121</v>
      </c>
      <c r="C173" s="26">
        <f t="shared" si="85"/>
        <v>499.64200661568623</v>
      </c>
      <c r="D173" s="26">
        <f t="shared" si="85"/>
        <v>532.27716269398218</v>
      </c>
      <c r="E173" s="26">
        <f t="shared" si="85"/>
        <v>555.16676244271184</v>
      </c>
      <c r="F173" s="26">
        <f t="shared" si="85"/>
        <v>667.17342092703461</v>
      </c>
      <c r="G173" s="26">
        <f t="shared" si="85"/>
        <v>739.96222311732595</v>
      </c>
      <c r="H173" s="26">
        <f t="shared" si="85"/>
        <v>695.18975549162428</v>
      </c>
      <c r="I173" s="26">
        <f t="shared" si="85"/>
        <v>635.47063744491777</v>
      </c>
      <c r="J173" s="26">
        <f t="shared" si="85"/>
        <v>515.62871944082838</v>
      </c>
      <c r="K173" s="26">
        <f t="shared" si="85"/>
        <v>588.28793204252179</v>
      </c>
      <c r="L173" s="26">
        <f t="shared" si="85"/>
        <v>402.26038437064511</v>
      </c>
      <c r="M173" s="26">
        <f t="shared" si="85"/>
        <v>361.94117947593787</v>
      </c>
      <c r="N173" s="26">
        <f t="shared" si="85"/>
        <v>329.44309950408098</v>
      </c>
      <c r="O173" s="26">
        <f t="shared" si="85"/>
        <v>329.25849912733395</v>
      </c>
      <c r="P173" s="26">
        <f t="shared" si="85"/>
        <v>335.14523932796999</v>
      </c>
      <c r="Q173" s="26">
        <f t="shared" si="85"/>
        <v>353.31203571573781</v>
      </c>
    </row>
    <row r="174" spans="1:17" ht="12" customHeight="1" x14ac:dyDescent="0.25">
      <c r="A174" s="25" t="s">
        <v>48</v>
      </c>
      <c r="B174" s="24">
        <f t="shared" ref="B174:Q174" si="86">IF(B120=0,0,B120/B$23)</f>
        <v>467.76182390370121</v>
      </c>
      <c r="C174" s="24">
        <f t="shared" si="86"/>
        <v>499.64200661568623</v>
      </c>
      <c r="D174" s="24">
        <f t="shared" si="86"/>
        <v>532.27716269398218</v>
      </c>
      <c r="E174" s="24">
        <f t="shared" si="86"/>
        <v>555.16676244271184</v>
      </c>
      <c r="F174" s="24">
        <f t="shared" si="86"/>
        <v>667.17342092703461</v>
      </c>
      <c r="G174" s="24">
        <f t="shared" si="86"/>
        <v>739.96222311732595</v>
      </c>
      <c r="H174" s="24">
        <f t="shared" si="86"/>
        <v>695.18975549162428</v>
      </c>
      <c r="I174" s="24">
        <f t="shared" si="86"/>
        <v>635.47063744491777</v>
      </c>
      <c r="J174" s="24">
        <f t="shared" si="86"/>
        <v>515.62871944082838</v>
      </c>
      <c r="K174" s="24">
        <f t="shared" si="86"/>
        <v>588.28793204252179</v>
      </c>
      <c r="L174" s="24">
        <f t="shared" si="86"/>
        <v>402.26038437064511</v>
      </c>
      <c r="M174" s="24">
        <f t="shared" si="86"/>
        <v>361.94117947593787</v>
      </c>
      <c r="N174" s="24">
        <f t="shared" si="86"/>
        <v>329.44309950408098</v>
      </c>
      <c r="O174" s="24">
        <f t="shared" si="86"/>
        <v>329.25849912733395</v>
      </c>
      <c r="P174" s="24">
        <f t="shared" si="86"/>
        <v>335.14523932796999</v>
      </c>
      <c r="Q174" s="24">
        <f t="shared" si="86"/>
        <v>353.31203571573781</v>
      </c>
    </row>
    <row r="175" spans="1:17" ht="12" customHeight="1" x14ac:dyDescent="0.25">
      <c r="A175" s="23" t="s">
        <v>44</v>
      </c>
      <c r="B175" s="22">
        <f t="shared" ref="B175:Q175" si="87">IF(B121=0,0,B121/B$23)</f>
        <v>323.02895162911881</v>
      </c>
      <c r="C175" s="22">
        <f t="shared" si="87"/>
        <v>365.78956146842313</v>
      </c>
      <c r="D175" s="22">
        <f t="shared" si="87"/>
        <v>386.5551389111609</v>
      </c>
      <c r="E175" s="22">
        <f t="shared" si="87"/>
        <v>409.17837209693079</v>
      </c>
      <c r="F175" s="22">
        <f t="shared" si="87"/>
        <v>509.35711588486964</v>
      </c>
      <c r="G175" s="22">
        <f t="shared" si="87"/>
        <v>553.31940676843851</v>
      </c>
      <c r="H175" s="22">
        <f t="shared" si="87"/>
        <v>520.65178644941795</v>
      </c>
      <c r="I175" s="22">
        <f t="shared" si="87"/>
        <v>461.21506833270939</v>
      </c>
      <c r="J175" s="22">
        <f t="shared" si="87"/>
        <v>348.75829029352082</v>
      </c>
      <c r="K175" s="22">
        <f t="shared" si="87"/>
        <v>427.98190845183785</v>
      </c>
      <c r="L175" s="22">
        <f t="shared" si="87"/>
        <v>297.22682744122528</v>
      </c>
      <c r="M175" s="22">
        <f t="shared" si="87"/>
        <v>260.68029820154959</v>
      </c>
      <c r="N175" s="22">
        <f t="shared" si="87"/>
        <v>234.28035407514622</v>
      </c>
      <c r="O175" s="22">
        <f t="shared" si="87"/>
        <v>230.50283215914837</v>
      </c>
      <c r="P175" s="22">
        <f t="shared" si="87"/>
        <v>213.3970232934245</v>
      </c>
      <c r="Q175" s="22">
        <f t="shared" si="87"/>
        <v>228.96668697322531</v>
      </c>
    </row>
    <row r="176" spans="1:17" ht="12" customHeight="1" x14ac:dyDescent="0.25">
      <c r="A176" s="23" t="s">
        <v>43</v>
      </c>
      <c r="B176" s="22">
        <f t="shared" ref="B176:Q176" si="88">IF(B122=0,0,B122/B$23)</f>
        <v>0.19177352084408206</v>
      </c>
      <c r="C176" s="22">
        <f t="shared" si="88"/>
        <v>0.19966943105256299</v>
      </c>
      <c r="D176" s="22">
        <f t="shared" si="88"/>
        <v>0.21051820595237974</v>
      </c>
      <c r="E176" s="22">
        <f t="shared" si="88"/>
        <v>0.22432141072660625</v>
      </c>
      <c r="F176" s="22">
        <f t="shared" si="88"/>
        <v>0.23250591889317618</v>
      </c>
      <c r="G176" s="22">
        <f t="shared" si="88"/>
        <v>0.23762505801817951</v>
      </c>
      <c r="H176" s="22">
        <f t="shared" si="88"/>
        <v>0.26104646787054758</v>
      </c>
      <c r="I176" s="22">
        <f t="shared" si="88"/>
        <v>0.3399579956504542</v>
      </c>
      <c r="J176" s="22">
        <f t="shared" si="88"/>
        <v>0.39015010102869124</v>
      </c>
      <c r="K176" s="22">
        <f t="shared" si="88"/>
        <v>0.40182908846343435</v>
      </c>
      <c r="L176" s="22">
        <f t="shared" si="88"/>
        <v>0.50710669046087531</v>
      </c>
      <c r="M176" s="22">
        <f t="shared" si="88"/>
        <v>0.55419236920078874</v>
      </c>
      <c r="N176" s="22">
        <f t="shared" si="88"/>
        <v>0.65127109405299199</v>
      </c>
      <c r="O176" s="22">
        <f t="shared" si="88"/>
        <v>0.81415474142546851</v>
      </c>
      <c r="P176" s="22">
        <f t="shared" si="88"/>
        <v>1.0405523387221451</v>
      </c>
      <c r="Q176" s="22">
        <f t="shared" si="88"/>
        <v>1.4109282207148941</v>
      </c>
    </row>
    <row r="177" spans="1:17" ht="12" customHeight="1" x14ac:dyDescent="0.25">
      <c r="A177" s="23" t="s">
        <v>47</v>
      </c>
      <c r="B177" s="22">
        <f t="shared" ref="B177:Q177" si="89">IF(B123=0,0,B123/B$23)</f>
        <v>93.737968045412387</v>
      </c>
      <c r="C177" s="22">
        <f t="shared" si="89"/>
        <v>92.479168835144236</v>
      </c>
      <c r="D177" s="22">
        <f t="shared" si="89"/>
        <v>85.357949284446235</v>
      </c>
      <c r="E177" s="22">
        <f t="shared" si="89"/>
        <v>80.938248245952437</v>
      </c>
      <c r="F177" s="22">
        <f t="shared" si="89"/>
        <v>80.457179794328155</v>
      </c>
      <c r="G177" s="22">
        <f t="shared" si="89"/>
        <v>78.750267537434581</v>
      </c>
      <c r="H177" s="22">
        <f t="shared" si="89"/>
        <v>77.225792122671891</v>
      </c>
      <c r="I177" s="22">
        <f t="shared" si="89"/>
        <v>72.115912948829404</v>
      </c>
      <c r="J177" s="22">
        <f t="shared" si="89"/>
        <v>55.173707338599115</v>
      </c>
      <c r="K177" s="22">
        <f t="shared" si="89"/>
        <v>54.202106998419595</v>
      </c>
      <c r="L177" s="22">
        <f t="shared" si="89"/>
        <v>48.383284178121137</v>
      </c>
      <c r="M177" s="22">
        <f t="shared" si="89"/>
        <v>43.98315102098217</v>
      </c>
      <c r="N177" s="22">
        <f t="shared" si="89"/>
        <v>40.541800304828158</v>
      </c>
      <c r="O177" s="22">
        <f t="shared" si="89"/>
        <v>41.726988481827128</v>
      </c>
      <c r="P177" s="22">
        <f t="shared" si="89"/>
        <v>40.122954285855776</v>
      </c>
      <c r="Q177" s="22">
        <f t="shared" si="89"/>
        <v>39.024836436412841</v>
      </c>
    </row>
    <row r="178" spans="1:17" ht="12" customHeight="1" x14ac:dyDescent="0.25">
      <c r="A178" s="21" t="s">
        <v>46</v>
      </c>
      <c r="B178" s="20">
        <f t="shared" ref="B178:Q178" si="90">IF(B124=0,0,B124/B$23)</f>
        <v>50.803130708325973</v>
      </c>
      <c r="C178" s="20">
        <f t="shared" si="90"/>
        <v>41.173606881066334</v>
      </c>
      <c r="D178" s="20">
        <f t="shared" si="90"/>
        <v>60.153556292422685</v>
      </c>
      <c r="E178" s="20">
        <f t="shared" si="90"/>
        <v>64.825820689101903</v>
      </c>
      <c r="F178" s="20">
        <f t="shared" si="90"/>
        <v>77.126619328943647</v>
      </c>
      <c r="G178" s="20">
        <f t="shared" si="90"/>
        <v>107.65492375343464</v>
      </c>
      <c r="H178" s="20">
        <f t="shared" si="90"/>
        <v>97.05113045166398</v>
      </c>
      <c r="I178" s="20">
        <f t="shared" si="90"/>
        <v>101.79969816772844</v>
      </c>
      <c r="J178" s="20">
        <f t="shared" si="90"/>
        <v>111.30657170767978</v>
      </c>
      <c r="K178" s="20">
        <f t="shared" si="90"/>
        <v>105.70208750380097</v>
      </c>
      <c r="L178" s="20">
        <f t="shared" si="90"/>
        <v>56.143166060837842</v>
      </c>
      <c r="M178" s="20">
        <f t="shared" si="90"/>
        <v>56.723537884205328</v>
      </c>
      <c r="N178" s="20">
        <f t="shared" si="90"/>
        <v>53.969674030053625</v>
      </c>
      <c r="O178" s="20">
        <f t="shared" si="90"/>
        <v>56.214523744932961</v>
      </c>
      <c r="P178" s="20">
        <f t="shared" si="90"/>
        <v>80.584709409967559</v>
      </c>
      <c r="Q178" s="20">
        <f t="shared" si="90"/>
        <v>83.909584085384736</v>
      </c>
    </row>
    <row r="179" spans="1:17" ht="12" customHeight="1" x14ac:dyDescent="0.25">
      <c r="A179" s="19" t="s">
        <v>45</v>
      </c>
      <c r="B179" s="18">
        <f t="shared" ref="B179:Q179" si="91">IF(B125=0,0,B125/B$23)</f>
        <v>0</v>
      </c>
      <c r="C179" s="18">
        <f t="shared" si="91"/>
        <v>0</v>
      </c>
      <c r="D179" s="18">
        <f t="shared" si="91"/>
        <v>0</v>
      </c>
      <c r="E179" s="18">
        <f t="shared" si="91"/>
        <v>0</v>
      </c>
      <c r="F179" s="18">
        <f t="shared" si="91"/>
        <v>0</v>
      </c>
      <c r="G179" s="18">
        <f t="shared" si="91"/>
        <v>0</v>
      </c>
      <c r="H179" s="18">
        <f t="shared" si="91"/>
        <v>0</v>
      </c>
      <c r="I179" s="18">
        <f t="shared" si="91"/>
        <v>0</v>
      </c>
      <c r="J179" s="18">
        <f t="shared" si="91"/>
        <v>0</v>
      </c>
      <c r="K179" s="18">
        <f t="shared" si="91"/>
        <v>0</v>
      </c>
      <c r="L179" s="18">
        <f t="shared" si="91"/>
        <v>0</v>
      </c>
      <c r="M179" s="18">
        <f t="shared" si="91"/>
        <v>0</v>
      </c>
      <c r="N179" s="18">
        <f t="shared" si="91"/>
        <v>0</v>
      </c>
      <c r="O179" s="18">
        <f t="shared" si="91"/>
        <v>0</v>
      </c>
      <c r="P179" s="18">
        <f t="shared" si="91"/>
        <v>0</v>
      </c>
      <c r="Q179" s="18">
        <f t="shared" si="91"/>
        <v>0</v>
      </c>
    </row>
  </sheetData>
  <pageMargins left="0.39370078740157483" right="0.39370078740157483" top="0.39370078740157483" bottom="0.39370078740157483" header="0.31496062992125984" footer="0.31496062992125984"/>
  <pageSetup paperSize="9" scale="39" orientation="portrait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108.95894753150061</v>
      </c>
      <c r="C3" s="154">
        <v>113.91362090589853</v>
      </c>
      <c r="D3" s="154">
        <v>119.22266040287558</v>
      </c>
      <c r="E3" s="154">
        <v>123.67286854757378</v>
      </c>
      <c r="F3" s="154">
        <v>128.68671069572315</v>
      </c>
      <c r="G3" s="154">
        <v>133.05395203135674</v>
      </c>
      <c r="H3" s="154">
        <v>136.60559075956866</v>
      </c>
      <c r="I3" s="154">
        <v>138.14821288177046</v>
      </c>
      <c r="J3" s="154">
        <v>138.67329401746076</v>
      </c>
      <c r="K3" s="154">
        <v>138.64872196315974</v>
      </c>
      <c r="L3" s="154">
        <v>138.34928696346427</v>
      </c>
      <c r="M3" s="154">
        <v>138.29854448107599</v>
      </c>
      <c r="N3" s="154">
        <v>137.86140670722241</v>
      </c>
      <c r="O3" s="154">
        <v>137.10068728488605</v>
      </c>
      <c r="P3" s="154">
        <v>136.27683500197659</v>
      </c>
      <c r="Q3" s="154">
        <v>135.55175552096748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144.63065139043837</v>
      </c>
      <c r="C5" s="143">
        <v>151.20741863902862</v>
      </c>
      <c r="D5" s="143">
        <v>158.25456674481737</v>
      </c>
      <c r="E5" s="143">
        <v>164.16171358656396</v>
      </c>
      <c r="F5" s="143">
        <v>170.8170206750068</v>
      </c>
      <c r="G5" s="143">
        <v>176.61403848273974</v>
      </c>
      <c r="H5" s="143">
        <v>181.32843628486873</v>
      </c>
      <c r="I5" s="143">
        <v>183.3760922822695</v>
      </c>
      <c r="J5" s="143">
        <v>184.07307796732087</v>
      </c>
      <c r="K5" s="143">
        <v>184.04046135069527</v>
      </c>
      <c r="L5" s="143">
        <v>183.6429953321975</v>
      </c>
      <c r="M5" s="143">
        <v>183.57564043893493</v>
      </c>
      <c r="N5" s="143">
        <v>182.99538959756626</v>
      </c>
      <c r="O5" s="143">
        <v>181.98562079867014</v>
      </c>
      <c r="P5" s="143">
        <v>180.89205028402966</v>
      </c>
      <c r="Q5" s="143">
        <v>179.92958946714384</v>
      </c>
    </row>
    <row r="6" spans="1:17" ht="12" customHeight="1" x14ac:dyDescent="0.25">
      <c r="A6" s="153" t="str">
        <f>"Penetration factor "&amp;MID('SER_se-appl'!A71,FIND("(",'SER_se-appl'!A71),100)</f>
        <v>Penetration factor (unit per capita)</v>
      </c>
      <c r="B6" s="152">
        <f>1000*B8/SER_summary!B$3</f>
        <v>2.0783107976113803E-2</v>
      </c>
      <c r="C6" s="152">
        <f>1000*C8/SER_summary!C$3</f>
        <v>2.1803980621493434E-2</v>
      </c>
      <c r="D6" s="152">
        <f>1000*D8/SER_summary!D$3</f>
        <v>2.3026235810873902E-2</v>
      </c>
      <c r="E6" s="152">
        <f>1000*E8/SER_summary!E$3</f>
        <v>2.4166111738659707E-2</v>
      </c>
      <c r="F6" s="152">
        <f>1000*F8/SER_summary!F$3</f>
        <v>2.5528761885180159E-2</v>
      </c>
      <c r="G6" s="152">
        <f>1000*G8/SER_summary!G$3</f>
        <v>2.6814839393426066E-2</v>
      </c>
      <c r="H6" s="152">
        <f>1000*H8/SER_summary!H$3</f>
        <v>2.7987944912997359E-2</v>
      </c>
      <c r="I6" s="152">
        <f>1000*I8/SER_summary!I$3</f>
        <v>2.8765176894164052E-2</v>
      </c>
      <c r="J6" s="152">
        <f>1000*J8/SER_summary!J$3</f>
        <v>2.9389567668410076E-2</v>
      </c>
      <c r="K6" s="152">
        <f>1000*K8/SER_summary!K$3</f>
        <v>3.0001694142854453E-2</v>
      </c>
      <c r="L6" s="152">
        <f>1000*L8/SER_summary!L$3</f>
        <v>3.0639136793450279E-2</v>
      </c>
      <c r="M6" s="152">
        <f>1000*M8/SER_summary!M$3</f>
        <v>3.1218195491090412E-2</v>
      </c>
      <c r="N6" s="152">
        <f>1000*N8/SER_summary!N$3</f>
        <v>3.1888710221332092E-2</v>
      </c>
      <c r="O6" s="152">
        <f>1000*O8/SER_summary!O$3</f>
        <v>3.2625186668580566E-2</v>
      </c>
      <c r="P6" s="152">
        <f>1000*P8/SER_summary!P$3</f>
        <v>3.3594841184568874E-2</v>
      </c>
      <c r="Q6" s="152">
        <f>1000*Q8/SER_summary!Q$3</f>
        <v>3.4790710844908278E-2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"&amp;MID('SER_se-appl'!A23,FIND("(",'SER_se-appl'!A23),100)</f>
        <v>Stock of appliances (000 units)</v>
      </c>
      <c r="B8" s="62">
        <v>213.00653087556583</v>
      </c>
      <c r="C8" s="62">
        <v>225.2519961010282</v>
      </c>
      <c r="D8" s="62">
        <v>239.35009956998081</v>
      </c>
      <c r="E8" s="62">
        <v>252.40517733671126</v>
      </c>
      <c r="F8" s="62">
        <v>267.36399966158609</v>
      </c>
      <c r="G8" s="62">
        <v>281.41294416668552</v>
      </c>
      <c r="H8" s="62">
        <v>294.20894107008928</v>
      </c>
      <c r="I8" s="62">
        <v>302.97175697334956</v>
      </c>
      <c r="J8" s="62">
        <v>310.15807066817109</v>
      </c>
      <c r="K8" s="62">
        <v>316.90831525468963</v>
      </c>
      <c r="L8" s="62">
        <v>323.96226946367386</v>
      </c>
      <c r="M8" s="62">
        <v>330.06127105075689</v>
      </c>
      <c r="N8" s="62">
        <v>336.18347485995099</v>
      </c>
      <c r="O8" s="62">
        <v>342.14976127235161</v>
      </c>
      <c r="P8" s="62">
        <v>350.30352107869618</v>
      </c>
      <c r="Q8" s="62">
        <v>360.947432269393</v>
      </c>
    </row>
    <row r="9" spans="1:17" ht="12.95" customHeight="1" x14ac:dyDescent="0.25">
      <c r="A9" s="151" t="str">
        <f>"Number of new appliances "&amp;MID('SER_se-appl'!A31,FIND("(",'SER_se-appl'!A31),100)</f>
        <v>Number of new appliances (000 units)</v>
      </c>
      <c r="B9" s="150"/>
      <c r="C9" s="150">
        <v>28.789207197818975</v>
      </c>
      <c r="D9" s="150">
        <v>31.551751249788957</v>
      </c>
      <c r="E9" s="150">
        <v>31.46867617551268</v>
      </c>
      <c r="F9" s="150">
        <v>34.385168646140173</v>
      </c>
      <c r="G9" s="150">
        <v>34.54373987403433</v>
      </c>
      <c r="H9" s="150">
        <v>34.418006017630098</v>
      </c>
      <c r="I9" s="150">
        <v>31.574035518768969</v>
      </c>
      <c r="J9" s="150">
        <v>31.252150389183324</v>
      </c>
      <c r="K9" s="150">
        <v>32.13970229907013</v>
      </c>
      <c r="L9" s="150">
        <v>33.839832095726244</v>
      </c>
      <c r="M9" s="150">
        <v>34.888208784902027</v>
      </c>
      <c r="N9" s="150">
        <v>37.673955058983061</v>
      </c>
      <c r="O9" s="150">
        <v>37.434962587913297</v>
      </c>
      <c r="P9" s="150">
        <v>42.538928452484775</v>
      </c>
      <c r="Q9" s="150">
        <v>45.187651064731043</v>
      </c>
    </row>
    <row r="10" spans="1:17" ht="12" customHeight="1" x14ac:dyDescent="0.25">
      <c r="A10" s="142" t="str">
        <f>"Number of replaced appliances "&amp;MID('SER_se-appl'!A39,FIND("(",'SER_se-appl'!A39),100)</f>
        <v>Number of replaced appliances (000 units)</v>
      </c>
      <c r="B10" s="149"/>
      <c r="C10" s="149">
        <f>B8+C9-C8</f>
        <v>16.543741972356599</v>
      </c>
      <c r="D10" s="149">
        <f t="shared" ref="D10:Q10" si="0">C8+D9-D8</f>
        <v>17.453647780836349</v>
      </c>
      <c r="E10" s="149">
        <f t="shared" si="0"/>
        <v>18.413598408782235</v>
      </c>
      <c r="F10" s="149">
        <f t="shared" si="0"/>
        <v>19.426346321265328</v>
      </c>
      <c r="G10" s="149">
        <f t="shared" si="0"/>
        <v>20.494795368934888</v>
      </c>
      <c r="H10" s="149">
        <f t="shared" si="0"/>
        <v>21.62200911422633</v>
      </c>
      <c r="I10" s="149">
        <f t="shared" si="0"/>
        <v>22.811219615508719</v>
      </c>
      <c r="J10" s="149">
        <f t="shared" si="0"/>
        <v>24.065836694361792</v>
      </c>
      <c r="K10" s="149">
        <f t="shared" si="0"/>
        <v>25.389457712551575</v>
      </c>
      <c r="L10" s="149">
        <f t="shared" si="0"/>
        <v>26.785877886742014</v>
      </c>
      <c r="M10" s="149">
        <f t="shared" si="0"/>
        <v>28.789207197818996</v>
      </c>
      <c r="N10" s="149">
        <f t="shared" si="0"/>
        <v>31.551751249788936</v>
      </c>
      <c r="O10" s="149">
        <f t="shared" si="0"/>
        <v>31.468676175512655</v>
      </c>
      <c r="P10" s="149">
        <f t="shared" si="0"/>
        <v>34.385168646140187</v>
      </c>
      <c r="Q10" s="149">
        <f t="shared" si="0"/>
        <v>34.543739874034202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8759.9999999999982</v>
      </c>
      <c r="C12" s="146">
        <v>8759.9999999999945</v>
      </c>
      <c r="D12" s="146">
        <v>8759.9999999999982</v>
      </c>
      <c r="E12" s="146">
        <v>8759.9999999999982</v>
      </c>
      <c r="F12" s="146">
        <v>8760.0000000000018</v>
      </c>
      <c r="G12" s="146">
        <v>8759.9999999999982</v>
      </c>
      <c r="H12" s="146">
        <v>8759.9999999999964</v>
      </c>
      <c r="I12" s="146">
        <v>8759.9999999999945</v>
      </c>
      <c r="J12" s="146">
        <v>8759.9999999999964</v>
      </c>
      <c r="K12" s="146">
        <v>8760</v>
      </c>
      <c r="L12" s="146">
        <v>8759.9999999999982</v>
      </c>
      <c r="M12" s="146">
        <v>8760</v>
      </c>
      <c r="N12" s="146">
        <v>8759.9999999999964</v>
      </c>
      <c r="O12" s="146">
        <v>8759.9999999999964</v>
      </c>
      <c r="P12" s="146">
        <v>8760.0000000000018</v>
      </c>
      <c r="Q12" s="146">
        <v>8760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"&amp;MID('SER_se-appl'!A55,FIND("(",'SER_se-appl'!A55),100)</f>
        <v>W per appliance in average operating mode (W per appliance)</v>
      </c>
      <c r="B14" s="143">
        <f>IF(B5=0,0,B5/B8*1000)</f>
        <v>678.99632370863185</v>
      </c>
      <c r="C14" s="143">
        <f>IF(C5=0,0,C5/C8*1000)</f>
        <v>671.28114847519612</v>
      </c>
      <c r="D14" s="143">
        <f t="shared" ref="D14:Q14" si="1">IF(D5=0,0,D5/D8*1000)</f>
        <v>661.18446171169091</v>
      </c>
      <c r="E14" s="143">
        <f t="shared" si="1"/>
        <v>650.38964461323417</v>
      </c>
      <c r="F14" s="143">
        <f t="shared" si="1"/>
        <v>638.89312282587457</v>
      </c>
      <c r="G14" s="143">
        <f t="shared" si="1"/>
        <v>627.59742273307916</v>
      </c>
      <c r="H14" s="143">
        <f t="shared" si="1"/>
        <v>616.32537619470554</v>
      </c>
      <c r="I14" s="143">
        <f t="shared" si="1"/>
        <v>605.25804158834489</v>
      </c>
      <c r="J14" s="143">
        <f t="shared" si="1"/>
        <v>593.48150306317586</v>
      </c>
      <c r="K14" s="143">
        <f t="shared" si="1"/>
        <v>580.73724320798442</v>
      </c>
      <c r="L14" s="143">
        <f t="shared" si="1"/>
        <v>566.865381071142</v>
      </c>
      <c r="M14" s="143">
        <f t="shared" si="1"/>
        <v>556.18655243772798</v>
      </c>
      <c r="N14" s="143">
        <f t="shared" si="1"/>
        <v>544.33189993588894</v>
      </c>
      <c r="O14" s="143">
        <f t="shared" si="1"/>
        <v>531.88878496340487</v>
      </c>
      <c r="P14" s="143">
        <f t="shared" si="1"/>
        <v>516.38661731690672</v>
      </c>
      <c r="Q14" s="143">
        <f t="shared" si="1"/>
        <v>498.49250439563582</v>
      </c>
    </row>
    <row r="15" spans="1:17" ht="12" customHeight="1" x14ac:dyDescent="0.25">
      <c r="A15" s="142" t="str">
        <f>"W per new appliance in average operating mode "&amp;MID('SER_se-appl'!A55,FIND("(",'SER_se-appl'!A55),100)</f>
        <v>W per new appliance in average operating mode (W per appliance)</v>
      </c>
      <c r="B15" s="141"/>
      <c r="C15" s="141">
        <v>618.63138869464194</v>
      </c>
      <c r="D15" s="141">
        <v>598.95600198763532</v>
      </c>
      <c r="E15" s="141">
        <v>585.02341709189818</v>
      </c>
      <c r="F15" s="141">
        <v>577.15944417508274</v>
      </c>
      <c r="G15" s="141">
        <v>570.66515062597716</v>
      </c>
      <c r="H15" s="141">
        <v>563.53242811184498</v>
      </c>
      <c r="I15" s="141">
        <v>555.40541357841175</v>
      </c>
      <c r="J15" s="141">
        <v>545.16569629052333</v>
      </c>
      <c r="K15" s="141">
        <v>535.37309309957618</v>
      </c>
      <c r="L15" s="141">
        <v>525.71320518328457</v>
      </c>
      <c r="M15" s="141">
        <v>508.55440714457444</v>
      </c>
      <c r="N15" s="141">
        <v>486.22078340950526</v>
      </c>
      <c r="O15" s="141">
        <v>464.80996549142412</v>
      </c>
      <c r="P15" s="141">
        <v>440.82338204588632</v>
      </c>
      <c r="Q15" s="141">
        <v>414.94627978459442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86.548954057241247</v>
      </c>
      <c r="C3" s="154">
        <v>92.09078968050261</v>
      </c>
      <c r="D3" s="154">
        <v>96.503474183950459</v>
      </c>
      <c r="E3" s="154">
        <v>100.48234495892665</v>
      </c>
      <c r="F3" s="154">
        <v>105.08841658366552</v>
      </c>
      <c r="G3" s="154">
        <v>110.75024151427917</v>
      </c>
      <c r="H3" s="154">
        <v>117.11559577909696</v>
      </c>
      <c r="I3" s="154">
        <v>122.5488502317384</v>
      </c>
      <c r="J3" s="154">
        <v>125.97496381466553</v>
      </c>
      <c r="K3" s="154">
        <v>128.89286337542612</v>
      </c>
      <c r="L3" s="154">
        <v>130.90937918133793</v>
      </c>
      <c r="M3" s="154">
        <v>132.72398623675892</v>
      </c>
      <c r="N3" s="154">
        <v>133.90189466611909</v>
      </c>
      <c r="O3" s="154">
        <v>134.88177085437562</v>
      </c>
      <c r="P3" s="154">
        <v>135.46034451216741</v>
      </c>
      <c r="Q3" s="154">
        <v>136.09346651269647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1085.4715365932884</v>
      </c>
      <c r="C5" s="143">
        <v>1149.4846570256927</v>
      </c>
      <c r="D5" s="143">
        <v>1199.3349844732252</v>
      </c>
      <c r="E5" s="143">
        <v>1243.7961553157929</v>
      </c>
      <c r="F5" s="143">
        <v>1296.000182182212</v>
      </c>
      <c r="G5" s="143">
        <v>1361.1210015104023</v>
      </c>
      <c r="H5" s="143">
        <v>1434.7140420327435</v>
      </c>
      <c r="I5" s="143">
        <v>1496.7298184535009</v>
      </c>
      <c r="J5" s="143">
        <v>1534.1832364203881</v>
      </c>
      <c r="K5" s="143">
        <v>1565.4810239692447</v>
      </c>
      <c r="L5" s="143">
        <v>1585.9002935645879</v>
      </c>
      <c r="M5" s="143">
        <v>1605.2704937997551</v>
      </c>
      <c r="N5" s="143">
        <v>1617.0076785855895</v>
      </c>
      <c r="O5" s="143">
        <v>1626.4290173745776</v>
      </c>
      <c r="P5" s="143">
        <v>1631.089970034574</v>
      </c>
      <c r="Q5" s="143">
        <v>1636.4851126660863</v>
      </c>
    </row>
    <row r="6" spans="1:17" ht="12" customHeight="1" x14ac:dyDescent="0.25">
      <c r="A6" s="153" t="str">
        <f>"Penetration factor "&amp;MID('SER_se-appl'!A72,FIND("(",'SER_se-appl'!A72),100)</f>
        <v>Penetration factor (sqm per building cell)</v>
      </c>
      <c r="B6" s="152">
        <f>1000000*B8/SER_summary!B$8</f>
        <v>78.940178187318892</v>
      </c>
      <c r="C6" s="152">
        <f>1000000*C8/SER_summary!C$8</f>
        <v>81.346473724612537</v>
      </c>
      <c r="D6" s="152">
        <f>1000000*D8/SER_summary!D$8</f>
        <v>84.194578333128476</v>
      </c>
      <c r="E6" s="152">
        <f>1000000*E8/SER_summary!E$8</f>
        <v>87.064363363853076</v>
      </c>
      <c r="F6" s="152">
        <f>1000000*F8/SER_summary!F$8</f>
        <v>89.88288717210331</v>
      </c>
      <c r="G6" s="152">
        <f>1000000*G8/SER_summary!G$8</f>
        <v>93.419854336823931</v>
      </c>
      <c r="H6" s="152">
        <f>1000000*H8/SER_summary!H$8</f>
        <v>97.098299574648706</v>
      </c>
      <c r="I6" s="152">
        <f>1000000*I8/SER_summary!I$8</f>
        <v>100.263810626516</v>
      </c>
      <c r="J6" s="152">
        <f>1000000*J8/SER_summary!J$8</f>
        <v>102.57143237274366</v>
      </c>
      <c r="K6" s="152">
        <f>1000000*K8/SER_summary!K$8</f>
        <v>105.21120359464982</v>
      </c>
      <c r="L6" s="152">
        <f>1000000*L8/SER_summary!L$8</f>
        <v>107.222307095017</v>
      </c>
      <c r="M6" s="152">
        <f>1000000*M8/SER_summary!M$8</f>
        <v>109.263548422612</v>
      </c>
      <c r="N6" s="152">
        <f>1000000*N8/SER_summary!N$8</f>
        <v>111.18852552990869</v>
      </c>
      <c r="O6" s="152">
        <f>1000000*O8/SER_summary!O$8</f>
        <v>112.71122515721078</v>
      </c>
      <c r="P6" s="152">
        <f>1000000*P8/SER_summary!P$8</f>
        <v>113.69821892248341</v>
      </c>
      <c r="Q6" s="152">
        <f>1000000*Q8/SER_summary!Q$8</f>
        <v>114.99331860239862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"&amp;MID('SER_se-appl'!A24,FIND("(",'SER_se-appl'!A24),100)</f>
        <v>Stock of appliances (serviced mio m2)</v>
      </c>
      <c r="B8" s="62">
        <v>19.466319731232989</v>
      </c>
      <c r="C8" s="62">
        <v>20.763337434294026</v>
      </c>
      <c r="D8" s="62">
        <v>21.813321450293188</v>
      </c>
      <c r="E8" s="62">
        <v>22.778309646792948</v>
      </c>
      <c r="F8" s="62">
        <v>23.922582724635902</v>
      </c>
      <c r="G8" s="62">
        <v>25.349869999343223</v>
      </c>
      <c r="H8" s="62">
        <v>26.981218188104911</v>
      </c>
      <c r="I8" s="62">
        <v>28.421715778399065</v>
      </c>
      <c r="J8" s="62">
        <v>29.403810613519852</v>
      </c>
      <c r="K8" s="62">
        <v>30.298745329005147</v>
      </c>
      <c r="L8" s="62">
        <v>31.001739020959235</v>
      </c>
      <c r="M8" s="62">
        <v>31.720602378991039</v>
      </c>
      <c r="N8" s="62">
        <v>32.317598271267258</v>
      </c>
      <c r="O8" s="62">
        <v>32.907490959905182</v>
      </c>
      <c r="P8" s="62">
        <v>33.436580577369071</v>
      </c>
      <c r="Q8" s="62">
        <v>34.042814397326573</v>
      </c>
    </row>
    <row r="9" spans="1:17" ht="12.95" customHeight="1" x14ac:dyDescent="0.25">
      <c r="A9" s="151" t="str">
        <f>"Number of new appliances "&amp;MID('SER_se-appl'!A32,FIND("(",'SER_se-appl'!A32),100)</f>
        <v>Number of new appliances (serviced mio m2)</v>
      </c>
      <c r="B9" s="150"/>
      <c r="C9" s="150">
        <v>2.594772351809902</v>
      </c>
      <c r="D9" s="150">
        <v>2.3477386647480278</v>
      </c>
      <c r="E9" s="150">
        <v>2.2627428452486282</v>
      </c>
      <c r="F9" s="150">
        <v>2.4420277265918204</v>
      </c>
      <c r="G9" s="150">
        <v>2.7250419234561858</v>
      </c>
      <c r="H9" s="150">
        <v>2.9291028375105461</v>
      </c>
      <c r="I9" s="150">
        <v>2.7382522390430322</v>
      </c>
      <c r="J9" s="150">
        <v>2.279849483869647</v>
      </c>
      <c r="K9" s="150">
        <v>2.1926893642341576</v>
      </c>
      <c r="L9" s="150">
        <v>2.0007483407029545</v>
      </c>
      <c r="M9" s="150">
        <v>2.0166180067806714</v>
      </c>
      <c r="N9" s="150">
        <v>1.8947505410250858</v>
      </c>
      <c r="O9" s="150">
        <v>1.8876473373867926</v>
      </c>
      <c r="P9" s="150">
        <v>1.8268442662127569</v>
      </c>
      <c r="Q9" s="150">
        <v>1.9039884687063608</v>
      </c>
    </row>
    <row r="10" spans="1:17" ht="12" customHeight="1" x14ac:dyDescent="0.25">
      <c r="A10" s="142" t="str">
        <f>"Number of replaced appliances "&amp;MID('SER_se-appl'!A40,FIND("(",'SER_se-appl'!A40),100)</f>
        <v>Number of replaced appliances (serviced mio m2)</v>
      </c>
      <c r="B10" s="149"/>
      <c r="C10" s="149">
        <f>B8+C9-C8</f>
        <v>1.2977546487488638</v>
      </c>
      <c r="D10" s="149">
        <f t="shared" ref="D10:Q10" si="0">C8+D9-D8</f>
        <v>1.2977546487488674</v>
      </c>
      <c r="E10" s="149">
        <f t="shared" si="0"/>
        <v>1.2977546487488674</v>
      </c>
      <c r="F10" s="149">
        <f t="shared" si="0"/>
        <v>1.2977546487488674</v>
      </c>
      <c r="G10" s="149">
        <f t="shared" si="0"/>
        <v>1.2977546487488638</v>
      </c>
      <c r="H10" s="149">
        <f t="shared" si="0"/>
        <v>1.2977546487488567</v>
      </c>
      <c r="I10" s="149">
        <f t="shared" si="0"/>
        <v>1.297754648748878</v>
      </c>
      <c r="J10" s="149">
        <f t="shared" si="0"/>
        <v>1.2977546487488603</v>
      </c>
      <c r="K10" s="149">
        <f t="shared" si="0"/>
        <v>1.2977546487488638</v>
      </c>
      <c r="L10" s="149">
        <f t="shared" si="0"/>
        <v>1.2977546487488638</v>
      </c>
      <c r="M10" s="149">
        <f t="shared" si="0"/>
        <v>1.2977546487488709</v>
      </c>
      <c r="N10" s="149">
        <f t="shared" si="0"/>
        <v>1.2977546487488638</v>
      </c>
      <c r="O10" s="149">
        <f t="shared" si="0"/>
        <v>1.2977546487488709</v>
      </c>
      <c r="P10" s="149">
        <f t="shared" si="0"/>
        <v>1.2977546487488709</v>
      </c>
      <c r="Q10" s="149">
        <f t="shared" si="0"/>
        <v>1.2977546487488567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927.13917664815369</v>
      </c>
      <c r="C12" s="146">
        <v>931.56801117343093</v>
      </c>
      <c r="D12" s="146">
        <v>935.62969084611188</v>
      </c>
      <c r="E12" s="146">
        <v>939.38171057529053</v>
      </c>
      <c r="F12" s="146">
        <v>942.86895107581233</v>
      </c>
      <c r="G12" s="146">
        <v>946.12712944033501</v>
      </c>
      <c r="H12" s="146">
        <v>949.1851430657664</v>
      </c>
      <c r="I12" s="146">
        <v>952.06670772015468</v>
      </c>
      <c r="J12" s="146">
        <v>954.79153067362995</v>
      </c>
      <c r="K12" s="146">
        <v>957.37616895258975</v>
      </c>
      <c r="L12" s="146">
        <v>959.83466910300808</v>
      </c>
      <c r="M12" s="146">
        <v>961.39695553154752</v>
      </c>
      <c r="N12" s="146">
        <v>962.88891871518604</v>
      </c>
      <c r="O12" s="146">
        <v>964.31671324023955</v>
      </c>
      <c r="P12" s="146">
        <v>965.68571566399567</v>
      </c>
      <c r="Q12" s="146">
        <v>967.00065066536251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"&amp;MID('SER_se-appl'!A56,FIND("(",'SER_se-appl'!A56),100)</f>
        <v>W per appliance in average operating mode (W per serviced m2)</v>
      </c>
      <c r="B14" s="143">
        <f>IF(B5=0,0,B5/B8)</f>
        <v>55.761517923271832</v>
      </c>
      <c r="C14" s="143">
        <f>IF(C5=0,0,C5/C8)</f>
        <v>55.36126649500634</v>
      </c>
      <c r="D14" s="143">
        <f t="shared" ref="D14:Q14" si="1">IF(D5=0,0,D5/D8)</f>
        <v>54.981768237642932</v>
      </c>
      <c r="E14" s="143">
        <f t="shared" si="1"/>
        <v>54.60440983560482</v>
      </c>
      <c r="F14" s="143">
        <f t="shared" si="1"/>
        <v>54.174760187894258</v>
      </c>
      <c r="G14" s="143">
        <f t="shared" si="1"/>
        <v>53.693411506475847</v>
      </c>
      <c r="H14" s="143">
        <f t="shared" si="1"/>
        <v>53.174546531974578</v>
      </c>
      <c r="I14" s="143">
        <f t="shared" si="1"/>
        <v>52.661487086963213</v>
      </c>
      <c r="J14" s="143">
        <f t="shared" si="1"/>
        <v>52.176340562980357</v>
      </c>
      <c r="K14" s="143">
        <f t="shared" si="1"/>
        <v>51.668179885673403</v>
      </c>
      <c r="L14" s="143">
        <f t="shared" si="1"/>
        <v>51.155204309423219</v>
      </c>
      <c r="M14" s="143">
        <f t="shared" si="1"/>
        <v>50.606557675681032</v>
      </c>
      <c r="N14" s="143">
        <f t="shared" si="1"/>
        <v>50.034896312924012</v>
      </c>
      <c r="O14" s="143">
        <f t="shared" si="1"/>
        <v>49.424279090625141</v>
      </c>
      <c r="P14" s="143">
        <f t="shared" si="1"/>
        <v>48.781602121675888</v>
      </c>
      <c r="Q14" s="143">
        <f t="shared" si="1"/>
        <v>48.071381336632427</v>
      </c>
    </row>
    <row r="15" spans="1:17" ht="12" customHeight="1" x14ac:dyDescent="0.25">
      <c r="A15" s="142" t="str">
        <f>"W per new appliance in average operating mode "&amp;MID('SER_se-appl'!A56,FIND("(",'SER_se-appl'!A56),100)</f>
        <v>W per new appliance in average operating mode (W per serviced m2)</v>
      </c>
      <c r="B15" s="141"/>
      <c r="C15" s="141">
        <v>52.558710764548223</v>
      </c>
      <c r="D15" s="141">
        <v>52.056516506222316</v>
      </c>
      <c r="E15" s="141">
        <v>51.630232836268341</v>
      </c>
      <c r="F15" s="141">
        <v>51.010393787171246</v>
      </c>
      <c r="G15" s="141">
        <v>50.452650746757882</v>
      </c>
      <c r="H15" s="141">
        <v>49.830210042270217</v>
      </c>
      <c r="I15" s="141">
        <v>49.075298327498579</v>
      </c>
      <c r="J15" s="141">
        <v>48.169051444005234</v>
      </c>
      <c r="K15" s="141">
        <v>47.276444327207116</v>
      </c>
      <c r="L15" s="141">
        <v>46.374667325208549</v>
      </c>
      <c r="M15" s="141">
        <v>45.489512159931799</v>
      </c>
      <c r="N15" s="141">
        <v>44.386821415842945</v>
      </c>
      <c r="O15" s="141">
        <v>43.327006202563105</v>
      </c>
      <c r="P15" s="141">
        <v>42.163266563437212</v>
      </c>
      <c r="Q15" s="141">
        <v>40.840537122876285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48.91600378205608</v>
      </c>
      <c r="C3" s="154">
        <v>51.483962524336015</v>
      </c>
      <c r="D3" s="154">
        <v>53.662976416879147</v>
      </c>
      <c r="E3" s="154">
        <v>55.797843294651919</v>
      </c>
      <c r="F3" s="154">
        <v>58.410203066834256</v>
      </c>
      <c r="G3" s="154">
        <v>61.717517999033433</v>
      </c>
      <c r="H3" s="154">
        <v>65.571152078993791</v>
      </c>
      <c r="I3" s="154">
        <v>69.185169253528613</v>
      </c>
      <c r="J3" s="154">
        <v>72.89122355191023</v>
      </c>
      <c r="K3" s="154">
        <v>75.400460823983948</v>
      </c>
      <c r="L3" s="154">
        <v>78.275760816625834</v>
      </c>
      <c r="M3" s="154">
        <v>79.125899599704297</v>
      </c>
      <c r="N3" s="154">
        <v>79.752759421669197</v>
      </c>
      <c r="O3" s="154">
        <v>79.407196856396865</v>
      </c>
      <c r="P3" s="154">
        <v>79.022972367928617</v>
      </c>
      <c r="Q3" s="154">
        <v>78.693781140755547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347.0907629309159</v>
      </c>
      <c r="C5" s="143">
        <v>361.42672291883747</v>
      </c>
      <c r="D5" s="143">
        <v>369.75547726006516</v>
      </c>
      <c r="E5" s="143">
        <v>378.05748696613205</v>
      </c>
      <c r="F5" s="143">
        <v>389.02222497964732</v>
      </c>
      <c r="G5" s="143">
        <v>404.65991411679278</v>
      </c>
      <c r="H5" s="143">
        <v>423.17070093260685</v>
      </c>
      <c r="I5" s="143">
        <v>441.2134257382188</v>
      </c>
      <c r="J5" s="143">
        <v>459.57506269429416</v>
      </c>
      <c r="K5" s="143">
        <v>471.52479232850089</v>
      </c>
      <c r="L5" s="143">
        <v>483.5188219061157</v>
      </c>
      <c r="M5" s="143">
        <v>483.53791018315457</v>
      </c>
      <c r="N5" s="143">
        <v>483.54532447053208</v>
      </c>
      <c r="O5" s="143">
        <v>477.35266102867354</v>
      </c>
      <c r="P5" s="143">
        <v>470.14489906421227</v>
      </c>
      <c r="Q5" s="143">
        <v>463.27055351277056</v>
      </c>
    </row>
    <row r="6" spans="1:17" ht="12" customHeight="1" x14ac:dyDescent="0.25">
      <c r="A6" s="153" t="str">
        <f>"Penetration factor "&amp;MID('SER_se-appl'!A73,FIND("(",'SER_se-appl'!A73),100)</f>
        <v>Penetration factor (unit per capita)</v>
      </c>
      <c r="B6" s="152">
        <f>1000*B8/SER_summary!B$3</f>
        <v>8.8908923658393577E-2</v>
      </c>
      <c r="C6" s="152">
        <f>1000*C8/SER_summary!C$3</f>
        <v>9.3673166049451903E-2</v>
      </c>
      <c r="D6" s="152">
        <f>1000*D8/SER_summary!D$3</f>
        <v>9.7507416955995407E-2</v>
      </c>
      <c r="E6" s="152">
        <f>1000*E8/SER_summary!E$3</f>
        <v>0.102230001868039</v>
      </c>
      <c r="F6" s="152">
        <f>1000*F8/SER_summary!F$3</f>
        <v>0.1089604314213086</v>
      </c>
      <c r="G6" s="152">
        <f>1000*G8/SER_summary!G$3</f>
        <v>0.11821129170531829</v>
      </c>
      <c r="H6" s="152">
        <f>1000*H8/SER_summary!H$3</f>
        <v>0.12770696237455584</v>
      </c>
      <c r="I6" s="152">
        <f>1000*I8/SER_summary!I$3</f>
        <v>0.13763936562464463</v>
      </c>
      <c r="J6" s="152">
        <f>1000*J8/SER_summary!J$3</f>
        <v>0.14881667715678248</v>
      </c>
      <c r="K6" s="152">
        <f>1000*K8/SER_summary!K$3</f>
        <v>0.15971356857785199</v>
      </c>
      <c r="L6" s="152">
        <f>1000*L8/SER_summary!L$3</f>
        <v>0.17291710306314742</v>
      </c>
      <c r="M6" s="152">
        <f>1000*M8/SER_summary!M$3</f>
        <v>0.18497564175613448</v>
      </c>
      <c r="N6" s="152">
        <f>1000*N8/SER_summary!N$3</f>
        <v>0.20032349923533538</v>
      </c>
      <c r="O6" s="152">
        <f>1000*O8/SER_summary!O$3</f>
        <v>0.21854787134358813</v>
      </c>
      <c r="P6" s="152">
        <f>1000*P8/SER_summary!P$3</f>
        <v>0.24153456288441882</v>
      </c>
      <c r="Q6" s="152">
        <f>1000*Q8/SER_summary!Q$3</f>
        <v>0.27668146658208559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"&amp;MID('SER_se-appl'!A25,FIND("(",'SER_se-appl'!A25),100)</f>
        <v>Stock of appliances (000 units)</v>
      </c>
      <c r="B8" s="62">
        <v>911.22951457119632</v>
      </c>
      <c r="C8" s="62">
        <v>967.71630832136043</v>
      </c>
      <c r="D8" s="62">
        <v>1013.5573243025598</v>
      </c>
      <c r="E8" s="62">
        <v>1067.7506596709052</v>
      </c>
      <c r="F8" s="62">
        <v>1141.1480462969359</v>
      </c>
      <c r="G8" s="62">
        <v>1240.5887331436361</v>
      </c>
      <c r="H8" s="62">
        <v>1342.4540559977825</v>
      </c>
      <c r="I8" s="62">
        <v>1449.6987307057445</v>
      </c>
      <c r="J8" s="62">
        <v>1570.5128428890816</v>
      </c>
      <c r="K8" s="62">
        <v>1687.0566608778106</v>
      </c>
      <c r="L8" s="62">
        <v>1828.335357979025</v>
      </c>
      <c r="M8" s="62">
        <v>1955.6958520835599</v>
      </c>
      <c r="N8" s="62">
        <v>2111.8900576916012</v>
      </c>
      <c r="O8" s="62">
        <v>2291.9746871150269</v>
      </c>
      <c r="P8" s="62">
        <v>2518.5535890992633</v>
      </c>
      <c r="Q8" s="62">
        <v>2870.5209664880863</v>
      </c>
    </row>
    <row r="9" spans="1:17" ht="12.95" customHeight="1" x14ac:dyDescent="0.25">
      <c r="A9" s="151" t="str">
        <f>"Number of new appliances "&amp;MID('SER_se-appl'!A33,FIND("(",'SER_se-appl'!A33),100)</f>
        <v>Number of new appliances (000 units)</v>
      </c>
      <c r="B9" s="150"/>
      <c r="C9" s="150">
        <v>221.39637119820623</v>
      </c>
      <c r="D9" s="150">
        <v>218.99607230164352</v>
      </c>
      <c r="E9" s="150">
        <v>236.00614450481191</v>
      </c>
      <c r="F9" s="150">
        <v>264.30083621932044</v>
      </c>
      <c r="G9" s="150">
        <v>299.88930891965418</v>
      </c>
      <c r="H9" s="150">
        <v>323.2616940523522</v>
      </c>
      <c r="I9" s="150">
        <v>326.24074700960597</v>
      </c>
      <c r="J9" s="150">
        <v>356.8202566881489</v>
      </c>
      <c r="K9" s="150">
        <v>380.84465420804941</v>
      </c>
      <c r="L9" s="150">
        <v>441.16800602086869</v>
      </c>
      <c r="M9" s="150">
        <v>450.62218815688703</v>
      </c>
      <c r="N9" s="150">
        <v>482.43495261764701</v>
      </c>
      <c r="O9" s="150">
        <v>536.90488611157434</v>
      </c>
      <c r="P9" s="150">
        <v>607.42355619228624</v>
      </c>
      <c r="Q9" s="150">
        <v>793.13538340969205</v>
      </c>
    </row>
    <row r="10" spans="1:17" ht="12" customHeight="1" x14ac:dyDescent="0.25">
      <c r="A10" s="142" t="str">
        <f>"Number of replaced appliances "&amp;MID('SER_se-appl'!A41,FIND("(",'SER_se-appl'!A41),100)</f>
        <v>Number of replaced appliances (000 units)</v>
      </c>
      <c r="B10" s="149"/>
      <c r="C10" s="149">
        <f>B8+C9-C8</f>
        <v>164.909577448042</v>
      </c>
      <c r="D10" s="149">
        <f t="shared" ref="D10:Q10" si="0">C8+D9-D8</f>
        <v>173.15505632044426</v>
      </c>
      <c r="E10" s="149">
        <f t="shared" si="0"/>
        <v>181.81280913646651</v>
      </c>
      <c r="F10" s="149">
        <f t="shared" si="0"/>
        <v>190.90344959328968</v>
      </c>
      <c r="G10" s="149">
        <f t="shared" si="0"/>
        <v>200.44862207295409</v>
      </c>
      <c r="H10" s="149">
        <f t="shared" si="0"/>
        <v>221.39637119820577</v>
      </c>
      <c r="I10" s="149">
        <f t="shared" si="0"/>
        <v>218.99607230164384</v>
      </c>
      <c r="J10" s="149">
        <f t="shared" si="0"/>
        <v>236.0061445048118</v>
      </c>
      <c r="K10" s="149">
        <f t="shared" si="0"/>
        <v>264.30083621932044</v>
      </c>
      <c r="L10" s="149">
        <f t="shared" si="0"/>
        <v>299.88930891965401</v>
      </c>
      <c r="M10" s="149">
        <f t="shared" si="0"/>
        <v>323.26169405235237</v>
      </c>
      <c r="N10" s="149">
        <f t="shared" si="0"/>
        <v>326.24074700960591</v>
      </c>
      <c r="O10" s="149">
        <f t="shared" si="0"/>
        <v>356.82025668814867</v>
      </c>
      <c r="P10" s="149">
        <f t="shared" si="0"/>
        <v>380.84465420805009</v>
      </c>
      <c r="Q10" s="149">
        <f t="shared" si="0"/>
        <v>441.16800602086914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1638.7377665968759</v>
      </c>
      <c r="C12" s="146">
        <v>1656.3543564032395</v>
      </c>
      <c r="D12" s="146">
        <v>1687.5695865130074</v>
      </c>
      <c r="E12" s="146">
        <v>1716.1732109574255</v>
      </c>
      <c r="F12" s="146">
        <v>1745.8858752592355</v>
      </c>
      <c r="G12" s="146">
        <v>1773.4535423273214</v>
      </c>
      <c r="H12" s="146">
        <v>1801.7675965092699</v>
      </c>
      <c r="I12" s="146">
        <v>1823.3323496543981</v>
      </c>
      <c r="J12" s="146">
        <v>1844.2523010576747</v>
      </c>
      <c r="K12" s="146">
        <v>1859.3922498440288</v>
      </c>
      <c r="L12" s="146">
        <v>1882.4153767613459</v>
      </c>
      <c r="M12" s="146">
        <v>1902.7848295246552</v>
      </c>
      <c r="N12" s="146">
        <v>1917.8298719137806</v>
      </c>
      <c r="O12" s="146">
        <v>1934.2921360078756</v>
      </c>
      <c r="P12" s="146">
        <v>1954.4437758423942</v>
      </c>
      <c r="Q12" s="146">
        <v>1975.1826655387613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"&amp;MID('SER_se-appl'!A57,FIND("(",'SER_se-appl'!A57),100)</f>
        <v>W per appliance in average operating mode (W per appliance)</v>
      </c>
      <c r="B14" s="143">
        <f>IF(B5=0,0,B5/B8*1000)</f>
        <v>380.90377603083772</v>
      </c>
      <c r="C14" s="143">
        <f>IF(C5=0,0,C5/C8*1000)</f>
        <v>373.48417073365522</v>
      </c>
      <c r="D14" s="143">
        <f t="shared" ref="D14:Q14" si="1">IF(D5=0,0,D5/D8*1000)</f>
        <v>364.80963473328757</v>
      </c>
      <c r="E14" s="143">
        <f t="shared" si="1"/>
        <v>354.06907365681644</v>
      </c>
      <c r="F14" s="143">
        <f t="shared" si="1"/>
        <v>340.90425536111428</v>
      </c>
      <c r="G14" s="143">
        <f t="shared" si="1"/>
        <v>326.18377332138886</v>
      </c>
      <c r="H14" s="143">
        <f t="shared" si="1"/>
        <v>315.22173816077759</v>
      </c>
      <c r="I14" s="143">
        <f t="shared" si="1"/>
        <v>304.34835624324967</v>
      </c>
      <c r="J14" s="143">
        <f t="shared" si="1"/>
        <v>292.6273826891283</v>
      </c>
      <c r="K14" s="143">
        <f t="shared" si="1"/>
        <v>279.49552807737751</v>
      </c>
      <c r="L14" s="143">
        <f t="shared" si="1"/>
        <v>264.45849761423403</v>
      </c>
      <c r="M14" s="143">
        <f t="shared" si="1"/>
        <v>247.24596601664967</v>
      </c>
      <c r="N14" s="143">
        <f t="shared" si="1"/>
        <v>228.96330361016553</v>
      </c>
      <c r="O14" s="143">
        <f t="shared" si="1"/>
        <v>208.27134946657318</v>
      </c>
      <c r="P14" s="143">
        <f t="shared" si="1"/>
        <v>186.67258107950568</v>
      </c>
      <c r="Q14" s="143">
        <f t="shared" si="1"/>
        <v>161.38901576446412</v>
      </c>
    </row>
    <row r="15" spans="1:17" ht="12" customHeight="1" x14ac:dyDescent="0.25">
      <c r="A15" s="142" t="str">
        <f>"W per new appliance in average operating mode "&amp;MID('SER_se-appl'!A57,FIND("(",'SER_se-appl'!A57),100)</f>
        <v>W per new appliance in average operating mode (W per appliance)</v>
      </c>
      <c r="B15" s="141"/>
      <c r="C15" s="141">
        <v>348.47292358040067</v>
      </c>
      <c r="D15" s="141">
        <v>339.20320283278363</v>
      </c>
      <c r="E15" s="141">
        <v>328.61515279463362</v>
      </c>
      <c r="F15" s="141">
        <v>316.61111640022477</v>
      </c>
      <c r="G15" s="141">
        <v>306.74426679731278</v>
      </c>
      <c r="H15" s="141">
        <v>295.92565193280132</v>
      </c>
      <c r="I15" s="141">
        <v>283.00233733651635</v>
      </c>
      <c r="J15" s="141">
        <v>268.80994112625467</v>
      </c>
      <c r="K15" s="141">
        <v>251.1005770948218</v>
      </c>
      <c r="L15" s="141">
        <v>235.70012862085926</v>
      </c>
      <c r="M15" s="141">
        <v>212.32979278213239</v>
      </c>
      <c r="N15" s="141">
        <v>191.39224412433168</v>
      </c>
      <c r="O15" s="141">
        <v>167.11371245090911</v>
      </c>
      <c r="P15" s="141">
        <v>145.56984099356669</v>
      </c>
      <c r="Q15" s="141">
        <v>122.4368654360284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2" tint="-0.49998474074526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x14ac:dyDescent="0.25">
      <c r="A2" s="175"/>
    </row>
    <row r="3" spans="1:17" x14ac:dyDescent="0.25">
      <c r="A3" s="162" t="s">
        <v>95</v>
      </c>
      <c r="B3" s="174">
        <v>5163.5390126873681</v>
      </c>
      <c r="C3" s="174">
        <v>5014.9898818297652</v>
      </c>
      <c r="D3" s="174">
        <v>4660.8144296470646</v>
      </c>
      <c r="E3" s="174">
        <v>4502.0582831360325</v>
      </c>
      <c r="F3" s="174">
        <v>4487.3074567273879</v>
      </c>
      <c r="G3" s="174">
        <v>4020.1348949651724</v>
      </c>
      <c r="H3" s="174">
        <v>4014.8910567708112</v>
      </c>
      <c r="I3" s="174">
        <v>3650.4643866031497</v>
      </c>
      <c r="J3" s="174">
        <v>3585.8952469558635</v>
      </c>
      <c r="K3" s="174">
        <v>3408.1842813009266</v>
      </c>
      <c r="L3" s="174">
        <v>3463.4</v>
      </c>
      <c r="M3" s="174">
        <v>3255.9437437213974</v>
      </c>
      <c r="N3" s="174">
        <v>3301.1275451994534</v>
      </c>
      <c r="O3" s="174">
        <v>3554.6545702701615</v>
      </c>
      <c r="P3" s="174">
        <v>3502.0444799042584</v>
      </c>
      <c r="Q3" s="174">
        <v>3606.8172034594763</v>
      </c>
    </row>
    <row r="5" spans="1:17" x14ac:dyDescent="0.25">
      <c r="A5" s="162" t="s">
        <v>154</v>
      </c>
      <c r="B5" s="174">
        <v>4961.862996447604</v>
      </c>
      <c r="C5" s="174">
        <v>5931.8082414521632</v>
      </c>
      <c r="D5" s="174">
        <v>5827.3745977634235</v>
      </c>
      <c r="E5" s="174">
        <v>4243.4700960342261</v>
      </c>
      <c r="F5" s="174">
        <v>4177.0387570604926</v>
      </c>
      <c r="G5" s="174">
        <v>5388.7653732843355</v>
      </c>
      <c r="H5" s="174">
        <v>3296.8396969663372</v>
      </c>
      <c r="I5" s="174">
        <v>3345.2464505353655</v>
      </c>
      <c r="J5" s="174">
        <v>2809.5330762942226</v>
      </c>
      <c r="K5" s="174">
        <v>2726.4224644009714</v>
      </c>
      <c r="L5" s="174">
        <v>3694.1906582405941</v>
      </c>
      <c r="M5" s="174">
        <v>3107.0830581384012</v>
      </c>
      <c r="N5" s="174">
        <v>3045.3342832102985</v>
      </c>
      <c r="O5" s="174">
        <v>3092.1550039067542</v>
      </c>
      <c r="P5" s="174">
        <v>3113.8264746862778</v>
      </c>
      <c r="Q5" s="174">
        <v>3277.2684431006182</v>
      </c>
    </row>
    <row r="6" spans="1:17" x14ac:dyDescent="0.25">
      <c r="A6" s="173" t="s">
        <v>153</v>
      </c>
      <c r="B6" s="172">
        <v>5393.3293439647878</v>
      </c>
      <c r="C6" s="172">
        <v>6247.3982695959457</v>
      </c>
      <c r="D6" s="172">
        <v>6217.0018606429148</v>
      </c>
      <c r="E6" s="172">
        <v>6812.559234811989</v>
      </c>
      <c r="F6" s="172">
        <v>6529.8676567652956</v>
      </c>
      <c r="G6" s="172">
        <v>6687.8170939658421</v>
      </c>
      <c r="H6" s="172">
        <v>7223.2322900688687</v>
      </c>
      <c r="I6" s="172">
        <v>6222.7371311768929</v>
      </c>
      <c r="J6" s="172">
        <v>6269.4082667891562</v>
      </c>
      <c r="K6" s="172">
        <v>6764.3997904762027</v>
      </c>
      <c r="L6" s="172">
        <v>5204.8622287303569</v>
      </c>
      <c r="M6" s="172">
        <v>4574.4025626813864</v>
      </c>
      <c r="N6" s="172">
        <v>4424.4690509351594</v>
      </c>
      <c r="O6" s="172">
        <v>4007.3230025153694</v>
      </c>
      <c r="P6" s="172">
        <v>3600.318103391839</v>
      </c>
      <c r="Q6" s="172">
        <v>3693.3040217459134</v>
      </c>
    </row>
    <row r="7" spans="1:17" x14ac:dyDescent="0.25">
      <c r="A7" s="171" t="s">
        <v>152</v>
      </c>
      <c r="B7" s="170"/>
      <c r="C7" s="170">
        <v>1525.9678443309526</v>
      </c>
      <c r="D7" s="170">
        <v>0</v>
      </c>
      <c r="E7" s="170">
        <v>595.55737416907414</v>
      </c>
      <c r="F7" s="170">
        <v>0</v>
      </c>
      <c r="G7" s="170">
        <v>157.94943720054835</v>
      </c>
      <c r="H7" s="170">
        <v>535.41519610302657</v>
      </c>
      <c r="I7" s="170">
        <v>0</v>
      </c>
      <c r="J7" s="170">
        <v>46.671135612263242</v>
      </c>
      <c r="K7" s="170">
        <v>494.99152368704654</v>
      </c>
      <c r="L7" s="170">
        <v>0</v>
      </c>
      <c r="M7" s="170">
        <v>0</v>
      </c>
      <c r="N7" s="170">
        <v>0</v>
      </c>
      <c r="O7" s="170">
        <v>0</v>
      </c>
      <c r="P7" s="170">
        <v>0</v>
      </c>
      <c r="Q7" s="170">
        <v>302.79514551504269</v>
      </c>
    </row>
    <row r="8" spans="1:17" x14ac:dyDescent="0.25">
      <c r="A8" s="169" t="s">
        <v>151</v>
      </c>
      <c r="B8" s="168"/>
      <c r="C8" s="168">
        <f t="shared" ref="C8:Q8" si="0">IF(B6=0,0,B6+C7-C6)</f>
        <v>671.8989186997951</v>
      </c>
      <c r="D8" s="168">
        <f t="shared" si="0"/>
        <v>30.396408953030914</v>
      </c>
      <c r="E8" s="168">
        <f t="shared" si="0"/>
        <v>0</v>
      </c>
      <c r="F8" s="168">
        <f t="shared" si="0"/>
        <v>282.69157804669339</v>
      </c>
      <c r="G8" s="168">
        <f t="shared" si="0"/>
        <v>1.8189894035458565E-12</v>
      </c>
      <c r="H8" s="168">
        <f t="shared" si="0"/>
        <v>0</v>
      </c>
      <c r="I8" s="168">
        <f t="shared" si="0"/>
        <v>1000.4951588919757</v>
      </c>
      <c r="J8" s="168">
        <f t="shared" si="0"/>
        <v>0</v>
      </c>
      <c r="K8" s="168">
        <f t="shared" si="0"/>
        <v>0</v>
      </c>
      <c r="L8" s="168">
        <f t="shared" si="0"/>
        <v>1559.5375617458458</v>
      </c>
      <c r="M8" s="168">
        <f t="shared" si="0"/>
        <v>630.45966604897058</v>
      </c>
      <c r="N8" s="168">
        <f t="shared" si="0"/>
        <v>149.93351174622694</v>
      </c>
      <c r="O8" s="168">
        <f t="shared" si="0"/>
        <v>417.14604841979008</v>
      </c>
      <c r="P8" s="168">
        <f t="shared" si="0"/>
        <v>407.00489912353032</v>
      </c>
      <c r="Q8" s="168">
        <f t="shared" si="0"/>
        <v>209.80922716096848</v>
      </c>
    </row>
    <row r="9" spans="1:17" x14ac:dyDescent="0.25">
      <c r="A9" s="167" t="s">
        <v>150</v>
      </c>
      <c r="B9" s="166">
        <f>B6-B5</f>
        <v>431.46634751718375</v>
      </c>
      <c r="C9" s="166">
        <f t="shared" ref="C9:Q9" si="1">C6-C5</f>
        <v>315.59002814378255</v>
      </c>
      <c r="D9" s="166">
        <f t="shared" si="1"/>
        <v>389.62726287949135</v>
      </c>
      <c r="E9" s="166">
        <f t="shared" si="1"/>
        <v>2569.0891387777629</v>
      </c>
      <c r="F9" s="166">
        <f t="shared" si="1"/>
        <v>2352.828899704803</v>
      </c>
      <c r="G9" s="166">
        <f t="shared" si="1"/>
        <v>1299.0517206815066</v>
      </c>
      <c r="H9" s="166">
        <f t="shared" si="1"/>
        <v>3926.3925931025315</v>
      </c>
      <c r="I9" s="166">
        <f t="shared" si="1"/>
        <v>2877.4906806415274</v>
      </c>
      <c r="J9" s="166">
        <f t="shared" si="1"/>
        <v>3459.8751904949336</v>
      </c>
      <c r="K9" s="166">
        <f t="shared" si="1"/>
        <v>4037.9773260752313</v>
      </c>
      <c r="L9" s="166">
        <f t="shared" si="1"/>
        <v>1510.6715704897629</v>
      </c>
      <c r="M9" s="166">
        <f t="shared" si="1"/>
        <v>1467.3195045429852</v>
      </c>
      <c r="N9" s="166">
        <f t="shared" si="1"/>
        <v>1379.1347677248609</v>
      </c>
      <c r="O9" s="166">
        <f t="shared" si="1"/>
        <v>915.16799860861511</v>
      </c>
      <c r="P9" s="166">
        <f t="shared" si="1"/>
        <v>486.4916287055612</v>
      </c>
      <c r="Q9" s="166">
        <f t="shared" si="1"/>
        <v>416.03557864529512</v>
      </c>
    </row>
    <row r="10" spans="1:17" x14ac:dyDescent="0.25"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</row>
    <row r="11" spans="1:17" x14ac:dyDescent="0.25">
      <c r="A11" s="162" t="s">
        <v>149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</row>
    <row r="12" spans="1:17" x14ac:dyDescent="0.25">
      <c r="A12" s="164" t="s">
        <v>148</v>
      </c>
      <c r="B12" s="163">
        <f>SUM(B13:B14,B18:B19,B25:B26)</f>
        <v>696.48227314843314</v>
      </c>
      <c r="C12" s="163">
        <f t="shared" ref="C12:Q12" si="2">SUM(C13:C14,C18:C19,C25:C26)</f>
        <v>829.0050350397895</v>
      </c>
      <c r="D12" s="163">
        <f t="shared" si="2"/>
        <v>812.97036318087385</v>
      </c>
      <c r="E12" s="163">
        <f t="shared" si="2"/>
        <v>587.46444267571246</v>
      </c>
      <c r="F12" s="163">
        <f t="shared" si="2"/>
        <v>576.38245296610614</v>
      </c>
      <c r="G12" s="163">
        <f t="shared" si="2"/>
        <v>748.52141236180989</v>
      </c>
      <c r="H12" s="163">
        <f t="shared" si="2"/>
        <v>451.43879000000004</v>
      </c>
      <c r="I12" s="163">
        <f t="shared" si="2"/>
        <v>455.36393569204137</v>
      </c>
      <c r="J12" s="163">
        <f t="shared" si="2"/>
        <v>380.4994313840827</v>
      </c>
      <c r="K12" s="163">
        <f t="shared" si="2"/>
        <v>368.59217707612419</v>
      </c>
      <c r="L12" s="163">
        <f t="shared" si="2"/>
        <v>508.30396585525864</v>
      </c>
      <c r="M12" s="163">
        <f t="shared" si="2"/>
        <v>425.26545585952556</v>
      </c>
      <c r="N12" s="163">
        <f t="shared" si="2"/>
        <v>414.93135270631956</v>
      </c>
      <c r="O12" s="163">
        <f t="shared" si="2"/>
        <v>422.89792732149579</v>
      </c>
      <c r="P12" s="163">
        <f t="shared" si="2"/>
        <v>428.54267155690201</v>
      </c>
      <c r="Q12" s="163">
        <f t="shared" si="2"/>
        <v>440.69622814893768</v>
      </c>
    </row>
    <row r="13" spans="1:17" x14ac:dyDescent="0.25">
      <c r="A13" s="54" t="s">
        <v>38</v>
      </c>
      <c r="B13" s="53">
        <v>0</v>
      </c>
      <c r="C13" s="53">
        <v>0</v>
      </c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</row>
    <row r="14" spans="1:17" x14ac:dyDescent="0.25">
      <c r="A14" s="51" t="s">
        <v>37</v>
      </c>
      <c r="B14" s="50">
        <f>SUM(B15:B17)</f>
        <v>633.09280718424031</v>
      </c>
      <c r="C14" s="50">
        <f t="shared" ref="C14:Q14" si="3">SUM(C15:C17)</f>
        <v>758.30503503978946</v>
      </c>
      <c r="D14" s="50">
        <f t="shared" si="3"/>
        <v>735.36983318087391</v>
      </c>
      <c r="E14" s="50">
        <f t="shared" si="3"/>
        <v>507.16721267571245</v>
      </c>
      <c r="F14" s="50">
        <f t="shared" si="3"/>
        <v>488.35942296610608</v>
      </c>
      <c r="G14" s="50">
        <f t="shared" si="3"/>
        <v>655.80065821801475</v>
      </c>
      <c r="H14" s="50">
        <f t="shared" si="3"/>
        <v>363.81458000000003</v>
      </c>
      <c r="I14" s="50">
        <f t="shared" si="3"/>
        <v>355.26408569204136</v>
      </c>
      <c r="J14" s="50">
        <f t="shared" si="3"/>
        <v>284.89969138408276</v>
      </c>
      <c r="K14" s="50">
        <f t="shared" si="3"/>
        <v>270.0276470761242</v>
      </c>
      <c r="L14" s="50">
        <f t="shared" si="3"/>
        <v>412.19238089623485</v>
      </c>
      <c r="M14" s="50">
        <f t="shared" si="3"/>
        <v>333.45008392351951</v>
      </c>
      <c r="N14" s="50">
        <f t="shared" si="3"/>
        <v>315.26818429445785</v>
      </c>
      <c r="O14" s="50">
        <f t="shared" si="3"/>
        <v>328.71509138779385</v>
      </c>
      <c r="P14" s="50">
        <f t="shared" si="3"/>
        <v>346.0452511489446</v>
      </c>
      <c r="Q14" s="50">
        <f t="shared" si="3"/>
        <v>356.45438914272404</v>
      </c>
    </row>
    <row r="15" spans="1:17" x14ac:dyDescent="0.25">
      <c r="A15" s="52" t="s">
        <v>66</v>
      </c>
      <c r="B15" s="50">
        <v>10.986913840077104</v>
      </c>
      <c r="C15" s="50">
        <v>10.99643</v>
      </c>
      <c r="D15" s="50">
        <v>15.396649999999999</v>
      </c>
      <c r="E15" s="50">
        <v>13.199469999999998</v>
      </c>
      <c r="F15" s="50">
        <v>14.702099999999998</v>
      </c>
      <c r="G15" s="50">
        <v>12.421162509249775</v>
      </c>
      <c r="H15" s="50">
        <v>11.300230000000001</v>
      </c>
      <c r="I15" s="50">
        <v>5.49932</v>
      </c>
      <c r="J15" s="50">
        <v>8.8014100000000006</v>
      </c>
      <c r="K15" s="50">
        <v>6.5965799999999994</v>
      </c>
      <c r="L15" s="50">
        <v>7.6901178988886612</v>
      </c>
      <c r="M15" s="50">
        <v>6.5923926257770002</v>
      </c>
      <c r="N15" s="50">
        <v>6.5917013111573457</v>
      </c>
      <c r="O15" s="50">
        <v>5.4937732033990558</v>
      </c>
      <c r="P15" s="50">
        <v>4.3947391212915967</v>
      </c>
      <c r="Q15" s="50">
        <v>5.4934409641671902</v>
      </c>
    </row>
    <row r="16" spans="1:17" x14ac:dyDescent="0.25">
      <c r="A16" s="52" t="s">
        <v>147</v>
      </c>
      <c r="B16" s="50">
        <v>622.10589334416318</v>
      </c>
      <c r="C16" s="50">
        <v>747.30860503978943</v>
      </c>
      <c r="D16" s="50">
        <v>719.97318318087389</v>
      </c>
      <c r="E16" s="50">
        <v>493.96774267571243</v>
      </c>
      <c r="F16" s="50">
        <v>473.65732296610611</v>
      </c>
      <c r="G16" s="50">
        <v>638.6023846134641</v>
      </c>
      <c r="H16" s="50">
        <v>347.71616000000006</v>
      </c>
      <c r="I16" s="50">
        <v>347.86454569204136</v>
      </c>
      <c r="J16" s="50">
        <v>273.14726138408275</v>
      </c>
      <c r="K16" s="50">
        <v>257.34942707612419</v>
      </c>
      <c r="L16" s="50">
        <v>387.11472490974813</v>
      </c>
      <c r="M16" s="50">
        <v>310.32802841201254</v>
      </c>
      <c r="N16" s="50">
        <v>304.75952573260787</v>
      </c>
      <c r="O16" s="50">
        <v>318.25329784260998</v>
      </c>
      <c r="P16" s="50">
        <v>336.77815779263756</v>
      </c>
      <c r="Q16" s="50">
        <v>345.03672519758499</v>
      </c>
    </row>
    <row r="17" spans="1:17" x14ac:dyDescent="0.25">
      <c r="A17" s="52" t="s">
        <v>146</v>
      </c>
      <c r="B17" s="50">
        <v>0</v>
      </c>
      <c r="C17" s="50">
        <v>0</v>
      </c>
      <c r="D17" s="50">
        <v>0</v>
      </c>
      <c r="E17" s="50">
        <v>0</v>
      </c>
      <c r="F17" s="50">
        <v>0</v>
      </c>
      <c r="G17" s="50">
        <v>4.7771110953008238</v>
      </c>
      <c r="H17" s="50">
        <v>4.7981899999999769</v>
      </c>
      <c r="I17" s="50">
        <v>1.9002199999999903</v>
      </c>
      <c r="J17" s="50">
        <v>2.9510200000000273</v>
      </c>
      <c r="K17" s="50">
        <v>6.0816399999999931</v>
      </c>
      <c r="L17" s="50">
        <v>17.387538087598042</v>
      </c>
      <c r="M17" s="50">
        <v>16.529662885729973</v>
      </c>
      <c r="N17" s="50">
        <v>3.9169572506926325</v>
      </c>
      <c r="O17" s="50">
        <v>4.9680203417848352</v>
      </c>
      <c r="P17" s="50">
        <v>4.8723542350154494</v>
      </c>
      <c r="Q17" s="50">
        <v>5.9242229809718756</v>
      </c>
    </row>
    <row r="18" spans="1:17" x14ac:dyDescent="0.25">
      <c r="A18" s="51" t="s">
        <v>41</v>
      </c>
      <c r="B18" s="50">
        <v>0.11945619459442734</v>
      </c>
      <c r="C18" s="50">
        <v>2</v>
      </c>
      <c r="D18" s="50">
        <v>3.1000399999999999</v>
      </c>
      <c r="E18" s="50">
        <v>3.4011199999999997</v>
      </c>
      <c r="F18" s="50">
        <v>3.3003799999999996</v>
      </c>
      <c r="G18" s="50">
        <v>3.8215927175629787</v>
      </c>
      <c r="H18" s="50">
        <v>4.1021599999999987</v>
      </c>
      <c r="I18" s="50">
        <v>5.0996099999999993</v>
      </c>
      <c r="J18" s="50">
        <v>6.1011000000000024</v>
      </c>
      <c r="K18" s="50">
        <v>5.4974299999999987</v>
      </c>
      <c r="L18" s="50">
        <v>3.9172482927982557</v>
      </c>
      <c r="M18" s="50">
        <v>5.278443203705721</v>
      </c>
      <c r="N18" s="50">
        <v>5.6599310249569452</v>
      </c>
      <c r="O18" s="50">
        <v>7.2140223950152143</v>
      </c>
      <c r="P18" s="50">
        <v>4.7770664914891841</v>
      </c>
      <c r="Q18" s="50">
        <v>4.4187901849920719</v>
      </c>
    </row>
    <row r="19" spans="1:17" x14ac:dyDescent="0.25">
      <c r="A19" s="51" t="s">
        <v>64</v>
      </c>
      <c r="B19" s="50">
        <f>SUM(B20:B24)</f>
        <v>0</v>
      </c>
      <c r="C19" s="50">
        <f t="shared" ref="C19:Q19" si="4">SUM(C20:C24)</f>
        <v>0</v>
      </c>
      <c r="D19" s="50">
        <f t="shared" si="4"/>
        <v>0</v>
      </c>
      <c r="E19" s="50">
        <f t="shared" si="4"/>
        <v>0</v>
      </c>
      <c r="F19" s="50">
        <f t="shared" si="4"/>
        <v>0</v>
      </c>
      <c r="G19" s="50">
        <f t="shared" si="4"/>
        <v>0</v>
      </c>
      <c r="H19" s="50">
        <f t="shared" si="4"/>
        <v>0</v>
      </c>
      <c r="I19" s="50">
        <f t="shared" si="4"/>
        <v>2.6977799999999998</v>
      </c>
      <c r="J19" s="50">
        <f t="shared" si="4"/>
        <v>1.7986399999999994</v>
      </c>
      <c r="K19" s="50">
        <f t="shared" si="4"/>
        <v>3.5892900000000005</v>
      </c>
      <c r="L19" s="50">
        <f t="shared" si="4"/>
        <v>3.534880778502985</v>
      </c>
      <c r="M19" s="50">
        <f t="shared" si="4"/>
        <v>1.7676135700940403</v>
      </c>
      <c r="N19" s="50">
        <f t="shared" si="4"/>
        <v>7.3327117313772128</v>
      </c>
      <c r="O19" s="50">
        <f t="shared" si="4"/>
        <v>5.7319997745575861</v>
      </c>
      <c r="P19" s="50">
        <f t="shared" si="4"/>
        <v>6.6160503071589298</v>
      </c>
      <c r="Q19" s="50">
        <f t="shared" si="4"/>
        <v>6.2102575230448434</v>
      </c>
    </row>
    <row r="20" spans="1:17" x14ac:dyDescent="0.25">
      <c r="A20" s="52" t="s">
        <v>34</v>
      </c>
      <c r="B20" s="50">
        <v>0</v>
      </c>
      <c r="C20" s="50">
        <v>0</v>
      </c>
      <c r="D20" s="50">
        <v>0</v>
      </c>
      <c r="E20" s="50">
        <v>0</v>
      </c>
      <c r="F20" s="50">
        <v>0</v>
      </c>
      <c r="G20" s="50">
        <v>0</v>
      </c>
      <c r="H20" s="50">
        <v>0</v>
      </c>
      <c r="I20" s="50">
        <v>0</v>
      </c>
      <c r="J20" s="50">
        <v>0</v>
      </c>
      <c r="K20" s="50">
        <v>0</v>
      </c>
      <c r="L20" s="50">
        <v>0</v>
      </c>
      <c r="M20" s="50">
        <v>0</v>
      </c>
      <c r="N20" s="50">
        <v>3.7975132747375961</v>
      </c>
      <c r="O20" s="50">
        <v>3.0813320374486279</v>
      </c>
      <c r="P20" s="50">
        <v>3.0811452994427908</v>
      </c>
      <c r="Q20" s="50">
        <v>2.6750956128957601</v>
      </c>
    </row>
    <row r="21" spans="1:17" x14ac:dyDescent="0.25">
      <c r="A21" s="52" t="s">
        <v>63</v>
      </c>
      <c r="B21" s="50">
        <v>0</v>
      </c>
      <c r="C21" s="50">
        <v>0</v>
      </c>
      <c r="D21" s="50">
        <v>0</v>
      </c>
      <c r="E21" s="50">
        <v>0</v>
      </c>
      <c r="F21" s="50">
        <v>0</v>
      </c>
      <c r="G21" s="50">
        <v>0</v>
      </c>
      <c r="H21" s="50">
        <v>0</v>
      </c>
      <c r="I21" s="50">
        <v>0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50">
        <v>0</v>
      </c>
      <c r="P21" s="50">
        <v>0</v>
      </c>
      <c r="Q21" s="50">
        <v>0</v>
      </c>
    </row>
    <row r="22" spans="1:17" x14ac:dyDescent="0.25">
      <c r="A22" s="52" t="s">
        <v>62</v>
      </c>
      <c r="B22" s="50">
        <v>0</v>
      </c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v>2.6977799999999998</v>
      </c>
      <c r="J22" s="50">
        <v>1.7986399999999994</v>
      </c>
      <c r="K22" s="50">
        <v>3.5892900000000005</v>
      </c>
      <c r="L22" s="50">
        <v>3.534880778502985</v>
      </c>
      <c r="M22" s="50">
        <v>1.7676135700940403</v>
      </c>
      <c r="N22" s="50">
        <v>3.5351984566396162</v>
      </c>
      <c r="O22" s="50">
        <v>2.6506677371089586</v>
      </c>
      <c r="P22" s="50">
        <v>3.534905007716139</v>
      </c>
      <c r="Q22" s="50">
        <v>3.5351619101490837</v>
      </c>
    </row>
    <row r="23" spans="1:17" x14ac:dyDescent="0.25">
      <c r="A23" s="52" t="s">
        <v>33</v>
      </c>
      <c r="B23" s="50">
        <v>0</v>
      </c>
      <c r="C23" s="50">
        <v>0</v>
      </c>
      <c r="D23" s="50">
        <v>0</v>
      </c>
      <c r="E23" s="50">
        <v>0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</row>
    <row r="24" spans="1:17" x14ac:dyDescent="0.25">
      <c r="A24" s="52" t="s">
        <v>32</v>
      </c>
      <c r="B24" s="50">
        <v>0</v>
      </c>
      <c r="C24" s="50">
        <v>0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</row>
    <row r="25" spans="1:17" x14ac:dyDescent="0.25">
      <c r="A25" s="51" t="s">
        <v>31</v>
      </c>
      <c r="B25" s="50">
        <v>1.791352395528055</v>
      </c>
      <c r="C25" s="50">
        <v>1.5999999999999996</v>
      </c>
      <c r="D25" s="50">
        <v>1.7000300000000002</v>
      </c>
      <c r="E25" s="50">
        <v>0.49635999999999997</v>
      </c>
      <c r="F25" s="50">
        <v>0.40023000000000003</v>
      </c>
      <c r="G25" s="50">
        <v>0.4299209762267458</v>
      </c>
      <c r="H25" s="50">
        <v>0.50370999999999988</v>
      </c>
      <c r="I25" s="50">
        <v>0.60392000000000001</v>
      </c>
      <c r="J25" s="50">
        <v>0.50392999999999999</v>
      </c>
      <c r="K25" s="50">
        <v>0.39988000000000007</v>
      </c>
      <c r="L25" s="50">
        <v>0.42992079666458954</v>
      </c>
      <c r="M25" s="50">
        <v>0.42992955180402181</v>
      </c>
      <c r="N25" s="50">
        <v>0.42988425851265694</v>
      </c>
      <c r="O25" s="50">
        <v>0.23886297899242415</v>
      </c>
      <c r="P25" s="50">
        <v>0</v>
      </c>
      <c r="Q25" s="50">
        <v>0</v>
      </c>
    </row>
    <row r="26" spans="1:17" x14ac:dyDescent="0.25">
      <c r="A26" s="49" t="s">
        <v>30</v>
      </c>
      <c r="B26" s="48">
        <v>61.478657374070288</v>
      </c>
      <c r="C26" s="48">
        <v>67.09999999999998</v>
      </c>
      <c r="D26" s="48">
        <v>72.800459999999987</v>
      </c>
      <c r="E26" s="48">
        <v>76.399749999999983</v>
      </c>
      <c r="F26" s="48">
        <v>84.32241999999998</v>
      </c>
      <c r="G26" s="48">
        <v>88.46924045000533</v>
      </c>
      <c r="H26" s="48">
        <v>83.018339999999981</v>
      </c>
      <c r="I26" s="48">
        <v>91.698539999999994</v>
      </c>
      <c r="J26" s="48">
        <v>87.196069999999963</v>
      </c>
      <c r="K26" s="48">
        <v>89.077929999999967</v>
      </c>
      <c r="L26" s="48">
        <v>88.22953509105794</v>
      </c>
      <c r="M26" s="48">
        <v>84.339385610402246</v>
      </c>
      <c r="N26" s="48">
        <v>86.240641397014883</v>
      </c>
      <c r="O26" s="48">
        <v>80.997950785136695</v>
      </c>
      <c r="P26" s="48">
        <v>71.10430360930927</v>
      </c>
      <c r="Q26" s="48">
        <v>73.612791298176717</v>
      </c>
    </row>
    <row r="28" spans="1:17" x14ac:dyDescent="0.25">
      <c r="A28" s="162" t="s">
        <v>112</v>
      </c>
      <c r="B28" s="161">
        <f>AGR_emi!B5</f>
        <v>1959.3396040466337</v>
      </c>
      <c r="C28" s="161">
        <f>AGR_emi!C5</f>
        <v>2352.213002598462</v>
      </c>
      <c r="D28" s="161">
        <f>AGR_emi!D5</f>
        <v>2281.6156568807978</v>
      </c>
      <c r="E28" s="161">
        <f>AGR_emi!E5</f>
        <v>1575.3546388093444</v>
      </c>
      <c r="F28" s="161">
        <f>AGR_emi!F5</f>
        <v>1516.0763475984229</v>
      </c>
      <c r="G28" s="161">
        <f>AGR_emi!G5</f>
        <v>2038.4839133475791</v>
      </c>
      <c r="H28" s="161">
        <f>AGR_emi!H5</f>
        <v>1133.798965499268</v>
      </c>
      <c r="I28" s="161">
        <f>AGR_emi!I5</f>
        <v>1111.885757794636</v>
      </c>
      <c r="J28" s="161">
        <f>AGR_emi!J5</f>
        <v>894.32081330140477</v>
      </c>
      <c r="K28" s="161">
        <f>AGR_emi!K5</f>
        <v>847.48839528568863</v>
      </c>
      <c r="L28" s="161">
        <f>AGR_emi!L5</f>
        <v>1286.25650307604</v>
      </c>
      <c r="M28" s="161">
        <f>AGR_emi!M5</f>
        <v>1045.1926820814481</v>
      </c>
      <c r="N28" s="161">
        <f>AGR_emi!N5</f>
        <v>988.65134828948328</v>
      </c>
      <c r="O28" s="161">
        <f>AGR_emi!O5</f>
        <v>1034.3139952868817</v>
      </c>
      <c r="P28" s="161">
        <f>AGR_emi!P5</f>
        <v>1083.2048399618757</v>
      </c>
      <c r="Q28" s="161">
        <f>AGR_emi!Q5</f>
        <v>1113.9397494664174</v>
      </c>
    </row>
    <row r="30" spans="1:17" x14ac:dyDescent="0.25">
      <c r="A30" s="160" t="s">
        <v>145</v>
      </c>
      <c r="B30" s="159">
        <f t="shared" ref="B30:Q30" si="5">IF(B$12=0,"",B$12/B$3*1000)</f>
        <v>134.88467336783972</v>
      </c>
      <c r="C30" s="159">
        <f t="shared" si="5"/>
        <v>165.30542524989488</v>
      </c>
      <c r="D30" s="159">
        <f t="shared" si="5"/>
        <v>174.42667487674149</v>
      </c>
      <c r="E30" s="159">
        <f t="shared" si="5"/>
        <v>130.48796921982492</v>
      </c>
      <c r="F30" s="159">
        <f t="shared" si="5"/>
        <v>128.4472834822119</v>
      </c>
      <c r="G30" s="159">
        <f t="shared" si="5"/>
        <v>186.19310842013289</v>
      </c>
      <c r="H30" s="159">
        <f t="shared" si="5"/>
        <v>112.44110577762316</v>
      </c>
      <c r="I30" s="159">
        <f t="shared" si="5"/>
        <v>124.74137190960768</v>
      </c>
      <c r="J30" s="159">
        <f t="shared" si="5"/>
        <v>106.11002418631612</v>
      </c>
      <c r="K30" s="159">
        <f t="shared" si="5"/>
        <v>108.14913357191769</v>
      </c>
      <c r="L30" s="159">
        <f t="shared" si="5"/>
        <v>146.7644412586645</v>
      </c>
      <c r="M30" s="159">
        <f t="shared" si="5"/>
        <v>130.61204041979738</v>
      </c>
      <c r="N30" s="159">
        <f t="shared" si="5"/>
        <v>125.69382643506721</v>
      </c>
      <c r="O30" s="159">
        <f t="shared" si="5"/>
        <v>118.97018935636117</v>
      </c>
      <c r="P30" s="159">
        <f t="shared" si="5"/>
        <v>122.36928286205487</v>
      </c>
      <c r="Q30" s="159">
        <f t="shared" si="5"/>
        <v>122.18424258546959</v>
      </c>
    </row>
    <row r="31" spans="1:17" x14ac:dyDescent="0.25">
      <c r="A31" s="158" t="s">
        <v>144</v>
      </c>
      <c r="B31" s="157">
        <f t="shared" ref="B31:Q31" si="6">IF(B$12=0,"",B$12/B$5*1000)</f>
        <v>140.36709067684308</v>
      </c>
      <c r="C31" s="157">
        <f t="shared" si="6"/>
        <v>139.75587228976929</v>
      </c>
      <c r="D31" s="157">
        <f t="shared" si="6"/>
        <v>139.50885592508436</v>
      </c>
      <c r="E31" s="157">
        <f t="shared" si="6"/>
        <v>138.43963298450785</v>
      </c>
      <c r="F31" s="157">
        <f t="shared" si="6"/>
        <v>137.98829421724682</v>
      </c>
      <c r="G31" s="157">
        <f t="shared" si="6"/>
        <v>138.90406438415826</v>
      </c>
      <c r="H31" s="157">
        <f t="shared" si="6"/>
        <v>136.93076749087976</v>
      </c>
      <c r="I31" s="157">
        <f t="shared" si="6"/>
        <v>136.12268705020699</v>
      </c>
      <c r="J31" s="157">
        <f t="shared" si="6"/>
        <v>135.43155430152896</v>
      </c>
      <c r="K31" s="157">
        <f t="shared" si="6"/>
        <v>135.19261298967783</v>
      </c>
      <c r="L31" s="157">
        <f t="shared" si="6"/>
        <v>137.595487856424</v>
      </c>
      <c r="M31" s="157">
        <f t="shared" si="6"/>
        <v>136.86967741194599</v>
      </c>
      <c r="N31" s="157">
        <f t="shared" si="6"/>
        <v>136.25149626231232</v>
      </c>
      <c r="O31" s="157">
        <f t="shared" si="6"/>
        <v>136.76478921243901</v>
      </c>
      <c r="P31" s="157">
        <f t="shared" si="6"/>
        <v>137.62573959747652</v>
      </c>
      <c r="Q31" s="157">
        <f t="shared" si="6"/>
        <v>134.47059214105624</v>
      </c>
    </row>
    <row r="32" spans="1:17" x14ac:dyDescent="0.25">
      <c r="A32" s="158" t="s">
        <v>143</v>
      </c>
      <c r="B32" s="157">
        <f>IF(AGR_ued!B$5=0,"",AGR_ued!B$5/B$5*1000)</f>
        <v>54.831705276501545</v>
      </c>
      <c r="C32" s="157">
        <f>IF(AGR_ued!C$5=0,"",AGR_ued!C$5/C$5*1000)</f>
        <v>54.831705276501538</v>
      </c>
      <c r="D32" s="157">
        <f>IF(AGR_ued!D$5=0,"",AGR_ued!D$5/D$5*1000)</f>
        <v>54.831705276501538</v>
      </c>
      <c r="E32" s="157">
        <f>IF(AGR_ued!E$5=0,"",AGR_ued!E$5/E$5*1000)</f>
        <v>54.831705276501538</v>
      </c>
      <c r="F32" s="157">
        <f>IF(AGR_ued!F$5=0,"",AGR_ued!F$5/F$5*1000)</f>
        <v>54.83170527650153</v>
      </c>
      <c r="G32" s="157">
        <f>IF(AGR_ued!G$5=0,"",AGR_ued!G$5/G$5*1000)</f>
        <v>54.831705276501538</v>
      </c>
      <c r="H32" s="157">
        <f>IF(AGR_ued!H$5=0,"",AGR_ued!H$5/H$5*1000)</f>
        <v>54.831705276501559</v>
      </c>
      <c r="I32" s="157">
        <f>IF(AGR_ued!I$5=0,"",AGR_ued!I$5/I$5*1000)</f>
        <v>54.831705276501545</v>
      </c>
      <c r="J32" s="157">
        <f>IF(AGR_ued!J$5=0,"",AGR_ued!J$5/J$5*1000)</f>
        <v>54.831705276501545</v>
      </c>
      <c r="K32" s="157">
        <f>IF(AGR_ued!K$5=0,"",AGR_ued!K$5/K$5*1000)</f>
        <v>54.831705276501538</v>
      </c>
      <c r="L32" s="157">
        <f>IF(AGR_ued!L$5=0,"",AGR_ued!L$5/L$5*1000)</f>
        <v>54.831705276501538</v>
      </c>
      <c r="M32" s="157">
        <f>IF(AGR_ued!M$5=0,"",AGR_ued!M$5/M$5*1000)</f>
        <v>54.83170527650153</v>
      </c>
      <c r="N32" s="157">
        <f>IF(AGR_ued!N$5=0,"",AGR_ued!N$5/N$5*1000)</f>
        <v>54.83170527650153</v>
      </c>
      <c r="O32" s="157">
        <f>IF(AGR_ued!O$5=0,"",AGR_ued!O$5/O$5*1000)</f>
        <v>54.831705276501523</v>
      </c>
      <c r="P32" s="157">
        <f>IF(AGR_ued!P$5=0,"",AGR_ued!P$5/P$5*1000)</f>
        <v>54.831705276501545</v>
      </c>
      <c r="Q32" s="157">
        <f>IF(AGR_ued!Q$5=0,"",AGR_ued!Q$5/Q$5*1000)</f>
        <v>54.83170527650153</v>
      </c>
    </row>
    <row r="33" spans="1:17" x14ac:dyDescent="0.25">
      <c r="A33" s="156" t="s">
        <v>142</v>
      </c>
      <c r="B33" s="155">
        <f t="shared" ref="B33:Q33" si="7">IF(B$12=0,"",B$28/B$12)</f>
        <v>2.8131937876745678</v>
      </c>
      <c r="C33" s="155">
        <f t="shared" si="7"/>
        <v>2.8373929025480087</v>
      </c>
      <c r="D33" s="155">
        <f t="shared" si="7"/>
        <v>2.8065176299337891</v>
      </c>
      <c r="E33" s="155">
        <f t="shared" si="7"/>
        <v>2.6816170041442988</v>
      </c>
      <c r="F33" s="155">
        <f t="shared" si="7"/>
        <v>2.6303305032909718</v>
      </c>
      <c r="G33" s="155">
        <f t="shared" si="7"/>
        <v>2.7233474950510099</v>
      </c>
      <c r="H33" s="155">
        <f t="shared" si="7"/>
        <v>2.5115231358370154</v>
      </c>
      <c r="I33" s="155">
        <f t="shared" si="7"/>
        <v>2.4417519057692672</v>
      </c>
      <c r="J33" s="155">
        <f t="shared" si="7"/>
        <v>2.350386727381629</v>
      </c>
      <c r="K33" s="155">
        <f t="shared" si="7"/>
        <v>2.2992576836774794</v>
      </c>
      <c r="L33" s="155">
        <f t="shared" si="7"/>
        <v>2.5304868532981426</v>
      </c>
      <c r="M33" s="155">
        <f t="shared" si="7"/>
        <v>2.4577417885234909</v>
      </c>
      <c r="N33" s="155">
        <f t="shared" si="7"/>
        <v>2.3826865380048341</v>
      </c>
      <c r="O33" s="155">
        <f t="shared" si="7"/>
        <v>2.4457769321261646</v>
      </c>
      <c r="P33" s="155">
        <f t="shared" si="7"/>
        <v>2.5276475643057346</v>
      </c>
      <c r="Q33" s="155">
        <f t="shared" si="7"/>
        <v>2.5276816054117677</v>
      </c>
    </row>
  </sheetData>
  <pageMargins left="0.39370078740157483" right="0.39370078740157483" top="0.39370078740157483" bottom="0.39370078740157483" header="0.31496062992125984" footer="0.31496062992125984"/>
  <pageSetup paperSize="9" scale="88" orientation="landscape" horizontalDpi="1200" verticalDpi="12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168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696.48227314843291</v>
      </c>
      <c r="C5" s="55">
        <f t="shared" ref="C5:Q5" si="0">SUM(C6:C9,C16:C17,C25:C27)</f>
        <v>829.0050350397895</v>
      </c>
      <c r="D5" s="55">
        <f t="shared" si="0"/>
        <v>812.97036318087373</v>
      </c>
      <c r="E5" s="55">
        <f t="shared" si="0"/>
        <v>587.46444267571246</v>
      </c>
      <c r="F5" s="55">
        <f t="shared" si="0"/>
        <v>576.38245296610603</v>
      </c>
      <c r="G5" s="55">
        <f t="shared" si="0"/>
        <v>748.52141236180978</v>
      </c>
      <c r="H5" s="55">
        <f t="shared" si="0"/>
        <v>451.43878999999998</v>
      </c>
      <c r="I5" s="55">
        <f t="shared" si="0"/>
        <v>455.36393569204137</v>
      </c>
      <c r="J5" s="55">
        <f t="shared" si="0"/>
        <v>380.49943138408275</v>
      </c>
      <c r="K5" s="55">
        <f t="shared" si="0"/>
        <v>368.59217707612413</v>
      </c>
      <c r="L5" s="55">
        <f t="shared" si="0"/>
        <v>508.3039658552587</v>
      </c>
      <c r="M5" s="55">
        <f t="shared" si="0"/>
        <v>425.2654558595255</v>
      </c>
      <c r="N5" s="55">
        <f t="shared" si="0"/>
        <v>414.93135270631956</v>
      </c>
      <c r="O5" s="55">
        <f t="shared" si="0"/>
        <v>422.89792732149579</v>
      </c>
      <c r="P5" s="55">
        <f t="shared" si="0"/>
        <v>428.54267155690201</v>
      </c>
      <c r="Q5" s="55">
        <f t="shared" si="0"/>
        <v>440.69622814893779</v>
      </c>
    </row>
    <row r="6" spans="1:17" x14ac:dyDescent="0.25">
      <c r="A6" s="185" t="s">
        <v>162</v>
      </c>
      <c r="B6" s="206">
        <v>9.0373626339883337</v>
      </c>
      <c r="C6" s="206">
        <v>9.8636999999999961</v>
      </c>
      <c r="D6" s="206">
        <v>10.70166762</v>
      </c>
      <c r="E6" s="206">
        <v>11.230763249999995</v>
      </c>
      <c r="F6" s="206">
        <v>12.395395739999994</v>
      </c>
      <c r="G6" s="206">
        <v>13.004978346150777</v>
      </c>
      <c r="H6" s="206">
        <v>12.203695979999999</v>
      </c>
      <c r="I6" s="206">
        <v>13.479685380000005</v>
      </c>
      <c r="J6" s="206">
        <v>12.817822289999993</v>
      </c>
      <c r="K6" s="206">
        <v>13.09445571</v>
      </c>
      <c r="L6" s="206">
        <v>12.969741658385516</v>
      </c>
      <c r="M6" s="206">
        <v>12.39788968472913</v>
      </c>
      <c r="N6" s="206">
        <v>12.677374285361189</v>
      </c>
      <c r="O6" s="206">
        <v>11.906698765415095</v>
      </c>
      <c r="P6" s="206">
        <v>10.452332630568462</v>
      </c>
      <c r="Q6" s="206">
        <v>10.821080320831976</v>
      </c>
    </row>
    <row r="7" spans="1:17" x14ac:dyDescent="0.25">
      <c r="A7" s="183" t="s">
        <v>161</v>
      </c>
      <c r="B7" s="205">
        <v>10.242344318520111</v>
      </c>
      <c r="C7" s="205">
        <v>11.178859999999997</v>
      </c>
      <c r="D7" s="205">
        <v>12.128556635999999</v>
      </c>
      <c r="E7" s="205">
        <v>12.728198350000001</v>
      </c>
      <c r="F7" s="205">
        <v>14.048115171999997</v>
      </c>
      <c r="G7" s="205">
        <v>14.738975458970888</v>
      </c>
      <c r="H7" s="205">
        <v>13.830855444000004</v>
      </c>
      <c r="I7" s="205">
        <v>15.276976764</v>
      </c>
      <c r="J7" s="205">
        <v>14.526865261999998</v>
      </c>
      <c r="K7" s="205">
        <v>14.840383138</v>
      </c>
      <c r="L7" s="205">
        <v>14.69904054617025</v>
      </c>
      <c r="M7" s="205">
        <v>14.050941642693017</v>
      </c>
      <c r="N7" s="205">
        <v>14.367690856742682</v>
      </c>
      <c r="O7" s="205">
        <v>13.494258600803777</v>
      </c>
      <c r="P7" s="205">
        <v>11.845976981310926</v>
      </c>
      <c r="Q7" s="205">
        <v>12.263891030276239</v>
      </c>
    </row>
    <row r="8" spans="1:17" x14ac:dyDescent="0.25">
      <c r="A8" s="183" t="s">
        <v>160</v>
      </c>
      <c r="B8" s="205">
        <v>7.5311355283236123</v>
      </c>
      <c r="C8" s="205">
        <v>8.2197499999999994</v>
      </c>
      <c r="D8" s="205">
        <v>8.9180563500000005</v>
      </c>
      <c r="E8" s="205">
        <v>9.3589693749999974</v>
      </c>
      <c r="F8" s="205">
        <v>10.329496449999999</v>
      </c>
      <c r="G8" s="205">
        <v>10.837481955125655</v>
      </c>
      <c r="H8" s="205">
        <v>10.169746649999999</v>
      </c>
      <c r="I8" s="205">
        <v>11.233071150000001</v>
      </c>
      <c r="J8" s="205">
        <v>10.681518575</v>
      </c>
      <c r="K8" s="205">
        <v>10.912046424999998</v>
      </c>
      <c r="L8" s="205">
        <v>10.808118048654597</v>
      </c>
      <c r="M8" s="205">
        <v>10.331574737274273</v>
      </c>
      <c r="N8" s="205">
        <v>10.564478571134327</v>
      </c>
      <c r="O8" s="205">
        <v>9.9222489711792452</v>
      </c>
      <c r="P8" s="205">
        <v>8.7102771921403868</v>
      </c>
      <c r="Q8" s="205">
        <v>9.0175669340266467</v>
      </c>
    </row>
    <row r="9" spans="1:17" x14ac:dyDescent="0.25">
      <c r="A9" s="181" t="s">
        <v>159</v>
      </c>
      <c r="B9" s="204">
        <f>SUM(B10:B15)</f>
        <v>103.10531453614159</v>
      </c>
      <c r="C9" s="204">
        <f t="shared" ref="C9:Q9" si="1">SUM(C10:C15)</f>
        <v>123.24880560636633</v>
      </c>
      <c r="D9" s="204">
        <f t="shared" si="1"/>
        <v>119.8552097089398</v>
      </c>
      <c r="E9" s="204">
        <f t="shared" si="1"/>
        <v>82.187293228114015</v>
      </c>
      <c r="F9" s="204">
        <f t="shared" si="1"/>
        <v>79.065798474576965</v>
      </c>
      <c r="G9" s="204">
        <f t="shared" si="1"/>
        <v>105.96948112591919</v>
      </c>
      <c r="H9" s="204">
        <f t="shared" si="1"/>
        <v>59.370388400000003</v>
      </c>
      <c r="I9" s="204">
        <f t="shared" si="1"/>
        <v>58.693756110726625</v>
      </c>
      <c r="J9" s="204">
        <f t="shared" si="1"/>
        <v>47.351839021453237</v>
      </c>
      <c r="K9" s="204">
        <f t="shared" si="1"/>
        <v>45.05817873217989</v>
      </c>
      <c r="L9" s="204">
        <f t="shared" si="1"/>
        <v>67.573042391470395</v>
      </c>
      <c r="M9" s="204">
        <f t="shared" si="1"/>
        <v>54.909312063375111</v>
      </c>
      <c r="N9" s="204">
        <f t="shared" si="1"/>
        <v>52.951616586639418</v>
      </c>
      <c r="O9" s="204">
        <f t="shared" si="1"/>
        <v>54.904641148171088</v>
      </c>
      <c r="P9" s="204">
        <f t="shared" si="1"/>
        <v>57.190138871614835</v>
      </c>
      <c r="Q9" s="204">
        <f t="shared" si="1"/>
        <v>58.733349896121744</v>
      </c>
    </row>
    <row r="10" spans="1:17" x14ac:dyDescent="0.25">
      <c r="A10" s="202" t="s">
        <v>35</v>
      </c>
      <c r="B10" s="203">
        <v>100.01887277406216</v>
      </c>
      <c r="C10" s="203">
        <v>119.21789782583112</v>
      </c>
      <c r="D10" s="203">
        <v>115.022587119701</v>
      </c>
      <c r="E10" s="203">
        <v>78.350687005010045</v>
      </c>
      <c r="F10" s="203">
        <v>75.225751213320734</v>
      </c>
      <c r="G10" s="203">
        <v>101.72382818866987</v>
      </c>
      <c r="H10" s="203">
        <v>55.074158295340368</v>
      </c>
      <c r="I10" s="203">
        <v>53.639783483702701</v>
      </c>
      <c r="J10" s="203">
        <v>42.060837725374199</v>
      </c>
      <c r="K10" s="203">
        <v>40.132150249900057</v>
      </c>
      <c r="L10" s="203">
        <v>63.326002652736385</v>
      </c>
      <c r="M10" s="203">
        <v>50.096067586345406</v>
      </c>
      <c r="N10" s="203">
        <v>47.927560330592399</v>
      </c>
      <c r="O10" s="203">
        <v>49.422441182359385</v>
      </c>
      <c r="P10" s="203">
        <v>53.294887307130928</v>
      </c>
      <c r="Q10" s="203">
        <v>54.963768200281521</v>
      </c>
    </row>
    <row r="11" spans="1:17" x14ac:dyDescent="0.25">
      <c r="A11" s="202" t="s">
        <v>166</v>
      </c>
      <c r="B11" s="201">
        <v>6.5516219069983617E-2</v>
      </c>
      <c r="C11" s="201">
        <v>1.0889077805352159</v>
      </c>
      <c r="D11" s="201">
        <v>1.6765833892387951</v>
      </c>
      <c r="E11" s="201">
        <v>1.8122512231039707</v>
      </c>
      <c r="F11" s="201">
        <v>1.7533688612562308</v>
      </c>
      <c r="G11" s="201">
        <v>2.0463471520224799</v>
      </c>
      <c r="H11" s="201">
        <v>2.1321533046596417</v>
      </c>
      <c r="I11" s="201">
        <v>2.6160818270239163</v>
      </c>
      <c r="J11" s="201">
        <v>3.0431498960790471</v>
      </c>
      <c r="K11" s="201">
        <v>2.7445898822798247</v>
      </c>
      <c r="L11" s="201">
        <v>2.0525282402482539</v>
      </c>
      <c r="M11" s="201">
        <v>2.6965272130176379</v>
      </c>
      <c r="N11" s="201">
        <v>2.8693591695940635</v>
      </c>
      <c r="O11" s="201">
        <v>3.6233779711165437</v>
      </c>
      <c r="P11" s="201">
        <v>2.4731654922977273</v>
      </c>
      <c r="Q11" s="201">
        <v>2.2973258698766883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1">
        <v>1.7913523955280557</v>
      </c>
      <c r="C14" s="201">
        <v>1.5999999999999996</v>
      </c>
      <c r="D14" s="201">
        <v>1.7000300000000002</v>
      </c>
      <c r="E14" s="201">
        <v>0.49635999999999997</v>
      </c>
      <c r="F14" s="201">
        <v>0.40023000000000003</v>
      </c>
      <c r="G14" s="201">
        <v>0.4299209762267458</v>
      </c>
      <c r="H14" s="201">
        <v>0.50370999999999988</v>
      </c>
      <c r="I14" s="201">
        <v>0.6039199999999999</v>
      </c>
      <c r="J14" s="201">
        <v>0.50392999999999988</v>
      </c>
      <c r="K14" s="201">
        <v>0.39988000000000007</v>
      </c>
      <c r="L14" s="201">
        <v>0.42992079666458954</v>
      </c>
      <c r="M14" s="201">
        <v>0.42992955180402181</v>
      </c>
      <c r="N14" s="201">
        <v>0.42988425851265705</v>
      </c>
      <c r="O14" s="201">
        <v>0.23886297899242409</v>
      </c>
      <c r="P14" s="201">
        <v>0</v>
      </c>
      <c r="Q14" s="201">
        <v>0</v>
      </c>
    </row>
    <row r="15" spans="1:17" x14ac:dyDescent="0.25">
      <c r="A15" s="202" t="s">
        <v>30</v>
      </c>
      <c r="B15" s="201">
        <v>1.229573147481406</v>
      </c>
      <c r="C15" s="201">
        <v>1.3419999999999996</v>
      </c>
      <c r="D15" s="201">
        <v>1.4560091999999996</v>
      </c>
      <c r="E15" s="201">
        <v>1.5279950000000002</v>
      </c>
      <c r="F15" s="201">
        <v>1.6864484000000006</v>
      </c>
      <c r="G15" s="201">
        <v>1.7693848090001056</v>
      </c>
      <c r="H15" s="201">
        <v>1.6603668000000005</v>
      </c>
      <c r="I15" s="201">
        <v>1.8339707999999999</v>
      </c>
      <c r="J15" s="201">
        <v>1.7439214000000001</v>
      </c>
      <c r="K15" s="201">
        <v>1.7815586000000005</v>
      </c>
      <c r="L15" s="201">
        <v>1.7645907018211593</v>
      </c>
      <c r="M15" s="201">
        <v>1.686787712208045</v>
      </c>
      <c r="N15" s="201">
        <v>1.7248128279402972</v>
      </c>
      <c r="O15" s="201">
        <v>1.6199590157027335</v>
      </c>
      <c r="P15" s="201">
        <v>1.4220860721861861</v>
      </c>
      <c r="Q15" s="201">
        <v>1.4722558259635339</v>
      </c>
    </row>
    <row r="16" spans="1:17" x14ac:dyDescent="0.25">
      <c r="A16" s="198" t="s">
        <v>158</v>
      </c>
      <c r="B16" s="197">
        <v>311.05294667208153</v>
      </c>
      <c r="C16" s="197">
        <v>373.65430251989471</v>
      </c>
      <c r="D16" s="197">
        <v>359.98659159043694</v>
      </c>
      <c r="E16" s="197">
        <v>246.98387133785619</v>
      </c>
      <c r="F16" s="197">
        <v>236.82866148305303</v>
      </c>
      <c r="G16" s="197">
        <v>319.30119230673199</v>
      </c>
      <c r="H16" s="197">
        <v>173.85808</v>
      </c>
      <c r="I16" s="197">
        <v>175.28116284602069</v>
      </c>
      <c r="J16" s="197">
        <v>137.47295069204137</v>
      </c>
      <c r="K16" s="197">
        <v>130.4693585380621</v>
      </c>
      <c r="L16" s="197">
        <v>195.3248028441256</v>
      </c>
      <c r="M16" s="197">
        <v>156.04782099105333</v>
      </c>
      <c r="N16" s="197">
        <v>154.14736209462376</v>
      </c>
      <c r="O16" s="197">
        <v>160.45198278985941</v>
      </c>
      <c r="P16" s="197">
        <v>170.15653140017682</v>
      </c>
      <c r="Q16" s="197">
        <v>174.28594355386704</v>
      </c>
    </row>
    <row r="17" spans="1:17" x14ac:dyDescent="0.25">
      <c r="A17" s="198" t="s">
        <v>157</v>
      </c>
      <c r="B17" s="197">
        <f>SUM(B18:B24)</f>
        <v>190.96963304641281</v>
      </c>
      <c r="C17" s="197">
        <f t="shared" ref="C17:Q17" si="2">SUM(C18:C24)</f>
        <v>228.97849666153897</v>
      </c>
      <c r="D17" s="197">
        <f t="shared" si="2"/>
        <v>225.78545192245332</v>
      </c>
      <c r="E17" s="197">
        <f t="shared" si="2"/>
        <v>158.72313597595655</v>
      </c>
      <c r="F17" s="197">
        <f t="shared" si="2"/>
        <v>154.16915526017075</v>
      </c>
      <c r="G17" s="197">
        <f t="shared" si="2"/>
        <v>204.62076405748019</v>
      </c>
      <c r="H17" s="197">
        <f t="shared" si="2"/>
        <v>119.46654040000001</v>
      </c>
      <c r="I17" s="197">
        <f t="shared" si="2"/>
        <v>113.99633125069198</v>
      </c>
      <c r="J17" s="197">
        <f t="shared" si="2"/>
        <v>96.475198001384044</v>
      </c>
      <c r="K17" s="197">
        <f t="shared" si="2"/>
        <v>92.72133255207595</v>
      </c>
      <c r="L17" s="197">
        <f t="shared" si="2"/>
        <v>139.40869594601338</v>
      </c>
      <c r="M17" s="197">
        <f t="shared" si="2"/>
        <v>116.05094280779758</v>
      </c>
      <c r="N17" s="197">
        <f t="shared" si="2"/>
        <v>107.90180924651943</v>
      </c>
      <c r="O17" s="197">
        <f t="shared" si="2"/>
        <v>112.11811333504536</v>
      </c>
      <c r="P17" s="197">
        <f t="shared" si="2"/>
        <v>114.49813060796951</v>
      </c>
      <c r="Q17" s="197">
        <f t="shared" si="2"/>
        <v>118.10780487134905</v>
      </c>
    </row>
    <row r="18" spans="1:17" x14ac:dyDescent="0.25">
      <c r="A18" s="200" t="s">
        <v>38</v>
      </c>
      <c r="B18" s="199">
        <v>0</v>
      </c>
      <c r="C18" s="199">
        <v>0</v>
      </c>
      <c r="D18" s="199">
        <v>0</v>
      </c>
      <c r="E18" s="199">
        <v>0</v>
      </c>
      <c r="F18" s="199">
        <v>0</v>
      </c>
      <c r="G18" s="199">
        <v>0</v>
      </c>
      <c r="H18" s="199">
        <v>0</v>
      </c>
      <c r="I18" s="199">
        <v>0</v>
      </c>
      <c r="J18" s="199">
        <v>0</v>
      </c>
      <c r="K18" s="199">
        <v>0</v>
      </c>
      <c r="L18" s="199">
        <v>0</v>
      </c>
      <c r="M18" s="199">
        <v>0</v>
      </c>
      <c r="N18" s="199">
        <v>0</v>
      </c>
      <c r="O18" s="199">
        <v>0</v>
      </c>
      <c r="P18" s="199">
        <v>0</v>
      </c>
      <c r="Q18" s="199">
        <v>0</v>
      </c>
    </row>
    <row r="19" spans="1:17" x14ac:dyDescent="0.25">
      <c r="A19" s="200" t="s">
        <v>36</v>
      </c>
      <c r="B19" s="199">
        <v>10.986913840077106</v>
      </c>
      <c r="C19" s="199">
        <v>10.99643</v>
      </c>
      <c r="D19" s="199">
        <v>15.396649999999996</v>
      </c>
      <c r="E19" s="199">
        <v>13.199469999999998</v>
      </c>
      <c r="F19" s="199">
        <v>14.702099999999998</v>
      </c>
      <c r="G19" s="199">
        <v>12.421162509249774</v>
      </c>
      <c r="H19" s="199">
        <v>11.300230000000001</v>
      </c>
      <c r="I19" s="199">
        <v>5.4993200000000009</v>
      </c>
      <c r="J19" s="199">
        <v>8.8014100000000006</v>
      </c>
      <c r="K19" s="199">
        <v>6.5965799999999994</v>
      </c>
      <c r="L19" s="199">
        <v>7.6901178988886612</v>
      </c>
      <c r="M19" s="199">
        <v>6.5923926257770002</v>
      </c>
      <c r="N19" s="199">
        <v>6.5917013111573457</v>
      </c>
      <c r="O19" s="199">
        <v>5.4937732033990558</v>
      </c>
      <c r="P19" s="199">
        <v>4.3947391212915967</v>
      </c>
      <c r="Q19" s="199">
        <v>5.4934409641671902</v>
      </c>
    </row>
    <row r="20" spans="1:17" x14ac:dyDescent="0.25">
      <c r="A20" s="200" t="s">
        <v>35</v>
      </c>
      <c r="B20" s="199">
        <v>179.92877923081124</v>
      </c>
      <c r="C20" s="199">
        <v>217.07097444207417</v>
      </c>
      <c r="D20" s="199">
        <v>208.96534531169212</v>
      </c>
      <c r="E20" s="199">
        <v>143.93479719906054</v>
      </c>
      <c r="F20" s="199">
        <v>137.920044121427</v>
      </c>
      <c r="G20" s="199">
        <v>185.64724488738909</v>
      </c>
      <c r="H20" s="199">
        <v>101.39811370465968</v>
      </c>
      <c r="I20" s="199">
        <v>104.11326307771591</v>
      </c>
      <c r="J20" s="199">
        <v>81.664817897463053</v>
      </c>
      <c r="K20" s="199">
        <v>77.290272434355785</v>
      </c>
      <c r="L20" s="199">
        <v>112.46631990697666</v>
      </c>
      <c r="M20" s="199">
        <v>90.346971305602523</v>
      </c>
      <c r="N20" s="199">
        <v>90.805065554568969</v>
      </c>
      <c r="O20" s="199">
        <v>94.984343328514171</v>
      </c>
      <c r="P20" s="199">
        <v>99.84599095302822</v>
      </c>
      <c r="Q20" s="199">
        <v>101.89358099819883</v>
      </c>
    </row>
    <row r="21" spans="1:17" x14ac:dyDescent="0.25">
      <c r="A21" s="200" t="s">
        <v>167</v>
      </c>
      <c r="B21" s="199">
        <v>0</v>
      </c>
      <c r="C21" s="199">
        <v>0</v>
      </c>
      <c r="D21" s="199">
        <v>0</v>
      </c>
      <c r="E21" s="199">
        <v>0</v>
      </c>
      <c r="F21" s="199">
        <v>0</v>
      </c>
      <c r="G21" s="199">
        <v>4.7771110953008247</v>
      </c>
      <c r="H21" s="199">
        <v>4.7981899999999769</v>
      </c>
      <c r="I21" s="199">
        <v>1.9002199999999903</v>
      </c>
      <c r="J21" s="199">
        <v>2.9510200000000273</v>
      </c>
      <c r="K21" s="199">
        <v>6.0816399999999931</v>
      </c>
      <c r="L21" s="199">
        <v>17.387538087598042</v>
      </c>
      <c r="M21" s="199">
        <v>16.529662885729977</v>
      </c>
      <c r="N21" s="199">
        <v>3.9169572506926329</v>
      </c>
      <c r="O21" s="199">
        <v>4.9680203417848343</v>
      </c>
      <c r="P21" s="199">
        <v>4.8723542350154494</v>
      </c>
      <c r="Q21" s="199">
        <v>5.9242229809718756</v>
      </c>
    </row>
    <row r="22" spans="1:17" x14ac:dyDescent="0.25">
      <c r="A22" s="200" t="s">
        <v>166</v>
      </c>
      <c r="B22" s="199">
        <v>5.3939975524443753E-2</v>
      </c>
      <c r="C22" s="199">
        <v>0.9110922194647838</v>
      </c>
      <c r="D22" s="199">
        <v>1.4234566107612041</v>
      </c>
      <c r="E22" s="199">
        <v>1.5888687768960295</v>
      </c>
      <c r="F22" s="199">
        <v>1.5470111387437691</v>
      </c>
      <c r="G22" s="199">
        <v>1.7752455655404993</v>
      </c>
      <c r="H22" s="199">
        <v>1.9700066953403572</v>
      </c>
      <c r="I22" s="199">
        <v>2.4835281729760834</v>
      </c>
      <c r="J22" s="199">
        <v>3.0579501039209545</v>
      </c>
      <c r="K22" s="199">
        <v>2.7528401177201745</v>
      </c>
      <c r="L22" s="199">
        <v>1.8647200525500027</v>
      </c>
      <c r="M22" s="199">
        <v>2.5819159906880826</v>
      </c>
      <c r="N22" s="199">
        <v>2.7905718553628827</v>
      </c>
      <c r="O22" s="199">
        <v>3.590644423898671</v>
      </c>
      <c r="P22" s="199">
        <v>2.3039009991914563</v>
      </c>
      <c r="Q22" s="199">
        <v>2.1214643151153836</v>
      </c>
    </row>
    <row r="23" spans="1:17" x14ac:dyDescent="0.25">
      <c r="A23" s="200" t="s">
        <v>165</v>
      </c>
      <c r="B23" s="199">
        <v>0</v>
      </c>
      <c r="C23" s="199">
        <v>0</v>
      </c>
      <c r="D23" s="199">
        <v>0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199">
        <v>0</v>
      </c>
      <c r="N23" s="199">
        <v>3.797513274737597</v>
      </c>
      <c r="O23" s="199">
        <v>3.0813320374486279</v>
      </c>
      <c r="P23" s="199">
        <v>3.0811452994427908</v>
      </c>
      <c r="Q23" s="199">
        <v>2.6750956128957606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31.105294667208149</v>
      </c>
      <c r="C25" s="197">
        <v>37.365430251989466</v>
      </c>
      <c r="D25" s="197">
        <v>35.998659159043683</v>
      </c>
      <c r="E25" s="197">
        <v>24.698387133785616</v>
      </c>
      <c r="F25" s="197">
        <v>23.682866148305308</v>
      </c>
      <c r="G25" s="197">
        <v>31.930119230673217</v>
      </c>
      <c r="H25" s="197">
        <v>17.385808000000001</v>
      </c>
      <c r="I25" s="197">
        <v>17.528116284602078</v>
      </c>
      <c r="J25" s="197">
        <v>13.747295069204139</v>
      </c>
      <c r="K25" s="197">
        <v>13.046935853806213</v>
      </c>
      <c r="L25" s="197">
        <v>19.532480284412568</v>
      </c>
      <c r="M25" s="197">
        <v>15.604782099105329</v>
      </c>
      <c r="N25" s="197">
        <v>15.414736209462381</v>
      </c>
      <c r="O25" s="197">
        <v>16.045198278985939</v>
      </c>
      <c r="P25" s="197">
        <v>17.015653140017694</v>
      </c>
      <c r="Q25" s="197">
        <v>17.428594355386711</v>
      </c>
    </row>
    <row r="26" spans="1:17" x14ac:dyDescent="0.25">
      <c r="A26" s="198" t="s">
        <v>155</v>
      </c>
      <c r="B26" s="197">
        <v>15.062271056647225</v>
      </c>
      <c r="C26" s="197">
        <v>16.439499999999999</v>
      </c>
      <c r="D26" s="197">
        <v>17.836112700000005</v>
      </c>
      <c r="E26" s="197">
        <v>18.717938749999995</v>
      </c>
      <c r="F26" s="197">
        <v>20.658992899999998</v>
      </c>
      <c r="G26" s="197">
        <v>21.674963910251307</v>
      </c>
      <c r="H26" s="197">
        <v>20.339493300000004</v>
      </c>
      <c r="I26" s="197">
        <v>22.466142300000001</v>
      </c>
      <c r="J26" s="197">
        <v>21.363037149999993</v>
      </c>
      <c r="K26" s="197">
        <v>21.824092849999992</v>
      </c>
      <c r="L26" s="197">
        <v>21.616236097309194</v>
      </c>
      <c r="M26" s="197">
        <v>20.663149474548547</v>
      </c>
      <c r="N26" s="197">
        <v>21.128957142268646</v>
      </c>
      <c r="O26" s="197">
        <v>19.844497942358483</v>
      </c>
      <c r="P26" s="197">
        <v>17.420554384280774</v>
      </c>
      <c r="Q26" s="197">
        <v>18.035133868053293</v>
      </c>
    </row>
    <row r="27" spans="1:17" x14ac:dyDescent="0.25">
      <c r="A27" s="196" t="s">
        <v>45</v>
      </c>
      <c r="B27" s="195">
        <v>18.375970689109607</v>
      </c>
      <c r="C27" s="195">
        <v>20.05618999999999</v>
      </c>
      <c r="D27" s="195">
        <v>21.760057493999994</v>
      </c>
      <c r="E27" s="195">
        <v>22.835885274999992</v>
      </c>
      <c r="F27" s="195">
        <v>25.203971337999992</v>
      </c>
      <c r="G27" s="195">
        <v>26.443455970506591</v>
      </c>
      <c r="H27" s="195">
        <v>24.814181825999992</v>
      </c>
      <c r="I27" s="195">
        <v>27.408693605999979</v>
      </c>
      <c r="J27" s="195">
        <v>26.062905322999992</v>
      </c>
      <c r="K27" s="195">
        <v>26.62539327699999</v>
      </c>
      <c r="L27" s="195">
        <v>26.371808038717219</v>
      </c>
      <c r="M27" s="195">
        <v>25.20904235894923</v>
      </c>
      <c r="N27" s="195">
        <v>25.777327713567754</v>
      </c>
      <c r="O27" s="195">
        <v>24.210287489677352</v>
      </c>
      <c r="P27" s="195">
        <v>21.253076348822539</v>
      </c>
      <c r="Q27" s="195">
        <v>22.002863319025018</v>
      </c>
    </row>
    <row r="29" spans="1:17" ht="12.75" x14ac:dyDescent="0.25">
      <c r="A29" s="127" t="s">
        <v>164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1.0000000000000002</v>
      </c>
      <c r="C31" s="194">
        <f t="shared" si="3"/>
        <v>1</v>
      </c>
      <c r="D31" s="194">
        <f t="shared" si="3"/>
        <v>1.0000000000000002</v>
      </c>
      <c r="E31" s="194">
        <f t="shared" si="3"/>
        <v>0.99999999999999967</v>
      </c>
      <c r="F31" s="194">
        <f t="shared" si="3"/>
        <v>1</v>
      </c>
      <c r="G31" s="194">
        <f t="shared" si="3"/>
        <v>1</v>
      </c>
      <c r="H31" s="194">
        <f t="shared" si="3"/>
        <v>1</v>
      </c>
      <c r="I31" s="194">
        <f t="shared" si="3"/>
        <v>1</v>
      </c>
      <c r="J31" s="194">
        <f t="shared" si="3"/>
        <v>1</v>
      </c>
      <c r="K31" s="194">
        <f t="shared" si="3"/>
        <v>1</v>
      </c>
      <c r="L31" s="194">
        <f t="shared" si="3"/>
        <v>1.0000000000000002</v>
      </c>
      <c r="M31" s="194">
        <f t="shared" si="3"/>
        <v>1.0000000000000002</v>
      </c>
      <c r="N31" s="194">
        <f t="shared" si="3"/>
        <v>1</v>
      </c>
      <c r="O31" s="194">
        <f t="shared" si="3"/>
        <v>1</v>
      </c>
      <c r="P31" s="194">
        <f t="shared" si="3"/>
        <v>0.99999999999999989</v>
      </c>
      <c r="Q31" s="194">
        <f t="shared" si="3"/>
        <v>0.99999999999999989</v>
      </c>
    </row>
    <row r="32" spans="1:17" x14ac:dyDescent="0.25">
      <c r="A32" s="185" t="s">
        <v>162</v>
      </c>
      <c r="B32" s="193">
        <f t="shared" ref="B32:Q32" si="4">IF(B$6=0,0,B$6/B$5)</f>
        <v>1.2975725273143182E-2</v>
      </c>
      <c r="C32" s="193">
        <f t="shared" si="4"/>
        <v>1.1898238952826832E-2</v>
      </c>
      <c r="D32" s="193">
        <f t="shared" si="4"/>
        <v>1.3163662668006804E-2</v>
      </c>
      <c r="E32" s="193">
        <f t="shared" si="4"/>
        <v>1.9117349807330406E-2</v>
      </c>
      <c r="F32" s="193">
        <f t="shared" si="4"/>
        <v>2.1505505027455966E-2</v>
      </c>
      <c r="G32" s="193">
        <f t="shared" si="4"/>
        <v>1.7374223544408925E-2</v>
      </c>
      <c r="H32" s="193">
        <f t="shared" si="4"/>
        <v>2.7032891834571856E-2</v>
      </c>
      <c r="I32" s="193">
        <f t="shared" si="4"/>
        <v>2.9602004733893107E-2</v>
      </c>
      <c r="J32" s="193">
        <f t="shared" si="4"/>
        <v>3.3686836911620666E-2</v>
      </c>
      <c r="K32" s="193">
        <f t="shared" si="4"/>
        <v>3.5525593119942002E-2</v>
      </c>
      <c r="L32" s="193">
        <f t="shared" si="4"/>
        <v>2.5515719981769127E-2</v>
      </c>
      <c r="M32" s="193">
        <f t="shared" si="4"/>
        <v>2.9153295932939412E-2</v>
      </c>
      <c r="N32" s="193">
        <f t="shared" si="4"/>
        <v>3.0552943764492992E-2</v>
      </c>
      <c r="O32" s="193">
        <f t="shared" si="4"/>
        <v>2.8155018022501151E-2</v>
      </c>
      <c r="P32" s="193">
        <f t="shared" si="4"/>
        <v>2.4390412727383667E-2</v>
      </c>
      <c r="Q32" s="193">
        <f t="shared" si="4"/>
        <v>2.455451086178773E-2</v>
      </c>
    </row>
    <row r="33" spans="1:17" x14ac:dyDescent="0.25">
      <c r="A33" s="183" t="s">
        <v>161</v>
      </c>
      <c r="B33" s="192">
        <f t="shared" ref="B33:Q33" si="5">IF(B$7=0,0,B$7/B$5)</f>
        <v>1.4705821976228939E-2</v>
      </c>
      <c r="C33" s="192">
        <f t="shared" si="5"/>
        <v>1.3484670813203745E-2</v>
      </c>
      <c r="D33" s="192">
        <f t="shared" si="5"/>
        <v>1.4918817690407709E-2</v>
      </c>
      <c r="E33" s="192">
        <f t="shared" si="5"/>
        <v>2.1666329781641135E-2</v>
      </c>
      <c r="F33" s="192">
        <f t="shared" si="5"/>
        <v>2.4372905697783432E-2</v>
      </c>
      <c r="G33" s="192">
        <f t="shared" si="5"/>
        <v>1.9690786683663457E-2</v>
      </c>
      <c r="H33" s="192">
        <f t="shared" si="5"/>
        <v>3.0637277412514784E-2</v>
      </c>
      <c r="I33" s="192">
        <f t="shared" si="5"/>
        <v>3.3548938698412176E-2</v>
      </c>
      <c r="J33" s="192">
        <f t="shared" si="5"/>
        <v>3.8178415166503436E-2</v>
      </c>
      <c r="K33" s="192">
        <f t="shared" si="5"/>
        <v>4.0262338869267604E-2</v>
      </c>
      <c r="L33" s="192">
        <f t="shared" si="5"/>
        <v>2.8917815979338343E-2</v>
      </c>
      <c r="M33" s="192">
        <f t="shared" si="5"/>
        <v>3.3040402057331338E-2</v>
      </c>
      <c r="N33" s="192">
        <f t="shared" si="5"/>
        <v>3.4626669599758728E-2</v>
      </c>
      <c r="O33" s="192">
        <f t="shared" si="5"/>
        <v>3.1909020425501311E-2</v>
      </c>
      <c r="P33" s="192">
        <f t="shared" si="5"/>
        <v>2.7642467757701496E-2</v>
      </c>
      <c r="Q33" s="192">
        <f t="shared" si="5"/>
        <v>2.7828445643359425E-2</v>
      </c>
    </row>
    <row r="34" spans="1:17" x14ac:dyDescent="0.25">
      <c r="A34" s="183" t="s">
        <v>160</v>
      </c>
      <c r="B34" s="192">
        <f t="shared" ref="B34:Q34" si="6">IF(B$8=0,0,B$8/B$5)</f>
        <v>1.0813104394285986E-2</v>
      </c>
      <c r="C34" s="192">
        <f t="shared" si="6"/>
        <v>9.9151991273556967E-3</v>
      </c>
      <c r="D34" s="192">
        <f t="shared" si="6"/>
        <v>1.096971889000567E-2</v>
      </c>
      <c r="E34" s="192">
        <f t="shared" si="6"/>
        <v>1.5931124839442007E-2</v>
      </c>
      <c r="F34" s="192">
        <f t="shared" si="6"/>
        <v>1.7921254189546643E-2</v>
      </c>
      <c r="G34" s="192">
        <f t="shared" si="6"/>
        <v>1.4478519620340781E-2</v>
      </c>
      <c r="H34" s="192">
        <f t="shared" si="6"/>
        <v>2.2527409862143213E-2</v>
      </c>
      <c r="I34" s="192">
        <f t="shared" si="6"/>
        <v>2.4668337278244249E-2</v>
      </c>
      <c r="J34" s="192">
        <f t="shared" si="6"/>
        <v>2.8072364093017235E-2</v>
      </c>
      <c r="K34" s="192">
        <f t="shared" si="6"/>
        <v>2.9604660933284996E-2</v>
      </c>
      <c r="L34" s="192">
        <f t="shared" si="6"/>
        <v>2.1263099984807608E-2</v>
      </c>
      <c r="M34" s="192">
        <f t="shared" si="6"/>
        <v>2.4294413277449505E-2</v>
      </c>
      <c r="N34" s="192">
        <f t="shared" si="6"/>
        <v>2.5460786470410834E-2</v>
      </c>
      <c r="O34" s="192">
        <f t="shared" si="6"/>
        <v>2.3462515018750955E-2</v>
      </c>
      <c r="P34" s="192">
        <f t="shared" si="6"/>
        <v>2.0325343939486394E-2</v>
      </c>
      <c r="Q34" s="192">
        <f t="shared" si="6"/>
        <v>2.0462092384823109E-2</v>
      </c>
    </row>
    <row r="35" spans="1:17" x14ac:dyDescent="0.25">
      <c r="A35" s="181" t="s">
        <v>159</v>
      </c>
      <c r="B35" s="191">
        <f t="shared" ref="B35:Q35" si="7">IF(B$9=0,0,B$9/B$5)</f>
        <v>0.14803724159418483</v>
      </c>
      <c r="C35" s="191">
        <f t="shared" si="7"/>
        <v>0.14867075638503305</v>
      </c>
      <c r="D35" s="191">
        <f t="shared" si="7"/>
        <v>0.1474287564924108</v>
      </c>
      <c r="E35" s="191">
        <f t="shared" si="7"/>
        <v>0.13990173235639114</v>
      </c>
      <c r="F35" s="191">
        <f t="shared" si="7"/>
        <v>0.13717592905144599</v>
      </c>
      <c r="G35" s="191">
        <f t="shared" si="7"/>
        <v>0.1415717431403247</v>
      </c>
      <c r="H35" s="191">
        <f t="shared" si="7"/>
        <v>0.1315137062103148</v>
      </c>
      <c r="I35" s="191">
        <f t="shared" si="7"/>
        <v>0.12889416905958204</v>
      </c>
      <c r="J35" s="191">
        <f t="shared" si="7"/>
        <v>0.12444654345266411</v>
      </c>
      <c r="K35" s="191">
        <f t="shared" si="7"/>
        <v>0.12224399087795662</v>
      </c>
      <c r="L35" s="191">
        <f t="shared" si="7"/>
        <v>0.13293825531692202</v>
      </c>
      <c r="M35" s="191">
        <f t="shared" si="7"/>
        <v>0.12911773412772296</v>
      </c>
      <c r="N35" s="191">
        <f t="shared" si="7"/>
        <v>0.12761536635222057</v>
      </c>
      <c r="O35" s="191">
        <f t="shared" si="7"/>
        <v>0.12982953474357287</v>
      </c>
      <c r="P35" s="191">
        <f t="shared" si="7"/>
        <v>0.13345261199740552</v>
      </c>
      <c r="Q35" s="191">
        <f t="shared" si="7"/>
        <v>0.13327400178308813</v>
      </c>
    </row>
    <row r="36" spans="1:17" x14ac:dyDescent="0.25">
      <c r="A36" s="179" t="s">
        <v>158</v>
      </c>
      <c r="B36" s="190">
        <f t="shared" ref="B36:Q36" si="8">IF(B$16=0,0,B$16/B$5)</f>
        <v>0.4466056907176883</v>
      </c>
      <c r="C36" s="190">
        <f t="shared" si="8"/>
        <v>0.45072621603795271</v>
      </c>
      <c r="D36" s="190">
        <f t="shared" si="8"/>
        <v>0.44280407736136052</v>
      </c>
      <c r="E36" s="190">
        <f t="shared" si="8"/>
        <v>0.42042352421011853</v>
      </c>
      <c r="F36" s="190">
        <f t="shared" si="8"/>
        <v>0.41088804883687124</v>
      </c>
      <c r="G36" s="190">
        <f t="shared" si="8"/>
        <v>0.42657589620481379</v>
      </c>
      <c r="H36" s="190">
        <f t="shared" si="8"/>
        <v>0.38511994062362254</v>
      </c>
      <c r="I36" s="190">
        <f t="shared" si="8"/>
        <v>0.38492543898900639</v>
      </c>
      <c r="J36" s="190">
        <f t="shared" si="8"/>
        <v>0.36129607393098512</v>
      </c>
      <c r="K36" s="190">
        <f t="shared" si="8"/>
        <v>0.35396670535174352</v>
      </c>
      <c r="L36" s="190">
        <f t="shared" si="8"/>
        <v>0.38426771373990226</v>
      </c>
      <c r="M36" s="190">
        <f t="shared" si="8"/>
        <v>0.36694215069892566</v>
      </c>
      <c r="N36" s="190">
        <f t="shared" si="8"/>
        <v>0.37150087861335052</v>
      </c>
      <c r="O36" s="190">
        <f t="shared" si="8"/>
        <v>0.37941066253531314</v>
      </c>
      <c r="P36" s="190">
        <f t="shared" si="8"/>
        <v>0.39705854911016342</v>
      </c>
      <c r="Q36" s="190">
        <f t="shared" si="8"/>
        <v>0.39547863680595269</v>
      </c>
    </row>
    <row r="37" spans="1:17" x14ac:dyDescent="0.25">
      <c r="A37" s="179" t="s">
        <v>157</v>
      </c>
      <c r="B37" s="190">
        <f t="shared" ref="B37:Q37" si="9">IF(B$17=0,0,B$17/B$5)</f>
        <v>0.27419166346207025</v>
      </c>
      <c r="C37" s="190">
        <f t="shared" si="9"/>
        <v>0.27620881295437338</v>
      </c>
      <c r="D37" s="190">
        <f t="shared" si="9"/>
        <v>0.27772900729004735</v>
      </c>
      <c r="E37" s="190">
        <f t="shared" si="9"/>
        <v>0.27018339229694222</v>
      </c>
      <c r="F37" s="190">
        <f t="shared" si="9"/>
        <v>0.26747718371162249</v>
      </c>
      <c r="G37" s="190">
        <f t="shared" si="9"/>
        <v>0.27336661407165391</v>
      </c>
      <c r="H37" s="190">
        <f t="shared" si="9"/>
        <v>0.26463508020655474</v>
      </c>
      <c r="I37" s="190">
        <f t="shared" si="9"/>
        <v>0.25034114982655697</v>
      </c>
      <c r="J37" s="190">
        <f t="shared" si="9"/>
        <v>0.25354886247911446</v>
      </c>
      <c r="K37" s="190">
        <f t="shared" si="9"/>
        <v>0.25155534576884553</v>
      </c>
      <c r="L37" s="190">
        <f t="shared" si="9"/>
        <v>0.27426245969072466</v>
      </c>
      <c r="M37" s="190">
        <f t="shared" si="9"/>
        <v>0.27289059388386289</v>
      </c>
      <c r="N37" s="190">
        <f t="shared" si="9"/>
        <v>0.26004737540980727</v>
      </c>
      <c r="O37" s="190">
        <f t="shared" si="9"/>
        <v>0.265118616317575</v>
      </c>
      <c r="P37" s="190">
        <f t="shared" si="9"/>
        <v>0.26718023246552336</v>
      </c>
      <c r="Q37" s="190">
        <f t="shared" si="9"/>
        <v>0.26800275865177886</v>
      </c>
    </row>
    <row r="38" spans="1:17" x14ac:dyDescent="0.25">
      <c r="A38" s="179" t="s">
        <v>156</v>
      </c>
      <c r="B38" s="190">
        <f t="shared" ref="B38:Q38" si="10">IF(B$25=0,0,B$25/B$5)</f>
        <v>4.4660569071768824E-2</v>
      </c>
      <c r="C38" s="190">
        <f t="shared" si="10"/>
        <v>4.5072621603795264E-2</v>
      </c>
      <c r="D38" s="190">
        <f t="shared" si="10"/>
        <v>4.4280407736136035E-2</v>
      </c>
      <c r="E38" s="190">
        <f t="shared" si="10"/>
        <v>4.2042352421011848E-2</v>
      </c>
      <c r="F38" s="190">
        <f t="shared" si="10"/>
        <v>4.1088804883687137E-2</v>
      </c>
      <c r="G38" s="190">
        <f t="shared" si="10"/>
        <v>4.2657589620481405E-2</v>
      </c>
      <c r="H38" s="190">
        <f t="shared" si="10"/>
        <v>3.8511994062362255E-2</v>
      </c>
      <c r="I38" s="190">
        <f t="shared" si="10"/>
        <v>3.8492543898900659E-2</v>
      </c>
      <c r="J38" s="190">
        <f t="shared" si="10"/>
        <v>3.612960739309852E-2</v>
      </c>
      <c r="K38" s="190">
        <f t="shared" si="10"/>
        <v>3.5396670535174361E-2</v>
      </c>
      <c r="L38" s="190">
        <f t="shared" si="10"/>
        <v>3.842677137399024E-2</v>
      </c>
      <c r="M38" s="190">
        <f t="shared" si="10"/>
        <v>3.6694215069892559E-2</v>
      </c>
      <c r="N38" s="190">
        <f t="shared" si="10"/>
        <v>3.7150087861335064E-2</v>
      </c>
      <c r="O38" s="190">
        <f t="shared" si="10"/>
        <v>3.794106625353131E-2</v>
      </c>
      <c r="P38" s="190">
        <f t="shared" si="10"/>
        <v>3.9705854911016372E-2</v>
      </c>
      <c r="Q38" s="190">
        <f t="shared" si="10"/>
        <v>3.9547863680595284E-2</v>
      </c>
    </row>
    <row r="39" spans="1:17" x14ac:dyDescent="0.25">
      <c r="A39" s="179" t="s">
        <v>155</v>
      </c>
      <c r="B39" s="190">
        <f t="shared" ref="B39:Q39" si="11">IF(B$26=0,0,B$26/B$5)</f>
        <v>2.1626208788571973E-2</v>
      </c>
      <c r="C39" s="190">
        <f t="shared" si="11"/>
        <v>1.9830398254711393E-2</v>
      </c>
      <c r="D39" s="190">
        <f t="shared" si="11"/>
        <v>2.1939437780011343E-2</v>
      </c>
      <c r="E39" s="190">
        <f t="shared" si="11"/>
        <v>3.1862249678884014E-2</v>
      </c>
      <c r="F39" s="190">
        <f t="shared" si="11"/>
        <v>3.5842508379093287E-2</v>
      </c>
      <c r="G39" s="190">
        <f t="shared" si="11"/>
        <v>2.8957039240681558E-2</v>
      </c>
      <c r="H39" s="190">
        <f t="shared" si="11"/>
        <v>4.5054819724286439E-2</v>
      </c>
      <c r="I39" s="190">
        <f t="shared" si="11"/>
        <v>4.9336674556488498E-2</v>
      </c>
      <c r="J39" s="190">
        <f t="shared" si="11"/>
        <v>5.614472818603445E-2</v>
      </c>
      <c r="K39" s="190">
        <f t="shared" si="11"/>
        <v>5.9209321866569985E-2</v>
      </c>
      <c r="L39" s="190">
        <f t="shared" si="11"/>
        <v>4.2526199969615215E-2</v>
      </c>
      <c r="M39" s="190">
        <f t="shared" si="11"/>
        <v>4.858882655489901E-2</v>
      </c>
      <c r="N39" s="190">
        <f t="shared" si="11"/>
        <v>5.0921572940821648E-2</v>
      </c>
      <c r="O39" s="190">
        <f t="shared" si="11"/>
        <v>4.6925030037501897E-2</v>
      </c>
      <c r="P39" s="190">
        <f t="shared" si="11"/>
        <v>4.0650687878972788E-2</v>
      </c>
      <c r="Q39" s="190">
        <f t="shared" si="11"/>
        <v>4.0924184769646217E-2</v>
      </c>
    </row>
    <row r="40" spans="1:17" x14ac:dyDescent="0.25">
      <c r="A40" s="177" t="s">
        <v>45</v>
      </c>
      <c r="B40" s="189">
        <f t="shared" ref="B40:Q40" si="12">IF(B$27=0,0,B$27/B$5)</f>
        <v>2.6383974722057797E-2</v>
      </c>
      <c r="C40" s="189">
        <f t="shared" si="12"/>
        <v>2.419308587074789E-2</v>
      </c>
      <c r="D40" s="189">
        <f t="shared" si="12"/>
        <v>2.6766114091613825E-2</v>
      </c>
      <c r="E40" s="189">
        <f t="shared" si="12"/>
        <v>3.8871944608238493E-2</v>
      </c>
      <c r="F40" s="189">
        <f t="shared" si="12"/>
        <v>4.3727860222493802E-2</v>
      </c>
      <c r="G40" s="189">
        <f t="shared" si="12"/>
        <v>3.5327587873631494E-2</v>
      </c>
      <c r="H40" s="189">
        <f t="shared" si="12"/>
        <v>5.4966880063629431E-2</v>
      </c>
      <c r="I40" s="189">
        <f t="shared" si="12"/>
        <v>6.0190742958915917E-2</v>
      </c>
      <c r="J40" s="189">
        <f t="shared" si="12"/>
        <v>6.8496568386962026E-2</v>
      </c>
      <c r="K40" s="189">
        <f t="shared" si="12"/>
        <v>7.2235372677215373E-2</v>
      </c>
      <c r="L40" s="189">
        <f t="shared" si="12"/>
        <v>5.1881963962930565E-2</v>
      </c>
      <c r="M40" s="189">
        <f t="shared" si="12"/>
        <v>5.9278368396976804E-2</v>
      </c>
      <c r="N40" s="189">
        <f t="shared" si="12"/>
        <v>6.2124318987802428E-2</v>
      </c>
      <c r="O40" s="189">
        <f t="shared" si="12"/>
        <v>5.7248536645752315E-2</v>
      </c>
      <c r="P40" s="189">
        <f t="shared" si="12"/>
        <v>4.9593839212346794E-2</v>
      </c>
      <c r="Q40" s="189">
        <f t="shared" si="12"/>
        <v>4.9927505418968378E-2</v>
      </c>
    </row>
    <row r="42" spans="1:17" ht="12.75" x14ac:dyDescent="0.25">
      <c r="A42" s="127" t="s">
        <v>29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186">
        <f t="shared" ref="B44:Q44" si="13">SUM(B$45:B$53)</f>
        <v>140.36709067684305</v>
      </c>
      <c r="C44" s="186">
        <f t="shared" si="13"/>
        <v>139.75587228976931</v>
      </c>
      <c r="D44" s="186">
        <f t="shared" si="13"/>
        <v>139.50885592508433</v>
      </c>
      <c r="E44" s="186">
        <f t="shared" si="13"/>
        <v>138.43963298450782</v>
      </c>
      <c r="F44" s="186">
        <f t="shared" si="13"/>
        <v>137.98829421724676</v>
      </c>
      <c r="G44" s="186">
        <f t="shared" si="13"/>
        <v>138.90406438415823</v>
      </c>
      <c r="H44" s="186">
        <f t="shared" si="13"/>
        <v>136.93076749087976</v>
      </c>
      <c r="I44" s="186">
        <f t="shared" si="13"/>
        <v>136.12268705020699</v>
      </c>
      <c r="J44" s="186">
        <f t="shared" si="13"/>
        <v>135.43155430152896</v>
      </c>
      <c r="K44" s="186">
        <f t="shared" si="13"/>
        <v>135.1926129896778</v>
      </c>
      <c r="L44" s="186">
        <f t="shared" si="13"/>
        <v>137.595487856424</v>
      </c>
      <c r="M44" s="186">
        <f t="shared" si="13"/>
        <v>136.86967741194599</v>
      </c>
      <c r="N44" s="186">
        <f t="shared" si="13"/>
        <v>136.25149626231232</v>
      </c>
      <c r="O44" s="186">
        <f t="shared" si="13"/>
        <v>136.76478921243901</v>
      </c>
      <c r="P44" s="186">
        <f t="shared" si="13"/>
        <v>137.62573959747652</v>
      </c>
      <c r="Q44" s="186">
        <f t="shared" si="13"/>
        <v>134.47059214105627</v>
      </c>
    </row>
    <row r="45" spans="1:17" x14ac:dyDescent="0.25">
      <c r="A45" s="185" t="s">
        <v>162</v>
      </c>
      <c r="B45" s="184">
        <f>IF(B$6=0,0,B$6/AGR!B$5*1000)</f>
        <v>1.8213648060130929</v>
      </c>
      <c r="C45" s="184">
        <f>IF(C$6=0,0,C$6/AGR!C$5*1000)</f>
        <v>1.6628487635644249</v>
      </c>
      <c r="D45" s="184">
        <f>IF(D$6=0,0,D$6/AGR!D$5*1000)</f>
        <v>1.8364475185973725</v>
      </c>
      <c r="E45" s="184">
        <f>IF(E$6=0,0,E$6/AGR!E$5*1000)</f>
        <v>2.6465988909632729</v>
      </c>
      <c r="F45" s="184">
        <f>IF(F$6=0,0,F$6/AGR!F$5*1000)</f>
        <v>2.9675079550190731</v>
      </c>
      <c r="G45" s="184">
        <f>IF(G$6=0,0,G$6/AGR!G$5*1000)</f>
        <v>2.4133502658373351</v>
      </c>
      <c r="H45" s="184">
        <f>IF(H$6=0,0,H$6/AGR!H$5*1000)</f>
        <v>3.7016346264058608</v>
      </c>
      <c r="I45" s="184">
        <f>IF(I$6=0,0,I$6/AGR!I$5*1000)</f>
        <v>4.0295044264504778</v>
      </c>
      <c r="J45" s="184">
        <f>IF(J$6=0,0,J$6/AGR!J$5*1000)</f>
        <v>4.5622606824429042</v>
      </c>
      <c r="K45" s="184">
        <f>IF(K$6=0,0,K$6/AGR!K$5*1000)</f>
        <v>4.8027977618930802</v>
      </c>
      <c r="L45" s="184">
        <f>IF(L$6=0,0,L$6/AGR!L$5*1000)</f>
        <v>3.5108479388994294</v>
      </c>
      <c r="M45" s="184">
        <f>IF(M$6=0,0,M$6/AGR!M$5*1000)</f>
        <v>3.9902022098364132</v>
      </c>
      <c r="N45" s="184">
        <f>IF(N$6=0,0,N$6/AGR!N$5*1000)</f>
        <v>4.1628843031304559</v>
      </c>
      <c r="O45" s="184">
        <f>IF(O$6=0,0,O$6/AGR!O$5*1000)</f>
        <v>3.8506151051197914</v>
      </c>
      <c r="P45" s="184">
        <f>IF(P$6=0,0,P$6/AGR!P$5*1000)</f>
        <v>3.3567485906938819</v>
      </c>
      <c r="Q45" s="184">
        <f>IF(Q$6=0,0,Q$6/AGR!Q$5*1000)</f>
        <v>3.3018596153185946</v>
      </c>
    </row>
    <row r="46" spans="1:17" x14ac:dyDescent="0.25">
      <c r="A46" s="183" t="s">
        <v>161</v>
      </c>
      <c r="B46" s="182">
        <f>IF(B$7=0,0,B$7/AGR!B$5*1000)</f>
        <v>2.0642134468148381</v>
      </c>
      <c r="C46" s="182">
        <f>IF(C$7=0,0,C$7/AGR!C$5*1000)</f>
        <v>1.8845619320396818</v>
      </c>
      <c r="D46" s="182">
        <f>IF(D$7=0,0,D$7/AGR!D$5*1000)</f>
        <v>2.0813071877436884</v>
      </c>
      <c r="E46" s="182">
        <f>IF(E$7=0,0,E$7/AGR!E$5*1000)</f>
        <v>2.9994787430917107</v>
      </c>
      <c r="F46" s="182">
        <f>IF(F$7=0,0,F$7/AGR!F$5*1000)</f>
        <v>3.3631756823549508</v>
      </c>
      <c r="G46" s="182">
        <f>IF(G$7=0,0,G$7/AGR!G$5*1000)</f>
        <v>2.7351303012823145</v>
      </c>
      <c r="H46" s="182">
        <f>IF(H$7=0,0,H$7/AGR!H$5*1000)</f>
        <v>4.1951859099266438</v>
      </c>
      <c r="I46" s="182">
        <f>IF(I$7=0,0,I$7/AGR!I$5*1000)</f>
        <v>4.5667716833105398</v>
      </c>
      <c r="J46" s="182">
        <f>IF(J$7=0,0,J$7/AGR!J$5*1000)</f>
        <v>5.1705621067686272</v>
      </c>
      <c r="K46" s="182">
        <f>IF(K$7=0,0,K$7/AGR!K$5*1000)</f>
        <v>5.443170796812157</v>
      </c>
      <c r="L46" s="182">
        <f>IF(L$7=0,0,L$7/AGR!L$5*1000)</f>
        <v>3.9789609974193532</v>
      </c>
      <c r="M46" s="182">
        <f>IF(M$7=0,0,M$7/AGR!M$5*1000)</f>
        <v>4.5222291711479361</v>
      </c>
      <c r="N46" s="182">
        <f>IF(N$7=0,0,N$7/AGR!N$5*1000)</f>
        <v>4.7179355435478501</v>
      </c>
      <c r="O46" s="182">
        <f>IF(O$7=0,0,O$7/AGR!O$5*1000)</f>
        <v>4.3640304524690974</v>
      </c>
      <c r="P46" s="182">
        <f>IF(P$7=0,0,P$7/AGR!P$5*1000)</f>
        <v>3.8043150694530667</v>
      </c>
      <c r="Q46" s="182">
        <f>IF(Q$7=0,0,Q$7/AGR!Q$5*1000)</f>
        <v>3.7421075640277399</v>
      </c>
    </row>
    <row r="47" spans="1:17" x14ac:dyDescent="0.25">
      <c r="A47" s="183" t="s">
        <v>160</v>
      </c>
      <c r="B47" s="182">
        <f>IF(B$8=0,0,B$8/AGR!B$5*1000)</f>
        <v>1.517804005010911</v>
      </c>
      <c r="C47" s="182">
        <f>IF(C$8=0,0,C$8/AGR!C$5*1000)</f>
        <v>1.3857073029703546</v>
      </c>
      <c r="D47" s="182">
        <f>IF(D$8=0,0,D$8/AGR!D$5*1000)</f>
        <v>1.530372932164477</v>
      </c>
      <c r="E47" s="182">
        <f>IF(E$8=0,0,E$8/AGR!E$5*1000)</f>
        <v>2.2054990758027273</v>
      </c>
      <c r="F47" s="182">
        <f>IF(F$8=0,0,F$8/AGR!F$5*1000)</f>
        <v>2.4729232958492284</v>
      </c>
      <c r="G47" s="182">
        <f>IF(G$8=0,0,G$8/AGR!G$5*1000)</f>
        <v>2.0111252215311142</v>
      </c>
      <c r="H47" s="182">
        <f>IF(H$8=0,0,H$8/AGR!H$5*1000)</f>
        <v>3.0846955220048837</v>
      </c>
      <c r="I47" s="182">
        <f>IF(I$8=0,0,I$8/AGR!I$5*1000)</f>
        <v>3.3579203553753971</v>
      </c>
      <c r="J47" s="182">
        <f>IF(J$8=0,0,J$8/AGR!J$5*1000)</f>
        <v>3.801883902035756</v>
      </c>
      <c r="K47" s="182">
        <f>IF(K$8=0,0,K$8/AGR!K$5*1000)</f>
        <v>4.0023314682442317</v>
      </c>
      <c r="L47" s="182">
        <f>IF(L$8=0,0,L$8/AGR!L$5*1000)</f>
        <v>2.9257066157495246</v>
      </c>
      <c r="M47" s="182">
        <f>IF(M$8=0,0,M$8/AGR!M$5*1000)</f>
        <v>3.3251685081970108</v>
      </c>
      <c r="N47" s="182">
        <f>IF(N$8=0,0,N$8/AGR!N$5*1000)</f>
        <v>3.4690702526087138</v>
      </c>
      <c r="O47" s="182">
        <f>IF(O$8=0,0,O$8/AGR!O$5*1000)</f>
        <v>3.2088459209331592</v>
      </c>
      <c r="P47" s="182">
        <f>IF(P$8=0,0,P$8/AGR!P$5*1000)</f>
        <v>2.7972904922449024</v>
      </c>
      <c r="Q47" s="182">
        <f>IF(Q$8=0,0,Q$8/AGR!Q$5*1000)</f>
        <v>2.7515496794321619</v>
      </c>
    </row>
    <row r="48" spans="1:17" x14ac:dyDescent="0.25">
      <c r="A48" s="181" t="s">
        <v>159</v>
      </c>
      <c r="B48" s="180">
        <f>IF(B$9=0,0,B$9/AGR!B$5*1000)</f>
        <v>20.779556914400661</v>
      </c>
      <c r="C48" s="180">
        <f>IF(C$9=0,0,C$9/AGR!C$5*1000)</f>
        <v>20.777611242570085</v>
      </c>
      <c r="D48" s="180">
        <f>IF(D$9=0,0,D$9/AGR!D$5*1000)</f>
        <v>20.567617148714078</v>
      </c>
      <c r="E48" s="180">
        <f>IF(E$9=0,0,E$9/AGR!E$5*1000)</f>
        <v>19.367944481315636</v>
      </c>
      <c r="F48" s="180">
        <f>IF(F$9=0,0,F$9/AGR!F$5*1000)</f>
        <v>18.928672457475098</v>
      </c>
      <c r="G48" s="180">
        <f>IF(G$9=0,0,G$9/AGR!G$5*1000)</f>
        <v>19.664890524141171</v>
      </c>
      <c r="H48" s="180">
        <f>IF(H$9=0,0,H$9/AGR!H$5*1000)</f>
        <v>18.008272726948487</v>
      </c>
      <c r="I48" s="180">
        <f>IF(I$9=0,0,I$9/AGR!I$5*1000)</f>
        <v>17.545420637493962</v>
      </c>
      <c r="J48" s="180">
        <f>IF(J$9=0,0,J$9/AGR!J$5*1000)</f>
        <v>16.853988807247063</v>
      </c>
      <c r="K48" s="180">
        <f>IF(K$9=0,0,K$9/AGR!K$5*1000)</f>
        <v>16.526484549077292</v>
      </c>
      <c r="L48" s="180">
        <f>IF(L$9=0,0,L$9/AGR!L$5*1000)</f>
        <v>18.29170409511374</v>
      </c>
      <c r="M48" s="180">
        <f>IF(M$9=0,0,M$9/AGR!M$5*1000)</f>
        <v>17.672302618222844</v>
      </c>
      <c r="N48" s="180">
        <f>IF(N$9=0,0,N$9/AGR!N$5*1000)</f>
        <v>17.387784611553197</v>
      </c>
      <c r="O48" s="180">
        <f>IF(O$9=0,0,O$9/AGR!O$5*1000)</f>
        <v>17.75610895275377</v>
      </c>
      <c r="P48" s="180">
        <f>IF(P$9=0,0,P$9/AGR!P$5*1000)</f>
        <v>18.366514427358002</v>
      </c>
      <c r="Q48" s="180">
        <f>IF(Q$9=0,0,Q$9/AGR!Q$5*1000)</f>
        <v>17.921433936780055</v>
      </c>
    </row>
    <row r="49" spans="1:17" x14ac:dyDescent="0.25">
      <c r="A49" s="179" t="s">
        <v>158</v>
      </c>
      <c r="B49" s="178">
        <f>IF(B$16=0,0,B$16/AGR!B$5*1000)</f>
        <v>62.688741485763863</v>
      </c>
      <c r="C49" s="178">
        <f>IF(C$16=0,0,C$16/AGR!C$5*1000)</f>
        <v>62.991635486251084</v>
      </c>
      <c r="D49" s="178">
        <f>IF(D$16=0,0,D$16/AGR!D$5*1000)</f>
        <v>61.775090231645933</v>
      </c>
      <c r="E49" s="178">
        <f>IF(E$16=0,0,E$16/AGR!E$5*1000)</f>
        <v>58.203278389702149</v>
      </c>
      <c r="F49" s="178">
        <f>IF(F$16=0,0,F$16/AGR!F$5*1000)</f>
        <v>56.697740973252657</v>
      </c>
      <c r="G49" s="178">
        <f>IF(G$16=0,0,G$16/AGR!G$5*1000)</f>
        <v>59.253125751163452</v>
      </c>
      <c r="H49" s="178">
        <f>IF(H$16=0,0,H$16/AGR!H$5*1000)</f>
        <v>52.734769045634678</v>
      </c>
      <c r="I49" s="178">
        <f>IF(I$16=0,0,I$16/AGR!I$5*1000)</f>
        <v>52.397085069164063</v>
      </c>
      <c r="J49" s="178">
        <f>IF(J$16=0,0,J$16/AGR!J$5*1000)</f>
        <v>48.930888855513437</v>
      </c>
      <c r="K49" s="178">
        <f>IF(K$16=0,0,K$16/AGR!K$5*1000)</f>
        <v>47.853683807849571</v>
      </c>
      <c r="L49" s="178">
        <f>IF(L$16=0,0,L$16/AGR!L$5*1000)</f>
        <v>52.873503539514537</v>
      </c>
      <c r="M49" s="178">
        <f>IF(M$16=0,0,M$16/AGR!M$5*1000)</f>
        <v>50.223253795007615</v>
      </c>
      <c r="N49" s="178">
        <f>IF(N$16=0,0,N$16/AGR!N$5*1000)</f>
        <v>50.617550573832673</v>
      </c>
      <c r="O49" s="178">
        <f>IF(O$16=0,0,O$16/AGR!O$5*1000)</f>
        <v>51.890019286593933</v>
      </c>
      <c r="P49" s="178">
        <f>IF(P$16=0,0,P$16/AGR!P$5*1000)</f>
        <v>54.645476484787203</v>
      </c>
      <c r="Q49" s="178">
        <f>IF(Q$16=0,0,Q$16/AGR!Q$5*1000)</f>
        <v>53.180246470434199</v>
      </c>
    </row>
    <row r="50" spans="1:17" x14ac:dyDescent="0.25">
      <c r="A50" s="179" t="s">
        <v>157</v>
      </c>
      <c r="B50" s="178">
        <f>IF(B$17=0,0,B$17/AGR!B$5*1000)</f>
        <v>38.487486088014847</v>
      </c>
      <c r="C50" s="178">
        <f>IF(C$17=0,0,C$17/AGR!C$5*1000)</f>
        <v>38.60180358856018</v>
      </c>
      <c r="D50" s="178">
        <f>IF(D$17=0,0,D$17/AGR!D$5*1000)</f>
        <v>38.74565606424391</v>
      </c>
      <c r="E50" s="178">
        <f>IF(E$17=0,0,E$17/AGR!E$5*1000)</f>
        <v>37.404089668097981</v>
      </c>
      <c r="F50" s="178">
        <f>IF(F$17=0,0,F$17/AGR!F$5*1000)</f>
        <v>36.90872032239993</v>
      </c>
      <c r="G50" s="178">
        <f>IF(G$17=0,0,G$17/AGR!G$5*1000)</f>
        <v>37.971733761488352</v>
      </c>
      <c r="H50" s="178">
        <f>IF(H$17=0,0,H$17/AGR!H$5*1000)</f>
        <v>36.236684637694061</v>
      </c>
      <c r="I50" s="178">
        <f>IF(I$17=0,0,I$17/AGR!I$5*1000)</f>
        <v>34.077109993629399</v>
      </c>
      <c r="J50" s="178">
        <f>IF(J$17=0,0,J$17/AGR!J$5*1000)</f>
        <v>34.338516536931088</v>
      </c>
      <c r="K50" s="178">
        <f>IF(K$17=0,0,K$17/AGR!K$5*1000)</f>
        <v>34.008424506012119</v>
      </c>
      <c r="L50" s="178">
        <f>IF(L$17=0,0,L$17/AGR!L$5*1000)</f>
        <v>37.737276941848087</v>
      </c>
      <c r="M50" s="178">
        <f>IF(M$17=0,0,M$17/AGR!M$5*1000)</f>
        <v>37.350447553638666</v>
      </c>
      <c r="N50" s="178">
        <f>IF(N$17=0,0,N$17/AGR!N$5*1000)</f>
        <v>35.431843998673479</v>
      </c>
      <c r="O50" s="178">
        <f>IF(O$17=0,0,O$17/AGR!O$5*1000)</f>
        <v>36.258891676966641</v>
      </c>
      <c r="P50" s="178">
        <f>IF(P$17=0,0,P$17/AGR!P$5*1000)</f>
        <v>36.770877098893365</v>
      </c>
      <c r="Q50" s="178">
        <f>IF(Q$17=0,0,Q$17/AGR!Q$5*1000)</f>
        <v>36.038489651341301</v>
      </c>
    </row>
    <row r="51" spans="1:17" x14ac:dyDescent="0.25">
      <c r="A51" s="179" t="s">
        <v>156</v>
      </c>
      <c r="B51" s="178">
        <f>IF(B$25=0,0,B$25/AGR!B$5*1000)</f>
        <v>6.2688741485763861</v>
      </c>
      <c r="C51" s="178">
        <f>IF(C$25=0,0,C$25/AGR!C$5*1000)</f>
        <v>6.2991635486251072</v>
      </c>
      <c r="D51" s="178">
        <f>IF(D$25=0,0,D$25/AGR!D$5*1000)</f>
        <v>6.1775090231645917</v>
      </c>
      <c r="E51" s="178">
        <f>IF(E$25=0,0,E$25/AGR!E$5*1000)</f>
        <v>5.8203278389702149</v>
      </c>
      <c r="F51" s="178">
        <f>IF(F$25=0,0,F$25/AGR!F$5*1000)</f>
        <v>5.6697740973252664</v>
      </c>
      <c r="G51" s="178">
        <f>IF(G$25=0,0,G$25/AGR!G$5*1000)</f>
        <v>5.9253125751163482</v>
      </c>
      <c r="H51" s="178">
        <f>IF(H$25=0,0,H$25/AGR!H$5*1000)</f>
        <v>5.2734769045634673</v>
      </c>
      <c r="I51" s="178">
        <f>IF(I$25=0,0,I$25/AGR!I$5*1000)</f>
        <v>5.2397085069164087</v>
      </c>
      <c r="J51" s="178">
        <f>IF(J$25=0,0,J$25/AGR!J$5*1000)</f>
        <v>4.8930888855513448</v>
      </c>
      <c r="K51" s="178">
        <f>IF(K$25=0,0,K$25/AGR!K$5*1000)</f>
        <v>4.7853683807849583</v>
      </c>
      <c r="L51" s="178">
        <f>IF(L$25=0,0,L$25/AGR!L$5*1000)</f>
        <v>5.2873503539514566</v>
      </c>
      <c r="M51" s="178">
        <f>IF(M$25=0,0,M$25/AGR!M$5*1000)</f>
        <v>5.0223253795007601</v>
      </c>
      <c r="N51" s="178">
        <f>IF(N$25=0,0,N$25/AGR!N$5*1000)</f>
        <v>5.0617550573832695</v>
      </c>
      <c r="O51" s="178">
        <f>IF(O$25=0,0,O$25/AGR!O$5*1000)</f>
        <v>5.1890019286593931</v>
      </c>
      <c r="P51" s="178">
        <f>IF(P$25=0,0,P$25/AGR!P$5*1000)</f>
        <v>5.4645476484787237</v>
      </c>
      <c r="Q51" s="178">
        <f>IF(Q$25=0,0,Q$25/AGR!Q$5*1000)</f>
        <v>5.3180246470434218</v>
      </c>
    </row>
    <row r="52" spans="1:17" x14ac:dyDescent="0.25">
      <c r="A52" s="179" t="s">
        <v>155</v>
      </c>
      <c r="B52" s="178">
        <f>IF(B$26=0,0,B$26/AGR!B$5*1000)</f>
        <v>3.0356080100218219</v>
      </c>
      <c r="C52" s="178">
        <f>IF(C$26=0,0,C$26/AGR!C$5*1000)</f>
        <v>2.7714146059407092</v>
      </c>
      <c r="D52" s="178">
        <f>IF(D$26=0,0,D$26/AGR!D$5*1000)</f>
        <v>3.0607458643289549</v>
      </c>
      <c r="E52" s="178">
        <f>IF(E$26=0,0,E$26/AGR!E$5*1000)</f>
        <v>4.4109981516054546</v>
      </c>
      <c r="F52" s="178">
        <f>IF(F$26=0,0,F$26/AGR!F$5*1000)</f>
        <v>4.9458465916984569</v>
      </c>
      <c r="G52" s="178">
        <f>IF(G$26=0,0,G$26/AGR!G$5*1000)</f>
        <v>4.0222504430622275</v>
      </c>
      <c r="H52" s="178">
        <f>IF(H$26=0,0,H$26/AGR!H$5*1000)</f>
        <v>6.1693910440097692</v>
      </c>
      <c r="I52" s="178">
        <f>IF(I$26=0,0,I$26/AGR!I$5*1000)</f>
        <v>6.7158407107507943</v>
      </c>
      <c r="J52" s="178">
        <f>IF(J$26=0,0,J$26/AGR!J$5*1000)</f>
        <v>7.6037678040715093</v>
      </c>
      <c r="K52" s="178">
        <f>IF(K$26=0,0,K$26/AGR!K$5*1000)</f>
        <v>8.0046629364884616</v>
      </c>
      <c r="L52" s="178">
        <f>IF(L$26=0,0,L$26/AGR!L$5*1000)</f>
        <v>5.8514132314990492</v>
      </c>
      <c r="M52" s="178">
        <f>IF(M$26=0,0,M$26/AGR!M$5*1000)</f>
        <v>6.6503370163940216</v>
      </c>
      <c r="N52" s="178">
        <f>IF(N$26=0,0,N$26/AGR!N$5*1000)</f>
        <v>6.938140505217425</v>
      </c>
      <c r="O52" s="178">
        <f>IF(O$26=0,0,O$26/AGR!O$5*1000)</f>
        <v>6.4176918418663158</v>
      </c>
      <c r="P52" s="178">
        <f>IF(P$26=0,0,P$26/AGR!P$5*1000)</f>
        <v>5.5945809844898049</v>
      </c>
      <c r="Q52" s="178">
        <f>IF(Q$26=0,0,Q$26/AGR!Q$5*1000)</f>
        <v>5.5030993588643238</v>
      </c>
    </row>
    <row r="53" spans="1:17" x14ac:dyDescent="0.25">
      <c r="A53" s="177" t="s">
        <v>45</v>
      </c>
      <c r="B53" s="176">
        <f>IF(B$27=0,0,B$27/AGR!B$5*1000)</f>
        <v>3.7034417722266211</v>
      </c>
      <c r="C53" s="176">
        <f>IF(C$27=0,0,C$27/AGR!C$5*1000)</f>
        <v>3.3811258192476639</v>
      </c>
      <c r="D53" s="176">
        <f>IF(D$27=0,0,D$27/AGR!D$5*1000)</f>
        <v>3.7341099544813225</v>
      </c>
      <c r="E53" s="176">
        <f>IF(E$27=0,0,E$27/AGR!E$5*1000)</f>
        <v>5.3814177449586547</v>
      </c>
      <c r="F53" s="176">
        <f>IF(F$27=0,0,F$27/AGR!F$5*1000)</f>
        <v>6.033932841872117</v>
      </c>
      <c r="G53" s="176">
        <f>IF(G$27=0,0,G$27/AGR!G$5*1000)</f>
        <v>4.9071455405359163</v>
      </c>
      <c r="H53" s="176">
        <f>IF(H$27=0,0,H$27/AGR!H$5*1000)</f>
        <v>7.5266570736919149</v>
      </c>
      <c r="I53" s="176">
        <f>IF(I$27=0,0,I$27/AGR!I$5*1000)</f>
        <v>8.1933256671159622</v>
      </c>
      <c r="J53" s="176">
        <f>IF(J$27=0,0,J$27/AGR!J$5*1000)</f>
        <v>9.2765967209672411</v>
      </c>
      <c r="K53" s="176">
        <f>IF(K$27=0,0,K$27/AGR!K$5*1000)</f>
        <v>9.7656887825159249</v>
      </c>
      <c r="L53" s="176">
        <f>IF(L$27=0,0,L$27/AGR!L$5*1000)</f>
        <v>7.1387241424288401</v>
      </c>
      <c r="M53" s="176">
        <f>IF(M$27=0,0,M$27/AGR!M$5*1000)</f>
        <v>8.1134111600007071</v>
      </c>
      <c r="N53" s="176">
        <f>IF(N$27=0,0,N$27/AGR!N$5*1000)</f>
        <v>8.4645314163652614</v>
      </c>
      <c r="O53" s="176">
        <f>IF(O$27=0,0,O$27/AGR!O$5*1000)</f>
        <v>7.8295840470769074</v>
      </c>
      <c r="P53" s="176">
        <f>IF(P$27=0,0,P$27/AGR!P$5*1000)</f>
        <v>6.8253888010775601</v>
      </c>
      <c r="Q53" s="176">
        <f>IF(Q$27=0,0,Q$27/AGR!Q$5*1000)</f>
        <v>6.7137812178144749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171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272.06740944359387</v>
      </c>
      <c r="C5" s="55">
        <f t="shared" ref="C5:Q5" si="0">SUM(C6:C9,C16:C17,C25:C27)</f>
        <v>325.25116125202788</v>
      </c>
      <c r="D5" s="55">
        <f t="shared" si="0"/>
        <v>319.52488648033574</v>
      </c>
      <c r="E5" s="55">
        <f t="shared" si="0"/>
        <v>232.67670165539636</v>
      </c>
      <c r="F5" s="55">
        <f t="shared" si="0"/>
        <v>229.03415805566522</v>
      </c>
      <c r="G5" s="55">
        <f t="shared" si="0"/>
        <v>295.47519475214347</v>
      </c>
      <c r="H5" s="55">
        <f t="shared" si="0"/>
        <v>180.77134260792891</v>
      </c>
      <c r="I5" s="55">
        <f t="shared" si="0"/>
        <v>183.42556745301806</v>
      </c>
      <c r="J5" s="55">
        <f t="shared" si="0"/>
        <v>154.05148960394754</v>
      </c>
      <c r="K5" s="55">
        <f t="shared" si="0"/>
        <v>149.49439302726708</v>
      </c>
      <c r="L5" s="55">
        <f t="shared" si="0"/>
        <v>202.55877340785347</v>
      </c>
      <c r="M5" s="55">
        <f t="shared" si="0"/>
        <v>170.36666251345588</v>
      </c>
      <c r="N5" s="55">
        <f t="shared" si="0"/>
        <v>166.98087188541314</v>
      </c>
      <c r="O5" s="55">
        <f t="shared" si="0"/>
        <v>169.54813184347458</v>
      </c>
      <c r="P5" s="55">
        <f t="shared" si="0"/>
        <v>170.73641554216579</v>
      </c>
      <c r="Q5" s="55">
        <f t="shared" si="0"/>
        <v>179.69821738407214</v>
      </c>
    </row>
    <row r="6" spans="1:17" x14ac:dyDescent="0.25">
      <c r="A6" s="185" t="s">
        <v>162</v>
      </c>
      <c r="B6" s="206">
        <v>4.4710771293093918</v>
      </c>
      <c r="C6" s="206">
        <v>4.9111668232058356</v>
      </c>
      <c r="D6" s="206">
        <v>5.3283935002402885</v>
      </c>
      <c r="E6" s="206">
        <v>5.5918318554578219</v>
      </c>
      <c r="F6" s="206">
        <v>6.1717059844475131</v>
      </c>
      <c r="G6" s="206">
        <v>6.4752190547285533</v>
      </c>
      <c r="H6" s="206">
        <v>6.0762580793684355</v>
      </c>
      <c r="I6" s="206">
        <v>6.7115771592311955</v>
      </c>
      <c r="J6" s="206">
        <v>6.3820334738887237</v>
      </c>
      <c r="K6" s="206">
        <v>6.51977011171165</v>
      </c>
      <c r="L6" s="206">
        <v>6.4576745986002795</v>
      </c>
      <c r="M6" s="206">
        <v>6.1729477272633551</v>
      </c>
      <c r="N6" s="206">
        <v>6.3121039767661866</v>
      </c>
      <c r="O6" s="206">
        <v>5.9283822450614352</v>
      </c>
      <c r="P6" s="206">
        <v>5.2042488356660916</v>
      </c>
      <c r="Q6" s="206">
        <v>5.5146267289378397</v>
      </c>
    </row>
    <row r="7" spans="1:17" x14ac:dyDescent="0.25">
      <c r="A7" s="183" t="s">
        <v>161</v>
      </c>
      <c r="B7" s="205">
        <v>1.3267024538717922</v>
      </c>
      <c r="C7" s="205">
        <v>1.4572902428832242</v>
      </c>
      <c r="D7" s="205">
        <v>1.5810938902445675</v>
      </c>
      <c r="E7" s="205">
        <v>1.6592639379093539</v>
      </c>
      <c r="F7" s="205">
        <v>1.8313299541326571</v>
      </c>
      <c r="G7" s="205">
        <v>1.9213913696435567</v>
      </c>
      <c r="H7" s="205">
        <v>1.8030077028667983</v>
      </c>
      <c r="I7" s="205">
        <v>1.9915258961048745</v>
      </c>
      <c r="J7" s="205">
        <v>1.893740417716284</v>
      </c>
      <c r="K7" s="205">
        <v>1.9346110021644547</v>
      </c>
      <c r="L7" s="205">
        <v>1.9161854042074782</v>
      </c>
      <c r="M7" s="205">
        <v>1.8316984164054404</v>
      </c>
      <c r="N7" s="205">
        <v>1.8729902421439777</v>
      </c>
      <c r="O7" s="205">
        <v>1.7591285152416589</v>
      </c>
      <c r="P7" s="205">
        <v>1.5442564512198644</v>
      </c>
      <c r="Q7" s="205">
        <v>1.6363548652534399</v>
      </c>
    </row>
    <row r="8" spans="1:17" x14ac:dyDescent="0.25">
      <c r="A8" s="183" t="s">
        <v>160</v>
      </c>
      <c r="B8" s="205">
        <v>5.3494450566570393</v>
      </c>
      <c r="C8" s="205">
        <v>5.8759928144819353</v>
      </c>
      <c r="D8" s="205">
        <v>6.3751859888372531</v>
      </c>
      <c r="E8" s="205">
        <v>6.6903782716574707</v>
      </c>
      <c r="F8" s="205">
        <v>7.3841718929914757</v>
      </c>
      <c r="G8" s="205">
        <v>7.7473117911610405</v>
      </c>
      <c r="H8" s="205">
        <v>7.2699727169928234</v>
      </c>
      <c r="I8" s="205">
        <v>8.0301037576525243</v>
      </c>
      <c r="J8" s="205">
        <v>7.6358193855598184</v>
      </c>
      <c r="K8" s="205">
        <v>7.8006151506546209</v>
      </c>
      <c r="L8" s="205">
        <v>7.7263206292121946</v>
      </c>
      <c r="M8" s="205">
        <v>7.3856575830781654</v>
      </c>
      <c r="N8" s="205">
        <v>7.5521518504496692</v>
      </c>
      <c r="O8" s="205">
        <v>7.0930458539675856</v>
      </c>
      <c r="P8" s="205">
        <v>6.2266524156042236</v>
      </c>
      <c r="Q8" s="205">
        <v>6.5980057693574032</v>
      </c>
    </row>
    <row r="9" spans="1:17" x14ac:dyDescent="0.25">
      <c r="A9" s="181" t="s">
        <v>159</v>
      </c>
      <c r="B9" s="204">
        <f>SUM(B10:B15)</f>
        <v>66.177177031158138</v>
      </c>
      <c r="C9" s="204">
        <f t="shared" ref="C9:Q9" si="1">SUM(C10:C15)</f>
        <v>79.570919205413801</v>
      </c>
      <c r="D9" s="204">
        <f t="shared" si="1"/>
        <v>77.481946676942854</v>
      </c>
      <c r="E9" s="204">
        <f t="shared" si="1"/>
        <v>53.206152857067934</v>
      </c>
      <c r="F9" s="204">
        <f t="shared" si="1"/>
        <v>51.227414927122794</v>
      </c>
      <c r="G9" s="204">
        <f t="shared" si="1"/>
        <v>68.501007827299219</v>
      </c>
      <c r="H9" s="204">
        <f t="shared" si="1"/>
        <v>38.650852468529436</v>
      </c>
      <c r="I9" s="204">
        <f t="shared" si="1"/>
        <v>38.309087946424661</v>
      </c>
      <c r="J9" s="204">
        <f t="shared" si="1"/>
        <v>31.038870755116502</v>
      </c>
      <c r="K9" s="204">
        <f t="shared" si="1"/>
        <v>29.542682745125688</v>
      </c>
      <c r="L9" s="204">
        <f t="shared" si="1"/>
        <v>43.912385079853777</v>
      </c>
      <c r="M9" s="204">
        <f t="shared" si="1"/>
        <v>35.829002411153837</v>
      </c>
      <c r="N9" s="204">
        <f t="shared" si="1"/>
        <v>34.596768609071063</v>
      </c>
      <c r="O9" s="204">
        <f t="shared" si="1"/>
        <v>35.845769917139677</v>
      </c>
      <c r="P9" s="204">
        <f t="shared" si="1"/>
        <v>37.144259631774851</v>
      </c>
      <c r="Q9" s="204">
        <f t="shared" si="1"/>
        <v>39.029711711404858</v>
      </c>
    </row>
    <row r="10" spans="1:17" x14ac:dyDescent="0.25">
      <c r="A10" s="202" t="s">
        <v>35</v>
      </c>
      <c r="B10" s="203">
        <v>63.64111084873165</v>
      </c>
      <c r="C10" s="203">
        <v>76.343424068474633</v>
      </c>
      <c r="D10" s="203">
        <v>73.656877919128704</v>
      </c>
      <c r="E10" s="203">
        <v>50.173336664755155</v>
      </c>
      <c r="F10" s="203">
        <v>48.172225231971623</v>
      </c>
      <c r="G10" s="203">
        <v>65.140767409116464</v>
      </c>
      <c r="H10" s="203">
        <v>35.267773535967052</v>
      </c>
      <c r="I10" s="203">
        <v>34.349244636237827</v>
      </c>
      <c r="J10" s="203">
        <v>26.934448851251201</v>
      </c>
      <c r="K10" s="203">
        <v>25.69937753628145</v>
      </c>
      <c r="L10" s="203">
        <v>40.551997336357168</v>
      </c>
      <c r="M10" s="203">
        <v>32.079959483052328</v>
      </c>
      <c r="N10" s="203">
        <v>30.69131505934865</v>
      </c>
      <c r="O10" s="203">
        <v>31.648590140352145</v>
      </c>
      <c r="P10" s="203">
        <v>34.128383880027535</v>
      </c>
      <c r="Q10" s="203">
        <v>36.025278216748944</v>
      </c>
    </row>
    <row r="11" spans="1:17" x14ac:dyDescent="0.25">
      <c r="A11" s="202" t="s">
        <v>166</v>
      </c>
      <c r="B11" s="201">
        <v>4.624872618529683E-2</v>
      </c>
      <c r="C11" s="201">
        <v>0.77359994310508673</v>
      </c>
      <c r="D11" s="201">
        <v>1.1911062054204129</v>
      </c>
      <c r="E11" s="201">
        <v>1.2874896002637339</v>
      </c>
      <c r="F11" s="201">
        <v>1.2456574152159654</v>
      </c>
      <c r="G11" s="201">
        <v>1.4537999164628512</v>
      </c>
      <c r="H11" s="201">
        <v>1.5147597479423809</v>
      </c>
      <c r="I11" s="201">
        <v>1.8585602828085419</v>
      </c>
      <c r="J11" s="201">
        <v>2.1619650704579234</v>
      </c>
      <c r="K11" s="201">
        <v>1.9498571088681855</v>
      </c>
      <c r="L11" s="201">
        <v>1.4581911877764209</v>
      </c>
      <c r="M11" s="201">
        <v>1.9157116294517089</v>
      </c>
      <c r="N11" s="201">
        <v>2.038497777337021</v>
      </c>
      <c r="O11" s="201">
        <v>2.5741803322649055</v>
      </c>
      <c r="P11" s="201">
        <v>1.7570272876465227</v>
      </c>
      <c r="Q11" s="201">
        <v>1.6705081565289825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1">
        <v>1.4083148696365086</v>
      </c>
      <c r="C14" s="201">
        <v>1.2659399273668779</v>
      </c>
      <c r="D14" s="201">
        <v>1.3450849092009456</v>
      </c>
      <c r="E14" s="201">
        <v>0.39272621396738966</v>
      </c>
      <c r="F14" s="201">
        <v>0.31666696070627842</v>
      </c>
      <c r="G14" s="201">
        <v>0.34015883088623983</v>
      </c>
      <c r="H14" s="201">
        <v>0.39854162550873129</v>
      </c>
      <c r="I14" s="201">
        <v>0.47782902558462814</v>
      </c>
      <c r="J14" s="201">
        <v>0.3987156922487442</v>
      </c>
      <c r="K14" s="201">
        <v>0.31639003634716689</v>
      </c>
      <c r="L14" s="201">
        <v>0.34015868881442535</v>
      </c>
      <c r="M14" s="201">
        <v>0.34016561598978617</v>
      </c>
      <c r="N14" s="201">
        <v>0.3401297793735481</v>
      </c>
      <c r="O14" s="201">
        <v>0.18899136392269086</v>
      </c>
      <c r="P14" s="201">
        <v>0</v>
      </c>
      <c r="Q14" s="201">
        <v>0</v>
      </c>
    </row>
    <row r="15" spans="1:17" x14ac:dyDescent="0.25">
      <c r="A15" s="202" t="s">
        <v>30</v>
      </c>
      <c r="B15" s="201">
        <v>1.0815025866046859</v>
      </c>
      <c r="C15" s="201">
        <v>1.1879552664672188</v>
      </c>
      <c r="D15" s="201">
        <v>1.2888776431927884</v>
      </c>
      <c r="E15" s="201">
        <v>1.3526003780816536</v>
      </c>
      <c r="F15" s="201">
        <v>1.4928653192289232</v>
      </c>
      <c r="G15" s="201">
        <v>1.5662816708336595</v>
      </c>
      <c r="H15" s="201">
        <v>1.4697775591112701</v>
      </c>
      <c r="I15" s="201">
        <v>1.6234540017936654</v>
      </c>
      <c r="J15" s="201">
        <v>1.5437411411586333</v>
      </c>
      <c r="K15" s="201">
        <v>1.5770580636288876</v>
      </c>
      <c r="L15" s="201">
        <v>1.5620378669057617</v>
      </c>
      <c r="M15" s="201">
        <v>1.4931656826600144</v>
      </c>
      <c r="N15" s="201">
        <v>1.526825993011844</v>
      </c>
      <c r="O15" s="201">
        <v>1.4340080805999362</v>
      </c>
      <c r="P15" s="201">
        <v>1.2588484641007915</v>
      </c>
      <c r="Q15" s="201">
        <v>1.3339253381269283</v>
      </c>
    </row>
    <row r="16" spans="1:17" x14ac:dyDescent="0.25">
      <c r="A16" s="198" t="s">
        <v>158</v>
      </c>
      <c r="B16" s="197">
        <v>112.56828119080197</v>
      </c>
      <c r="C16" s="197">
        <v>136.08995842311992</v>
      </c>
      <c r="D16" s="197">
        <v>131.11199296257206</v>
      </c>
      <c r="E16" s="197">
        <v>89.954871534659844</v>
      </c>
      <c r="F16" s="197">
        <v>86.256206545128151</v>
      </c>
      <c r="G16" s="197">
        <v>116.29381942728241</v>
      </c>
      <c r="H16" s="197">
        <v>63.321467782279065</v>
      </c>
      <c r="I16" s="197">
        <v>63.839773831591316</v>
      </c>
      <c r="J16" s="197">
        <v>50.069510822740789</v>
      </c>
      <c r="K16" s="197">
        <v>47.518707691023117</v>
      </c>
      <c r="L16" s="197">
        <v>71.139939025982059</v>
      </c>
      <c r="M16" s="197">
        <v>56.834730197065504</v>
      </c>
      <c r="N16" s="197">
        <v>56.142557323755234</v>
      </c>
      <c r="O16" s="197">
        <v>58.438785582072896</v>
      </c>
      <c r="P16" s="197">
        <v>61.973313641797098</v>
      </c>
      <c r="Q16" s="197">
        <v>64.970936254266363</v>
      </c>
    </row>
    <row r="17" spans="1:17" x14ac:dyDescent="0.25">
      <c r="A17" s="198" t="s">
        <v>157</v>
      </c>
      <c r="B17" s="197">
        <f>SUM(B18:B24)</f>
        <v>57.169439709638496</v>
      </c>
      <c r="C17" s="197">
        <f t="shared" ref="C17:Q17" si="2">SUM(C18:C24)</f>
        <v>69.008356822814008</v>
      </c>
      <c r="D17" s="197">
        <f t="shared" si="2"/>
        <v>68.059160006751029</v>
      </c>
      <c r="E17" s="197">
        <f t="shared" si="2"/>
        <v>47.859055142347323</v>
      </c>
      <c r="F17" s="197">
        <f t="shared" si="2"/>
        <v>46.486007425716878</v>
      </c>
      <c r="G17" s="197">
        <f t="shared" si="2"/>
        <v>61.593943676723647</v>
      </c>
      <c r="H17" s="197">
        <f t="shared" si="2"/>
        <v>35.943491949324461</v>
      </c>
      <c r="I17" s="197">
        <f t="shared" si="2"/>
        <v>34.367474985545165</v>
      </c>
      <c r="J17" s="197">
        <f t="shared" si="2"/>
        <v>29.081657369388569</v>
      </c>
      <c r="K17" s="197">
        <f t="shared" si="2"/>
        <v>27.879135782534586</v>
      </c>
      <c r="L17" s="197">
        <f t="shared" si="2"/>
        <v>41.691749582705633</v>
      </c>
      <c r="M17" s="197">
        <f t="shared" si="2"/>
        <v>34.690058943726406</v>
      </c>
      <c r="N17" s="197">
        <f t="shared" si="2"/>
        <v>32.397177414265649</v>
      </c>
      <c r="O17" s="197">
        <f t="shared" si="2"/>
        <v>33.68492268911573</v>
      </c>
      <c r="P17" s="197">
        <f t="shared" si="2"/>
        <v>34.371803959224003</v>
      </c>
      <c r="Q17" s="197">
        <f t="shared" si="2"/>
        <v>36.278032694873517</v>
      </c>
    </row>
    <row r="18" spans="1:17" x14ac:dyDescent="0.25">
      <c r="A18" s="200" t="s">
        <v>38</v>
      </c>
      <c r="B18" s="199">
        <v>0</v>
      </c>
      <c r="C18" s="199">
        <v>0</v>
      </c>
      <c r="D18" s="199">
        <v>0</v>
      </c>
      <c r="E18" s="199">
        <v>0</v>
      </c>
      <c r="F18" s="199">
        <v>0</v>
      </c>
      <c r="G18" s="199">
        <v>0</v>
      </c>
      <c r="H18" s="199">
        <v>0</v>
      </c>
      <c r="I18" s="199">
        <v>0</v>
      </c>
      <c r="J18" s="199">
        <v>0</v>
      </c>
      <c r="K18" s="199">
        <v>0</v>
      </c>
      <c r="L18" s="199">
        <v>0</v>
      </c>
      <c r="M18" s="199">
        <v>0</v>
      </c>
      <c r="N18" s="199">
        <v>0</v>
      </c>
      <c r="O18" s="199">
        <v>0</v>
      </c>
      <c r="P18" s="199">
        <v>0</v>
      </c>
      <c r="Q18" s="199">
        <v>0</v>
      </c>
    </row>
    <row r="19" spans="1:17" x14ac:dyDescent="0.25">
      <c r="A19" s="200" t="s">
        <v>36</v>
      </c>
      <c r="B19" s="199">
        <v>3.2890098783043515</v>
      </c>
      <c r="C19" s="199">
        <v>3.3129551157061448</v>
      </c>
      <c r="D19" s="199">
        <v>4.6386336640379664</v>
      </c>
      <c r="E19" s="199">
        <v>3.976677127132151</v>
      </c>
      <c r="F19" s="199">
        <v>4.4293827548234583</v>
      </c>
      <c r="G19" s="199">
        <v>3.7421921367240483</v>
      </c>
      <c r="H19" s="199">
        <v>3.4044826172817952</v>
      </c>
      <c r="I19" s="199">
        <v>1.6568104672975787</v>
      </c>
      <c r="J19" s="199">
        <v>2.6516493339135723</v>
      </c>
      <c r="K19" s="199">
        <v>1.9873880393150181</v>
      </c>
      <c r="L19" s="199">
        <v>2.3168442334018029</v>
      </c>
      <c r="M19" s="199">
        <v>1.9861264859878511</v>
      </c>
      <c r="N19" s="199">
        <v>1.9859182098195178</v>
      </c>
      <c r="O19" s="199">
        <v>1.6551393532928635</v>
      </c>
      <c r="P19" s="199">
        <v>1.3240272937741548</v>
      </c>
      <c r="Q19" s="199">
        <v>1.6939826930088093</v>
      </c>
    </row>
    <row r="20" spans="1:17" x14ac:dyDescent="0.25">
      <c r="A20" s="200" t="s">
        <v>35</v>
      </c>
      <c r="B20" s="199">
        <v>53.862944671752139</v>
      </c>
      <c r="C20" s="199">
        <v>65.398169701365561</v>
      </c>
      <c r="D20" s="199">
        <v>62.956142107545048</v>
      </c>
      <c r="E20" s="199">
        <v>43.36403020878177</v>
      </c>
      <c r="F20" s="199">
        <v>41.551932375370797</v>
      </c>
      <c r="G20" s="199">
        <v>55.930969384284452</v>
      </c>
      <c r="H20" s="199">
        <v>30.548768966001305</v>
      </c>
      <c r="I20" s="199">
        <v>31.366776992731154</v>
      </c>
      <c r="J20" s="199">
        <v>24.603610101333874</v>
      </c>
      <c r="K20" s="199">
        <v>23.285666662336837</v>
      </c>
      <c r="L20" s="199">
        <v>33.883348494053287</v>
      </c>
      <c r="M20" s="199">
        <v>27.219330344070965</v>
      </c>
      <c r="N20" s="199">
        <v>27.357342925025794</v>
      </c>
      <c r="O20" s="199">
        <v>28.616456990331393</v>
      </c>
      <c r="P20" s="199">
        <v>30.081152384054139</v>
      </c>
      <c r="Q20" s="199">
        <v>31.420372743699325</v>
      </c>
    </row>
    <row r="21" spans="1:17" x14ac:dyDescent="0.25">
      <c r="A21" s="200" t="s">
        <v>167</v>
      </c>
      <c r="B21" s="199">
        <v>0</v>
      </c>
      <c r="C21" s="199">
        <v>0</v>
      </c>
      <c r="D21" s="199">
        <v>0</v>
      </c>
      <c r="E21" s="199">
        <v>0</v>
      </c>
      <c r="F21" s="199">
        <v>0</v>
      </c>
      <c r="G21" s="199">
        <v>1.3416313421556905</v>
      </c>
      <c r="H21" s="199">
        <v>1.3475512629275805</v>
      </c>
      <c r="I21" s="199">
        <v>0.5336687085839128</v>
      </c>
      <c r="J21" s="199">
        <v>0.82878142131191257</v>
      </c>
      <c r="K21" s="199">
        <v>1.7080027390893064</v>
      </c>
      <c r="L21" s="199">
        <v>4.8832161521624347</v>
      </c>
      <c r="M21" s="199">
        <v>4.6422855488075072</v>
      </c>
      <c r="N21" s="199">
        <v>1.1000607916744078</v>
      </c>
      <c r="O21" s="199">
        <v>1.3952473924171613</v>
      </c>
      <c r="P21" s="199">
        <v>1.368379973036842</v>
      </c>
      <c r="Q21" s="199">
        <v>1.7029422474526821</v>
      </c>
    </row>
    <row r="22" spans="1:17" x14ac:dyDescent="0.25">
      <c r="A22" s="200" t="s">
        <v>166</v>
      </c>
      <c r="B22" s="199">
        <v>1.7485159582011897E-2</v>
      </c>
      <c r="C22" s="199">
        <v>0.2972320057422953</v>
      </c>
      <c r="D22" s="199">
        <v>0.46438423516801458</v>
      </c>
      <c r="E22" s="199">
        <v>0.5183478064334065</v>
      </c>
      <c r="F22" s="199">
        <v>0.5046922955226224</v>
      </c>
      <c r="G22" s="199">
        <v>0.57915081355945353</v>
      </c>
      <c r="H22" s="199">
        <v>0.64268910311378002</v>
      </c>
      <c r="I22" s="199">
        <v>0.81021881693251807</v>
      </c>
      <c r="J22" s="199">
        <v>0.99761651282921227</v>
      </c>
      <c r="K22" s="199">
        <v>0.89807834179342427</v>
      </c>
      <c r="L22" s="199">
        <v>0.60834070308811217</v>
      </c>
      <c r="M22" s="199">
        <v>0.84231656486008133</v>
      </c>
      <c r="N22" s="199">
        <v>0.91038783123925915</v>
      </c>
      <c r="O22" s="199">
        <v>1.1714011174958141</v>
      </c>
      <c r="P22" s="199">
        <v>0.75161778400833279</v>
      </c>
      <c r="Q22" s="199">
        <v>0.70838545336565106</v>
      </c>
    </row>
    <row r="23" spans="1:17" x14ac:dyDescent="0.25">
      <c r="A23" s="200" t="s">
        <v>165</v>
      </c>
      <c r="B23" s="199">
        <v>0</v>
      </c>
      <c r="C23" s="199">
        <v>0</v>
      </c>
      <c r="D23" s="199">
        <v>0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199">
        <v>0</v>
      </c>
      <c r="N23" s="199">
        <v>1.0434676565066703</v>
      </c>
      <c r="O23" s="199">
        <v>0.84667783557849818</v>
      </c>
      <c r="P23" s="199">
        <v>0.84662652435053576</v>
      </c>
      <c r="Q23" s="199">
        <v>0.75234955734705067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7.8798063531358506</v>
      </c>
      <c r="C25" s="197">
        <v>9.5263293321753029</v>
      </c>
      <c r="D25" s="197">
        <v>9.1778705705528392</v>
      </c>
      <c r="E25" s="197">
        <v>6.2968623196162881</v>
      </c>
      <c r="F25" s="197">
        <v>6.0379548940579921</v>
      </c>
      <c r="G25" s="197">
        <v>8.1405949123473924</v>
      </c>
      <c r="H25" s="197">
        <v>4.4325177469393591</v>
      </c>
      <c r="I25" s="197">
        <v>4.4687992931887548</v>
      </c>
      <c r="J25" s="197">
        <v>3.5048776201059657</v>
      </c>
      <c r="K25" s="197">
        <v>3.3263207965471269</v>
      </c>
      <c r="L25" s="197">
        <v>4.9798125863578973</v>
      </c>
      <c r="M25" s="197">
        <v>3.9784445791306302</v>
      </c>
      <c r="N25" s="197">
        <v>3.9299923140086856</v>
      </c>
      <c r="O25" s="197">
        <v>4.090728836115411</v>
      </c>
      <c r="P25" s="197">
        <v>4.3381466376997144</v>
      </c>
      <c r="Q25" s="197">
        <v>4.5479809307720398</v>
      </c>
    </row>
    <row r="26" spans="1:17" x14ac:dyDescent="0.25">
      <c r="A26" s="198" t="s">
        <v>155</v>
      </c>
      <c r="B26" s="197">
        <v>7.4892484272277615</v>
      </c>
      <c r="C26" s="197">
        <v>8.2264177831861041</v>
      </c>
      <c r="D26" s="197">
        <v>8.9252905926695778</v>
      </c>
      <c r="E26" s="197">
        <v>9.3665612821307391</v>
      </c>
      <c r="F26" s="197">
        <v>10.337875639482677</v>
      </c>
      <c r="G26" s="197">
        <v>10.846273217628779</v>
      </c>
      <c r="H26" s="197">
        <v>10.177996251961105</v>
      </c>
      <c r="I26" s="197">
        <v>11.242183310703462</v>
      </c>
      <c r="J26" s="197">
        <v>10.690183321489421</v>
      </c>
      <c r="K26" s="197">
        <v>10.920898173493399</v>
      </c>
      <c r="L26" s="197">
        <v>10.816885491435492</v>
      </c>
      <c r="M26" s="197">
        <v>10.339955612643866</v>
      </c>
      <c r="N26" s="197">
        <v>10.573048375883442</v>
      </c>
      <c r="O26" s="197">
        <v>9.9302978053722981</v>
      </c>
      <c r="P26" s="197">
        <v>8.7173428863291491</v>
      </c>
      <c r="Q26" s="197">
        <v>9.2372393412110956</v>
      </c>
    </row>
    <row r="27" spans="1:17" x14ac:dyDescent="0.25">
      <c r="A27" s="196" t="s">
        <v>45</v>
      </c>
      <c r="B27" s="195">
        <v>9.6362320917934152</v>
      </c>
      <c r="C27" s="195">
        <v>10.584729804747756</v>
      </c>
      <c r="D27" s="195">
        <v>11.483952291525291</v>
      </c>
      <c r="E27" s="195">
        <v>12.051724454549589</v>
      </c>
      <c r="F27" s="195">
        <v>13.301490792585078</v>
      </c>
      <c r="G27" s="195">
        <v>13.955633475328876</v>
      </c>
      <c r="H27" s="195">
        <v>13.095777909667412</v>
      </c>
      <c r="I27" s="195">
        <v>14.465041272576073</v>
      </c>
      <c r="J27" s="195">
        <v>13.754796437941451</v>
      </c>
      <c r="K27" s="195">
        <v>14.051651574012435</v>
      </c>
      <c r="L27" s="195">
        <v>13.917821009498653</v>
      </c>
      <c r="M27" s="195">
        <v>13.304167042988652</v>
      </c>
      <c r="N27" s="195">
        <v>13.604081779069256</v>
      </c>
      <c r="O27" s="195">
        <v>12.777070399387902</v>
      </c>
      <c r="P27" s="195">
        <v>11.216391082850818</v>
      </c>
      <c r="Q27" s="195">
        <v>11.885329087995546</v>
      </c>
    </row>
    <row r="29" spans="1:17" ht="12.75" x14ac:dyDescent="0.25">
      <c r="A29" s="127" t="s">
        <v>170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0.99999999999999989</v>
      </c>
      <c r="C31" s="194">
        <f t="shared" si="3"/>
        <v>1</v>
      </c>
      <c r="D31" s="194">
        <f t="shared" si="3"/>
        <v>1</v>
      </c>
      <c r="E31" s="194">
        <f t="shared" si="3"/>
        <v>1</v>
      </c>
      <c r="F31" s="194">
        <f t="shared" si="3"/>
        <v>1.0000000000000002</v>
      </c>
      <c r="G31" s="194">
        <f t="shared" si="3"/>
        <v>1</v>
      </c>
      <c r="H31" s="194">
        <f t="shared" si="3"/>
        <v>1</v>
      </c>
      <c r="I31" s="194">
        <f t="shared" si="3"/>
        <v>0.99999999999999989</v>
      </c>
      <c r="J31" s="194">
        <f t="shared" si="3"/>
        <v>0.99999999999999989</v>
      </c>
      <c r="K31" s="194">
        <f t="shared" si="3"/>
        <v>1</v>
      </c>
      <c r="L31" s="194">
        <f t="shared" si="3"/>
        <v>1</v>
      </c>
      <c r="M31" s="194">
        <f t="shared" si="3"/>
        <v>1</v>
      </c>
      <c r="N31" s="194">
        <f t="shared" si="3"/>
        <v>1.0000000000000002</v>
      </c>
      <c r="O31" s="194">
        <f t="shared" si="3"/>
        <v>1</v>
      </c>
      <c r="P31" s="194">
        <f t="shared" si="3"/>
        <v>1</v>
      </c>
      <c r="Q31" s="194">
        <f t="shared" si="3"/>
        <v>0.99999999999999967</v>
      </c>
    </row>
    <row r="32" spans="1:17" x14ac:dyDescent="0.25">
      <c r="A32" s="185" t="s">
        <v>162</v>
      </c>
      <c r="B32" s="193">
        <f t="shared" ref="B32:Q32" si="4">IF(B$6=0,0,B$6/B$5)</f>
        <v>1.6433710816202533E-2</v>
      </c>
      <c r="C32" s="193">
        <f t="shared" si="4"/>
        <v>1.5099613493463631E-2</v>
      </c>
      <c r="D32" s="193">
        <f t="shared" si="4"/>
        <v>1.6675989025249867E-2</v>
      </c>
      <c r="E32" s="193">
        <f t="shared" si="4"/>
        <v>2.4032624734983358E-2</v>
      </c>
      <c r="F32" s="193">
        <f t="shared" si="4"/>
        <v>2.6946661741815477E-2</v>
      </c>
      <c r="G32" s="193">
        <f t="shared" si="4"/>
        <v>2.1914594421911553E-2</v>
      </c>
      <c r="H32" s="193">
        <f t="shared" si="4"/>
        <v>3.3612949883030416E-2</v>
      </c>
      <c r="I32" s="193">
        <f t="shared" si="4"/>
        <v>3.6590194335641209E-2</v>
      </c>
      <c r="J32" s="193">
        <f t="shared" si="4"/>
        <v>4.1427924457571652E-2</v>
      </c>
      <c r="K32" s="193">
        <f t="shared" si="4"/>
        <v>4.3612138085489763E-2</v>
      </c>
      <c r="L32" s="193">
        <f t="shared" si="4"/>
        <v>3.1880498138669645E-2</v>
      </c>
      <c r="M32" s="193">
        <f t="shared" si="4"/>
        <v>3.6233307832603714E-2</v>
      </c>
      <c r="N32" s="193">
        <f t="shared" si="4"/>
        <v>3.7801359553911812E-2</v>
      </c>
      <c r="O32" s="193">
        <f t="shared" si="4"/>
        <v>3.4965777449759622E-2</v>
      </c>
      <c r="P32" s="193">
        <f t="shared" si="4"/>
        <v>3.048118832259793E-2</v>
      </c>
      <c r="Q32" s="193">
        <f t="shared" si="4"/>
        <v>3.0688266189927371E-2</v>
      </c>
    </row>
    <row r="33" spans="1:17" x14ac:dyDescent="0.25">
      <c r="A33" s="183" t="s">
        <v>161</v>
      </c>
      <c r="B33" s="192">
        <f t="shared" ref="B33:Q33" si="5">IF(B$7=0,0,B$7/B$5)</f>
        <v>4.8763740448921709E-3</v>
      </c>
      <c r="C33" s="192">
        <f t="shared" si="5"/>
        <v>4.48050742470374E-3</v>
      </c>
      <c r="D33" s="192">
        <f t="shared" si="5"/>
        <v>4.9482652436271864E-3</v>
      </c>
      <c r="E33" s="192">
        <f t="shared" si="5"/>
        <v>7.1311993255207444E-3</v>
      </c>
      <c r="F33" s="192">
        <f t="shared" si="5"/>
        <v>7.9958813553372438E-3</v>
      </c>
      <c r="G33" s="192">
        <f t="shared" si="5"/>
        <v>6.5027163151725733E-3</v>
      </c>
      <c r="H33" s="192">
        <f t="shared" si="5"/>
        <v>9.9739686437872125E-3</v>
      </c>
      <c r="I33" s="192">
        <f t="shared" si="5"/>
        <v>1.0857406215275723E-2</v>
      </c>
      <c r="J33" s="192">
        <f t="shared" si="5"/>
        <v>1.2292905590104448E-2</v>
      </c>
      <c r="K33" s="192">
        <f t="shared" si="5"/>
        <v>1.2941027171578206E-2</v>
      </c>
      <c r="L33" s="192">
        <f t="shared" si="5"/>
        <v>9.4598983394771352E-3</v>
      </c>
      <c r="M33" s="192">
        <f t="shared" si="5"/>
        <v>1.075150730419908E-2</v>
      </c>
      <c r="N33" s="192">
        <f t="shared" si="5"/>
        <v>1.121679519932843E-2</v>
      </c>
      <c r="O33" s="192">
        <f t="shared" si="5"/>
        <v>1.0375393088174346E-2</v>
      </c>
      <c r="P33" s="192">
        <f t="shared" si="5"/>
        <v>9.044681219973769E-3</v>
      </c>
      <c r="Q33" s="192">
        <f t="shared" si="5"/>
        <v>9.1061274233791099E-3</v>
      </c>
    </row>
    <row r="34" spans="1:17" x14ac:dyDescent="0.25">
      <c r="A34" s="183" t="s">
        <v>160</v>
      </c>
      <c r="B34" s="192">
        <f t="shared" ref="B34:Q34" si="6">IF(B$8=0,0,B$8/B$5)</f>
        <v>1.966220455289816E-2</v>
      </c>
      <c r="C34" s="192">
        <f t="shared" si="6"/>
        <v>1.8066016403639511E-2</v>
      </c>
      <c r="D34" s="192">
        <f t="shared" si="6"/>
        <v>1.9952079661343047E-2</v>
      </c>
      <c r="E34" s="192">
        <f t="shared" si="6"/>
        <v>2.8753967303379573E-2</v>
      </c>
      <c r="F34" s="192">
        <f t="shared" si="6"/>
        <v>3.22404830601591E-2</v>
      </c>
      <c r="G34" s="192">
        <f t="shared" si="6"/>
        <v>2.6219838175112462E-2</v>
      </c>
      <c r="H34" s="192">
        <f t="shared" si="6"/>
        <v>4.0216400520742449E-2</v>
      </c>
      <c r="I34" s="192">
        <f t="shared" si="6"/>
        <v>4.3778541176978096E-2</v>
      </c>
      <c r="J34" s="192">
        <f t="shared" si="6"/>
        <v>4.9566670242467761E-2</v>
      </c>
      <c r="K34" s="192">
        <f t="shared" si="6"/>
        <v>5.2179984765260229E-2</v>
      </c>
      <c r="L34" s="192">
        <f t="shared" si="6"/>
        <v>3.8143599011903548E-2</v>
      </c>
      <c r="M34" s="192">
        <f t="shared" si="6"/>
        <v>4.3351542338835404E-2</v>
      </c>
      <c r="N34" s="192">
        <f t="shared" si="6"/>
        <v>4.5227646527275074E-2</v>
      </c>
      <c r="O34" s="192">
        <f t="shared" si="6"/>
        <v>4.1834998574421488E-2</v>
      </c>
      <c r="P34" s="192">
        <f t="shared" si="6"/>
        <v>3.6469387012909749E-2</v>
      </c>
      <c r="Q34" s="192">
        <f t="shared" si="6"/>
        <v>3.6717146477059204E-2</v>
      </c>
    </row>
    <row r="35" spans="1:17" x14ac:dyDescent="0.25">
      <c r="A35" s="181" t="s">
        <v>159</v>
      </c>
      <c r="B35" s="191">
        <f t="shared" ref="B35:Q35" si="7">IF(B$9=0,0,B$9/B$5)</f>
        <v>0.24323816353637262</v>
      </c>
      <c r="C35" s="191">
        <f t="shared" si="7"/>
        <v>0.24464453531576036</v>
      </c>
      <c r="D35" s="191">
        <f t="shared" si="7"/>
        <v>0.24249111714092186</v>
      </c>
      <c r="E35" s="191">
        <f t="shared" si="7"/>
        <v>0.22866987746744152</v>
      </c>
      <c r="F35" s="191">
        <f t="shared" si="7"/>
        <v>0.22366713926868637</v>
      </c>
      <c r="G35" s="191">
        <f t="shared" si="7"/>
        <v>0.23183336213640754</v>
      </c>
      <c r="H35" s="191">
        <f t="shared" si="7"/>
        <v>0.21381072857526118</v>
      </c>
      <c r="I35" s="191">
        <f t="shared" si="7"/>
        <v>0.20885358828854111</v>
      </c>
      <c r="J35" s="191">
        <f t="shared" si="7"/>
        <v>0.20148374309728931</v>
      </c>
      <c r="K35" s="191">
        <f t="shared" si="7"/>
        <v>0.19761732963280595</v>
      </c>
      <c r="L35" s="191">
        <f t="shared" si="7"/>
        <v>0.21678836389592412</v>
      </c>
      <c r="M35" s="191">
        <f t="shared" si="7"/>
        <v>0.21030524330617792</v>
      </c>
      <c r="N35" s="191">
        <f t="shared" si="7"/>
        <v>0.20719001055888794</v>
      </c>
      <c r="O35" s="191">
        <f t="shared" si="7"/>
        <v>0.21141943309780725</v>
      </c>
      <c r="P35" s="191">
        <f t="shared" si="7"/>
        <v>0.21755323557557965</v>
      </c>
      <c r="Q35" s="191">
        <f t="shared" si="7"/>
        <v>0.21719587583880129</v>
      </c>
    </row>
    <row r="36" spans="1:17" x14ac:dyDescent="0.25">
      <c r="A36" s="179" t="s">
        <v>158</v>
      </c>
      <c r="B36" s="190">
        <f t="shared" ref="B36:Q36" si="8">IF(B$16=0,0,B$16/B$5)</f>
        <v>0.41375143542924087</v>
      </c>
      <c r="C36" s="190">
        <f t="shared" si="8"/>
        <v>0.41841498090046075</v>
      </c>
      <c r="D36" s="190">
        <f t="shared" si="8"/>
        <v>0.41033421342171722</v>
      </c>
      <c r="E36" s="190">
        <f t="shared" si="8"/>
        <v>0.38660884779038451</v>
      </c>
      <c r="F36" s="190">
        <f t="shared" si="8"/>
        <v>0.37660848179756734</v>
      </c>
      <c r="G36" s="190">
        <f t="shared" si="8"/>
        <v>0.39358234292673661</v>
      </c>
      <c r="H36" s="190">
        <f t="shared" si="8"/>
        <v>0.35028487850320189</v>
      </c>
      <c r="I36" s="190">
        <f t="shared" si="8"/>
        <v>0.34804184998878629</v>
      </c>
      <c r="J36" s="190">
        <f t="shared" si="8"/>
        <v>0.32501802450248923</v>
      </c>
      <c r="K36" s="190">
        <f t="shared" si="8"/>
        <v>0.31786280895736285</v>
      </c>
      <c r="L36" s="190">
        <f t="shared" si="8"/>
        <v>0.35120640705471351</v>
      </c>
      <c r="M36" s="190">
        <f t="shared" si="8"/>
        <v>0.33360241586335349</v>
      </c>
      <c r="N36" s="190">
        <f t="shared" si="8"/>
        <v>0.33622148866417345</v>
      </c>
      <c r="O36" s="190">
        <f t="shared" si="8"/>
        <v>0.3446737215366259</v>
      </c>
      <c r="P36" s="190">
        <f t="shared" si="8"/>
        <v>0.36297654161828125</v>
      </c>
      <c r="Q36" s="190">
        <f t="shared" si="8"/>
        <v>0.3615558195293771</v>
      </c>
    </row>
    <row r="37" spans="1:17" x14ac:dyDescent="0.25">
      <c r="A37" s="179" t="s">
        <v>157</v>
      </c>
      <c r="B37" s="190">
        <f t="shared" ref="B37:Q37" si="9">IF(B$17=0,0,B$17/B$5)</f>
        <v>0.21012968744237298</v>
      </c>
      <c r="C37" s="190">
        <f t="shared" si="9"/>
        <v>0.21216944024787476</v>
      </c>
      <c r="D37" s="190">
        <f t="shared" si="9"/>
        <v>0.21300112412664776</v>
      </c>
      <c r="E37" s="190">
        <f t="shared" si="9"/>
        <v>0.2056890733014968</v>
      </c>
      <c r="F37" s="190">
        <f t="shared" si="9"/>
        <v>0.20296539092836435</v>
      </c>
      <c r="G37" s="190">
        <f t="shared" si="9"/>
        <v>0.20845724030537024</v>
      </c>
      <c r="H37" s="190">
        <f t="shared" si="9"/>
        <v>0.19883401556230917</v>
      </c>
      <c r="I37" s="190">
        <f t="shared" si="9"/>
        <v>0.18736469218964211</v>
      </c>
      <c r="J37" s="190">
        <f t="shared" si="9"/>
        <v>0.18877881313679526</v>
      </c>
      <c r="K37" s="190">
        <f t="shared" si="9"/>
        <v>0.18648950785364612</v>
      </c>
      <c r="L37" s="190">
        <f t="shared" si="9"/>
        <v>0.20582544454275012</v>
      </c>
      <c r="M37" s="190">
        <f t="shared" si="9"/>
        <v>0.20361999485073273</v>
      </c>
      <c r="N37" s="190">
        <f t="shared" si="9"/>
        <v>0.19401729700212297</v>
      </c>
      <c r="O37" s="190">
        <f t="shared" si="9"/>
        <v>0.19867469091439693</v>
      </c>
      <c r="P37" s="190">
        <f t="shared" si="9"/>
        <v>0.20131501443366895</v>
      </c>
      <c r="Q37" s="190">
        <f t="shared" si="9"/>
        <v>0.20188309724484269</v>
      </c>
    </row>
    <row r="38" spans="1:17" x14ac:dyDescent="0.25">
      <c r="A38" s="179" t="s">
        <v>156</v>
      </c>
      <c r="B38" s="190">
        <f t="shared" ref="B38:Q38" si="10">IF(B$25=0,0,B$25/B$5)</f>
        <v>2.8962698506413809E-2</v>
      </c>
      <c r="C38" s="190">
        <f t="shared" si="10"/>
        <v>2.9289147794290642E-2</v>
      </c>
      <c r="D38" s="190">
        <f t="shared" si="10"/>
        <v>2.8723492156275801E-2</v>
      </c>
      <c r="E38" s="190">
        <f t="shared" si="10"/>
        <v>2.7062710941047279E-2</v>
      </c>
      <c r="F38" s="190">
        <f t="shared" si="10"/>
        <v>2.6362682952254256E-2</v>
      </c>
      <c r="G38" s="190">
        <f t="shared" si="10"/>
        <v>2.7550857252758739E-2</v>
      </c>
      <c r="H38" s="190">
        <f t="shared" si="10"/>
        <v>2.4520024485036613E-2</v>
      </c>
      <c r="I38" s="190">
        <f t="shared" si="10"/>
        <v>2.4363011957607143E-2</v>
      </c>
      <c r="J38" s="190">
        <f t="shared" si="10"/>
        <v>2.2751338718740657E-2</v>
      </c>
      <c r="K38" s="190">
        <f t="shared" si="10"/>
        <v>2.2250471935361626E-2</v>
      </c>
      <c r="L38" s="190">
        <f t="shared" si="10"/>
        <v>2.4584531701971807E-2</v>
      </c>
      <c r="M38" s="190">
        <f t="shared" si="10"/>
        <v>2.3352248147822965E-2</v>
      </c>
      <c r="N38" s="190">
        <f t="shared" si="10"/>
        <v>2.353558386439349E-2</v>
      </c>
      <c r="O38" s="190">
        <f t="shared" si="10"/>
        <v>2.4127242167975863E-2</v>
      </c>
      <c r="P38" s="190">
        <f t="shared" si="10"/>
        <v>2.5408443910012551E-2</v>
      </c>
      <c r="Q38" s="190">
        <f t="shared" si="10"/>
        <v>2.5308993027190474E-2</v>
      </c>
    </row>
    <row r="39" spans="1:17" x14ac:dyDescent="0.25">
      <c r="A39" s="179" t="s">
        <v>155</v>
      </c>
      <c r="B39" s="190">
        <f t="shared" ref="B39:Q39" si="11">IF(B$26=0,0,B$26/B$5)</f>
        <v>2.7527179541805662E-2</v>
      </c>
      <c r="C39" s="190">
        <f t="shared" si="11"/>
        <v>2.5292508569436548E-2</v>
      </c>
      <c r="D39" s="190">
        <f t="shared" si="11"/>
        <v>2.7933006067177992E-2</v>
      </c>
      <c r="E39" s="190">
        <f t="shared" si="11"/>
        <v>4.0255690473053878E-2</v>
      </c>
      <c r="F39" s="190">
        <f t="shared" si="11"/>
        <v>4.5136829053114974E-2</v>
      </c>
      <c r="G39" s="190">
        <f t="shared" si="11"/>
        <v>3.6707897685716299E-2</v>
      </c>
      <c r="H39" s="190">
        <f t="shared" si="11"/>
        <v>5.6303151291164234E-2</v>
      </c>
      <c r="I39" s="190">
        <f t="shared" si="11"/>
        <v>6.1290165088806352E-2</v>
      </c>
      <c r="J39" s="190">
        <f t="shared" si="11"/>
        <v>6.9393573207068085E-2</v>
      </c>
      <c r="K39" s="190">
        <f t="shared" si="11"/>
        <v>7.3052225921954664E-2</v>
      </c>
      <c r="L39" s="190">
        <f t="shared" si="11"/>
        <v>5.3401219356989389E-2</v>
      </c>
      <c r="M39" s="190">
        <f t="shared" si="11"/>
        <v>6.0692364692107516E-2</v>
      </c>
      <c r="N39" s="190">
        <f t="shared" si="11"/>
        <v>6.3318919445689306E-2</v>
      </c>
      <c r="O39" s="190">
        <f t="shared" si="11"/>
        <v>5.8569196235909379E-2</v>
      </c>
      <c r="P39" s="190">
        <f t="shared" si="11"/>
        <v>5.105731462528143E-2</v>
      </c>
      <c r="Q39" s="190">
        <f t="shared" si="11"/>
        <v>5.1404179049078617E-2</v>
      </c>
    </row>
    <row r="40" spans="1:17" x14ac:dyDescent="0.25">
      <c r="A40" s="177" t="s">
        <v>45</v>
      </c>
      <c r="B40" s="189">
        <f t="shared" ref="B40:Q40" si="12">IF(B$27=0,0,B$27/B$5)</f>
        <v>3.541854612980111E-2</v>
      </c>
      <c r="C40" s="189">
        <f t="shared" si="12"/>
        <v>3.2543249850370097E-2</v>
      </c>
      <c r="D40" s="189">
        <f t="shared" si="12"/>
        <v>3.5940713157039297E-2</v>
      </c>
      <c r="E40" s="189">
        <f t="shared" si="12"/>
        <v>5.1796008662692336E-2</v>
      </c>
      <c r="F40" s="189">
        <f t="shared" si="12"/>
        <v>5.8076449842700932E-2</v>
      </c>
      <c r="G40" s="189">
        <f t="shared" si="12"/>
        <v>4.7231150780814017E-2</v>
      </c>
      <c r="H40" s="189">
        <f t="shared" si="12"/>
        <v>7.2443882535466714E-2</v>
      </c>
      <c r="I40" s="189">
        <f t="shared" si="12"/>
        <v>7.8860550758721767E-2</v>
      </c>
      <c r="J40" s="189">
        <f t="shared" si="12"/>
        <v>8.9287007047473471E-2</v>
      </c>
      <c r="K40" s="189">
        <f t="shared" si="12"/>
        <v>9.3994505676540524E-2</v>
      </c>
      <c r="L40" s="189">
        <f t="shared" si="12"/>
        <v>6.8710037957600709E-2</v>
      </c>
      <c r="M40" s="189">
        <f t="shared" si="12"/>
        <v>7.8091375664167073E-2</v>
      </c>
      <c r="N40" s="189">
        <f t="shared" si="12"/>
        <v>8.1470899184217641E-2</v>
      </c>
      <c r="O40" s="189">
        <f t="shared" si="12"/>
        <v>7.53595469349293E-2</v>
      </c>
      <c r="P40" s="189">
        <f t="shared" si="12"/>
        <v>6.5694193281694901E-2</v>
      </c>
      <c r="Q40" s="189">
        <f t="shared" si="12"/>
        <v>6.6140495220343917E-2</v>
      </c>
    </row>
    <row r="42" spans="1:17" ht="12.75" x14ac:dyDescent="0.25">
      <c r="A42" s="127" t="s">
        <v>169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0.3906307740091059</v>
      </c>
      <c r="C44" s="213">
        <f>IF(C$5=0,0,C$5/AGR_fec!C$5)</f>
        <v>0.39233918674138923</v>
      </c>
      <c r="D44" s="213">
        <f>IF(D$5=0,0,D$5/AGR_fec!D$5)</f>
        <v>0.39303386808609436</v>
      </c>
      <c r="E44" s="213">
        <f>IF(E$5=0,0,E$5/AGR_fec!E$5)</f>
        <v>0.39606942097742709</v>
      </c>
      <c r="F44" s="213">
        <f>IF(F$5=0,0,F$5/AGR_fec!F$5)</f>
        <v>0.39736490394015084</v>
      </c>
      <c r="G44" s="213">
        <f>IF(G$5=0,0,G$5/AGR_fec!G$5)</f>
        <v>0.3947451467284423</v>
      </c>
      <c r="H44" s="213">
        <f>IF(H$5=0,0,H$5/AGR_fec!H$5)</f>
        <v>0.40043378329967816</v>
      </c>
      <c r="I44" s="213">
        <f>IF(I$5=0,0,I$5/AGR_fec!I$5)</f>
        <v>0.40281092347433323</v>
      </c>
      <c r="J44" s="213">
        <f>IF(J$5=0,0,J$5/AGR_fec!J$5)</f>
        <v>0.40486654354141538</v>
      </c>
      <c r="K44" s="213">
        <f>IF(K$5=0,0,K$5/AGR_fec!K$5)</f>
        <v>0.4055821103234985</v>
      </c>
      <c r="L44" s="213">
        <f>IF(L$5=0,0,L$5/AGR_fec!L$5)</f>
        <v>0.39849929769293357</v>
      </c>
      <c r="M44" s="213">
        <f>IF(M$5=0,0,M$5/AGR_fec!M$5)</f>
        <v>0.40061251194061648</v>
      </c>
      <c r="N44" s="213">
        <f>IF(N$5=0,0,N$5/AGR_fec!N$5)</f>
        <v>0.40243011475587143</v>
      </c>
      <c r="O44" s="213">
        <f>IF(O$5=0,0,O$5/AGR_fec!O$5)</f>
        <v>0.40091975129161739</v>
      </c>
      <c r="P44" s="213">
        <f>IF(P$5=0,0,P$5/AGR_fec!P$5)</f>
        <v>0.39841170290435213</v>
      </c>
      <c r="Q44" s="213">
        <f>IF(Q$5=0,0,Q$5/AGR_fec!Q$5)</f>
        <v>0.40775982617065032</v>
      </c>
    </row>
    <row r="45" spans="1:17" x14ac:dyDescent="0.25">
      <c r="A45" s="185" t="s">
        <v>162</v>
      </c>
      <c r="B45" s="212">
        <f>IF(B$6=0,0,B$6/AGR_fec!B$6)</f>
        <v>0.4947325132770769</v>
      </c>
      <c r="C45" s="212">
        <f>IF(C$6=0,0,C$6/AGR_fec!C$6)</f>
        <v>0.49790310159532808</v>
      </c>
      <c r="D45" s="212">
        <f>IF(D$6=0,0,D$6/AGR_fec!D$6)</f>
        <v>0.49790310159532764</v>
      </c>
      <c r="E45" s="212">
        <f>IF(E$6=0,0,E$6/AGR_fec!E$6)</f>
        <v>0.49790310159532786</v>
      </c>
      <c r="F45" s="212">
        <f>IF(F$6=0,0,F$6/AGR_fec!F$6)</f>
        <v>0.49790310159532802</v>
      </c>
      <c r="G45" s="212">
        <f>IF(G$6=0,0,G$6/AGR_fec!G$6)</f>
        <v>0.49790310159532819</v>
      </c>
      <c r="H45" s="212">
        <f>IF(H$6=0,0,H$6/AGR_fec!H$6)</f>
        <v>0.49790310159532802</v>
      </c>
      <c r="I45" s="212">
        <f>IF(I$6=0,0,I$6/AGR_fec!I$6)</f>
        <v>0.49790310159532769</v>
      </c>
      <c r="J45" s="212">
        <f>IF(J$6=0,0,J$6/AGR_fec!J$6)</f>
        <v>0.4979031015953278</v>
      </c>
      <c r="K45" s="212">
        <f>IF(K$6=0,0,K$6/AGR_fec!K$6)</f>
        <v>0.4979031015953278</v>
      </c>
      <c r="L45" s="212">
        <f>IF(L$6=0,0,L$6/AGR_fec!L$6)</f>
        <v>0.49790310159532786</v>
      </c>
      <c r="M45" s="212">
        <f>IF(M$6=0,0,M$6/AGR_fec!M$6)</f>
        <v>0.49790310159532786</v>
      </c>
      <c r="N45" s="212">
        <f>IF(N$6=0,0,N$6/AGR_fec!N$6)</f>
        <v>0.49790310159532764</v>
      </c>
      <c r="O45" s="212">
        <f>IF(O$6=0,0,O$6/AGR_fec!O$6)</f>
        <v>0.49790310159532769</v>
      </c>
      <c r="P45" s="212">
        <f>IF(P$6=0,0,P$6/AGR_fec!P$6)</f>
        <v>0.49790310159532808</v>
      </c>
      <c r="Q45" s="212">
        <f>IF(Q$6=0,0,Q$6/AGR_fec!Q$6)</f>
        <v>0.50961887033787845</v>
      </c>
    </row>
    <row r="46" spans="1:17" x14ac:dyDescent="0.25">
      <c r="A46" s="183" t="s">
        <v>161</v>
      </c>
      <c r="B46" s="211">
        <f>IF(B$7=0,0,B$7/AGR_fec!B$7)</f>
        <v>0.12953113199610575</v>
      </c>
      <c r="C46" s="211">
        <f>IF(C$7=0,0,C$7/AGR_fec!C$7)</f>
        <v>0.13036125713026414</v>
      </c>
      <c r="D46" s="211">
        <f>IF(D$7=0,0,D$7/AGR_fec!D$7)</f>
        <v>0.13036125713026414</v>
      </c>
      <c r="E46" s="211">
        <f>IF(E$7=0,0,E$7/AGR_fec!E$7)</f>
        <v>0.13036125713026414</v>
      </c>
      <c r="F46" s="211">
        <f>IF(F$7=0,0,F$7/AGR_fec!F$7)</f>
        <v>0.13036125713026417</v>
      </c>
      <c r="G46" s="211">
        <f>IF(G$7=0,0,G$7/AGR_fec!G$7)</f>
        <v>0.13036125713026414</v>
      </c>
      <c r="H46" s="211">
        <f>IF(H$7=0,0,H$7/AGR_fec!H$7)</f>
        <v>0.13036125713026414</v>
      </c>
      <c r="I46" s="211">
        <f>IF(I$7=0,0,I$7/AGR_fec!I$7)</f>
        <v>0.13036125713026414</v>
      </c>
      <c r="J46" s="211">
        <f>IF(J$7=0,0,J$7/AGR_fec!J$7)</f>
        <v>0.13036125713026417</v>
      </c>
      <c r="K46" s="211">
        <f>IF(K$7=0,0,K$7/AGR_fec!K$7)</f>
        <v>0.13036125713026417</v>
      </c>
      <c r="L46" s="211">
        <f>IF(L$7=0,0,L$7/AGR_fec!L$7)</f>
        <v>0.13036125713026414</v>
      </c>
      <c r="M46" s="211">
        <f>IF(M$7=0,0,M$7/AGR_fec!M$7)</f>
        <v>0.13036125713026414</v>
      </c>
      <c r="N46" s="211">
        <f>IF(N$7=0,0,N$7/AGR_fec!N$7)</f>
        <v>0.13036125713026414</v>
      </c>
      <c r="O46" s="211">
        <f>IF(O$7=0,0,O$7/AGR_fec!O$7)</f>
        <v>0.13036125713026409</v>
      </c>
      <c r="P46" s="211">
        <f>IF(P$7=0,0,P$7/AGR_fec!P$7)</f>
        <v>0.1303612571302642</v>
      </c>
      <c r="Q46" s="211">
        <f>IF(Q$7=0,0,Q$7/AGR_fec!Q$7)</f>
        <v>0.13342868598666777</v>
      </c>
    </row>
    <row r="47" spans="1:17" x14ac:dyDescent="0.25">
      <c r="A47" s="183" t="s">
        <v>160</v>
      </c>
      <c r="B47" s="211">
        <f>IF(B$8=0,0,B$8/AGR_fec!B$8)</f>
        <v>0.71031055496723949</v>
      </c>
      <c r="C47" s="211">
        <f>IF(C$8=0,0,C$8/AGR_fec!C$8)</f>
        <v>0.71486271656460787</v>
      </c>
      <c r="D47" s="211">
        <f>IF(D$8=0,0,D$8/AGR_fec!D$8)</f>
        <v>0.71486271656460798</v>
      </c>
      <c r="E47" s="211">
        <f>IF(E$8=0,0,E$8/AGR_fec!E$8)</f>
        <v>0.71486271656460809</v>
      </c>
      <c r="F47" s="211">
        <f>IF(F$8=0,0,F$8/AGR_fec!F$8)</f>
        <v>0.7148627165646082</v>
      </c>
      <c r="G47" s="211">
        <f>IF(G$8=0,0,G$8/AGR_fec!G$8)</f>
        <v>0.71486271656460754</v>
      </c>
      <c r="H47" s="211">
        <f>IF(H$8=0,0,H$8/AGR_fec!H$8)</f>
        <v>0.71486271656460831</v>
      </c>
      <c r="I47" s="211">
        <f>IF(I$8=0,0,I$8/AGR_fec!I$8)</f>
        <v>0.71486271656460787</v>
      </c>
      <c r="J47" s="211">
        <f>IF(J$8=0,0,J$8/AGR_fec!J$8)</f>
        <v>0.71486271656460776</v>
      </c>
      <c r="K47" s="211">
        <f>IF(K$8=0,0,K$8/AGR_fec!K$8)</f>
        <v>0.71486271656460831</v>
      </c>
      <c r="L47" s="211">
        <f>IF(L$8=0,0,L$8/AGR_fec!L$8)</f>
        <v>0.71486271656460798</v>
      </c>
      <c r="M47" s="211">
        <f>IF(M$8=0,0,M$8/AGR_fec!M$8)</f>
        <v>0.7148627165646082</v>
      </c>
      <c r="N47" s="211">
        <f>IF(N$8=0,0,N$8/AGR_fec!N$8)</f>
        <v>0.71486271656460765</v>
      </c>
      <c r="O47" s="211">
        <f>IF(O$8=0,0,O$8/AGR_fec!O$8)</f>
        <v>0.71486271656460831</v>
      </c>
      <c r="P47" s="211">
        <f>IF(P$8=0,0,P$8/AGR_fec!P$8)</f>
        <v>0.71486271656460809</v>
      </c>
      <c r="Q47" s="211">
        <f>IF(Q$8=0,0,Q$8/AGR_fec!Q$8)</f>
        <v>0.73168359244006986</v>
      </c>
    </row>
    <row r="48" spans="1:17" x14ac:dyDescent="0.25">
      <c r="A48" s="181" t="s">
        <v>159</v>
      </c>
      <c r="B48" s="210">
        <f>IF(B$9=0,0,B$9/AGR_fec!B$9)</f>
        <v>0.64184060083499384</v>
      </c>
      <c r="C48" s="210">
        <f>IF(C$9=0,0,C$9/AGR_fec!C$9)</f>
        <v>0.64561209184897461</v>
      </c>
      <c r="D48" s="210">
        <f>IF(D$9=0,0,D$9/AGR_fec!D$9)</f>
        <v>0.6464629019055782</v>
      </c>
      <c r="E48" s="210">
        <f>IF(E$9=0,0,E$9/AGR_fec!E$9)</f>
        <v>0.64737687259503973</v>
      </c>
      <c r="F48" s="210">
        <f>IF(F$9=0,0,F$9/AGR_fec!F$9)</f>
        <v>0.64790865222963123</v>
      </c>
      <c r="G48" s="210">
        <f>IF(G$9=0,0,G$9/AGR_fec!G$9)</f>
        <v>0.64642203679286003</v>
      </c>
      <c r="H48" s="210">
        <f>IF(H$9=0,0,H$9/AGR_fec!H$9)</f>
        <v>0.65101228929351984</v>
      </c>
      <c r="I48" s="210">
        <f>IF(I$9=0,0,I$9/AGR_fec!I$9)</f>
        <v>0.65269443438164032</v>
      </c>
      <c r="J48" s="210">
        <f>IF(J$9=0,0,J$9/AGR_fec!J$9)</f>
        <v>0.6554945150293745</v>
      </c>
      <c r="K48" s="210">
        <f>IF(K$9=0,0,K$9/AGR_fec!K$9)</f>
        <v>0.65565638861534226</v>
      </c>
      <c r="L48" s="210">
        <f>IF(L$9=0,0,L$9/AGR_fec!L$9)</f>
        <v>0.64985064347786048</v>
      </c>
      <c r="M48" s="210">
        <f>IF(M$9=0,0,M$9/AGR_fec!M$9)</f>
        <v>0.65251231648651498</v>
      </c>
      <c r="N48" s="210">
        <f>IF(N$9=0,0,N$9/AGR_fec!N$9)</f>
        <v>0.65336567302839266</v>
      </c>
      <c r="O48" s="210">
        <f>IF(O$9=0,0,O$9/AGR_fec!O$9)</f>
        <v>0.65287322105252887</v>
      </c>
      <c r="P48" s="210">
        <f>IF(P$9=0,0,P$9/AGR_fec!P$9)</f>
        <v>0.6494871382487698</v>
      </c>
      <c r="Q48" s="210">
        <f>IF(Q$9=0,0,Q$9/AGR_fec!Q$9)</f>
        <v>0.66452384855341018</v>
      </c>
    </row>
    <row r="49" spans="1:17" x14ac:dyDescent="0.25">
      <c r="A49" s="179" t="s">
        <v>158</v>
      </c>
      <c r="B49" s="209">
        <f>IF(B$16=0,0,B$16/AGR_fec!B$16)</f>
        <v>0.3618942768270052</v>
      </c>
      <c r="C49" s="209">
        <f>IF(C$16=0,0,C$16/AGR_fec!C$16)</f>
        <v>0.36421354579711818</v>
      </c>
      <c r="D49" s="209">
        <f>IF(D$16=0,0,D$16/AGR_fec!D$16)</f>
        <v>0.36421354579711812</v>
      </c>
      <c r="E49" s="209">
        <f>IF(E$16=0,0,E$16/AGR_fec!E$16)</f>
        <v>0.36421354579711823</v>
      </c>
      <c r="F49" s="209">
        <f>IF(F$16=0,0,F$16/AGR_fec!F$16)</f>
        <v>0.36421354579711829</v>
      </c>
      <c r="G49" s="209">
        <f>IF(G$16=0,0,G$16/AGR_fec!G$16)</f>
        <v>0.36421354579711834</v>
      </c>
      <c r="H49" s="209">
        <f>IF(H$16=0,0,H$16/AGR_fec!H$16)</f>
        <v>0.36421354579711834</v>
      </c>
      <c r="I49" s="209">
        <f>IF(I$16=0,0,I$16/AGR_fec!I$16)</f>
        <v>0.36421354579711834</v>
      </c>
      <c r="J49" s="209">
        <f>IF(J$16=0,0,J$16/AGR_fec!J$16)</f>
        <v>0.36421354579711829</v>
      </c>
      <c r="K49" s="209">
        <f>IF(K$16=0,0,K$16/AGR_fec!K$16)</f>
        <v>0.36421354579711823</v>
      </c>
      <c r="L49" s="209">
        <f>IF(L$16=0,0,L$16/AGR_fec!L$16)</f>
        <v>0.3642135457971184</v>
      </c>
      <c r="M49" s="209">
        <f>IF(M$16=0,0,M$16/AGR_fec!M$16)</f>
        <v>0.36421354579711818</v>
      </c>
      <c r="N49" s="209">
        <f>IF(N$16=0,0,N$16/AGR_fec!N$16)</f>
        <v>0.36421354579711834</v>
      </c>
      <c r="O49" s="209">
        <f>IF(O$16=0,0,O$16/AGR_fec!O$16)</f>
        <v>0.36421354579711829</v>
      </c>
      <c r="P49" s="209">
        <f>IF(P$16=0,0,P$16/AGR_fec!P$16)</f>
        <v>0.36421354579711829</v>
      </c>
      <c r="Q49" s="209">
        <f>IF(Q$16=0,0,Q$16/AGR_fec!Q$16)</f>
        <v>0.37278357008857466</v>
      </c>
    </row>
    <row r="50" spans="1:17" x14ac:dyDescent="0.25">
      <c r="A50" s="179" t="s">
        <v>157</v>
      </c>
      <c r="B50" s="209">
        <f>IF(B$17=0,0,B$17/AGR_fec!B$17)</f>
        <v>0.29936403394430866</v>
      </c>
      <c r="C50" s="209">
        <f>IF(C$17=0,0,C$17/AGR_fec!C$17)</f>
        <v>0.30137483575506935</v>
      </c>
      <c r="D50" s="209">
        <f>IF(D$17=0,0,D$17/AGR_fec!D$17)</f>
        <v>0.30143288430348536</v>
      </c>
      <c r="E50" s="209">
        <f>IF(E$17=0,0,E$17/AGR_fec!E$17)</f>
        <v>0.30152538789050282</v>
      </c>
      <c r="F50" s="209">
        <f>IF(F$17=0,0,F$17/AGR_fec!F$17)</f>
        <v>0.30152599167627681</v>
      </c>
      <c r="G50" s="209">
        <f>IF(G$17=0,0,G$17/AGR_fec!G$17)</f>
        <v>0.30101511916660245</v>
      </c>
      <c r="H50" s="209">
        <f>IF(H$17=0,0,H$17/AGR_fec!H$17)</f>
        <v>0.30086660104978197</v>
      </c>
      <c r="I50" s="209">
        <f>IF(I$17=0,0,I$17/AGR_fec!I$17)</f>
        <v>0.30147878101416137</v>
      </c>
      <c r="J50" s="209">
        <f>IF(J$17=0,0,J$17/AGR_fec!J$17)</f>
        <v>0.3014418002953605</v>
      </c>
      <c r="K50" s="209">
        <f>IF(K$17=0,0,K$17/AGR_fec!K$17)</f>
        <v>0.30067660823227021</v>
      </c>
      <c r="L50" s="209">
        <f>IF(L$17=0,0,L$17/AGR_fec!L$17)</f>
        <v>0.29906132684040704</v>
      </c>
      <c r="M50" s="209">
        <f>IF(M$17=0,0,M$17/AGR_fec!M$17)</f>
        <v>0.29892095750725384</v>
      </c>
      <c r="N50" s="209">
        <f>IF(N$17=0,0,N$17/AGR_fec!N$17)</f>
        <v>0.30024684146165675</v>
      </c>
      <c r="O50" s="209">
        <f>IF(O$17=0,0,O$17/AGR_fec!O$17)</f>
        <v>0.30044139780032003</v>
      </c>
      <c r="P50" s="209">
        <f>IF(P$17=0,0,P$17/AGR_fec!P$17)</f>
        <v>0.30019532875090971</v>
      </c>
      <c r="Q50" s="209">
        <f>IF(Q$17=0,0,Q$17/AGR_fec!Q$17)</f>
        <v>0.30716033317518676</v>
      </c>
    </row>
    <row r="51" spans="1:17" x14ac:dyDescent="0.25">
      <c r="A51" s="179" t="s">
        <v>156</v>
      </c>
      <c r="B51" s="209">
        <f>IF(B$25=0,0,B$25/AGR_fec!B$25)</f>
        <v>0.25332685118212067</v>
      </c>
      <c r="C51" s="209">
        <f>IF(C$25=0,0,C$25/AGR_fec!C$25)</f>
        <v>0.25495034495603291</v>
      </c>
      <c r="D51" s="209">
        <f>IF(D$25=0,0,D$25/AGR_fec!D$25)</f>
        <v>0.25495034495603286</v>
      </c>
      <c r="E51" s="209">
        <f>IF(E$25=0,0,E$25/AGR_fec!E$25)</f>
        <v>0.25495034495603291</v>
      </c>
      <c r="F51" s="209">
        <f>IF(F$25=0,0,F$25/AGR_fec!F$25)</f>
        <v>0.25495034495603286</v>
      </c>
      <c r="G51" s="209">
        <f>IF(G$25=0,0,G$25/AGR_fec!G$25)</f>
        <v>0.25495034495603275</v>
      </c>
      <c r="H51" s="209">
        <f>IF(H$25=0,0,H$25/AGR_fec!H$25)</f>
        <v>0.25495034495603303</v>
      </c>
      <c r="I51" s="209">
        <f>IF(I$25=0,0,I$25/AGR_fec!I$25)</f>
        <v>0.25495034495603275</v>
      </c>
      <c r="J51" s="209">
        <f>IF(J$25=0,0,J$25/AGR_fec!J$25)</f>
        <v>0.25495034495603291</v>
      </c>
      <c r="K51" s="209">
        <f>IF(K$25=0,0,K$25/AGR_fec!K$25)</f>
        <v>0.25495034495603286</v>
      </c>
      <c r="L51" s="209">
        <f>IF(L$25=0,0,L$25/AGR_fec!L$25)</f>
        <v>0.25495034495603297</v>
      </c>
      <c r="M51" s="209">
        <f>IF(M$25=0,0,M$25/AGR_fec!M$25)</f>
        <v>0.25495034495603286</v>
      </c>
      <c r="N51" s="209">
        <f>IF(N$25=0,0,N$25/AGR_fec!N$25)</f>
        <v>0.25495034495603291</v>
      </c>
      <c r="O51" s="209">
        <f>IF(O$25=0,0,O$25/AGR_fec!O$25)</f>
        <v>0.25495034495603291</v>
      </c>
      <c r="P51" s="209">
        <f>IF(P$25=0,0,P$25/AGR_fec!P$25)</f>
        <v>0.25495034495603286</v>
      </c>
      <c r="Q51" s="209">
        <f>IF(Q$25=0,0,Q$25/AGR_fec!Q$25)</f>
        <v>0.26094938226423181</v>
      </c>
    </row>
    <row r="52" spans="1:17" x14ac:dyDescent="0.25">
      <c r="A52" s="179" t="s">
        <v>155</v>
      </c>
      <c r="B52" s="209">
        <f>IF(B$26=0,0,B$26/AGR_fec!B$26)</f>
        <v>0.49721907135130428</v>
      </c>
      <c r="C52" s="209">
        <f>IF(C$26=0,0,C$26/AGR_fec!C$26)</f>
        <v>0.50040559525448491</v>
      </c>
      <c r="D52" s="209">
        <f>IF(D$26=0,0,D$26/AGR_fec!D$26)</f>
        <v>0.5004055952544848</v>
      </c>
      <c r="E52" s="209">
        <f>IF(E$26=0,0,E$26/AGR_fec!E$26)</f>
        <v>0.50040559525448502</v>
      </c>
      <c r="F52" s="209">
        <f>IF(F$26=0,0,F$26/AGR_fec!F$26)</f>
        <v>0.50040559525448491</v>
      </c>
      <c r="G52" s="209">
        <f>IF(G$26=0,0,G$26/AGR_fec!G$26)</f>
        <v>0.50040559525448469</v>
      </c>
      <c r="H52" s="209">
        <f>IF(H$26=0,0,H$26/AGR_fec!H$26)</f>
        <v>0.50040559525448469</v>
      </c>
      <c r="I52" s="209">
        <f>IF(I$26=0,0,I$26/AGR_fec!I$26)</f>
        <v>0.5004055952544848</v>
      </c>
      <c r="J52" s="209">
        <f>IF(J$26=0,0,J$26/AGR_fec!J$26)</f>
        <v>0.50040559525448491</v>
      </c>
      <c r="K52" s="209">
        <f>IF(K$26=0,0,K$26/AGR_fec!K$26)</f>
        <v>0.50040559525448514</v>
      </c>
      <c r="L52" s="209">
        <f>IF(L$26=0,0,L$26/AGR_fec!L$26)</f>
        <v>0.50040559525448491</v>
      </c>
      <c r="M52" s="209">
        <f>IF(M$26=0,0,M$26/AGR_fec!M$26)</f>
        <v>0.50040559525448502</v>
      </c>
      <c r="N52" s="209">
        <f>IF(N$26=0,0,N$26/AGR_fec!N$26)</f>
        <v>0.50040559525448491</v>
      </c>
      <c r="O52" s="209">
        <f>IF(O$26=0,0,O$26/AGR_fec!O$26)</f>
        <v>0.50040559525448491</v>
      </c>
      <c r="P52" s="209">
        <f>IF(P$26=0,0,P$26/AGR_fec!P$26)</f>
        <v>0.50040559525448502</v>
      </c>
      <c r="Q52" s="209">
        <f>IF(Q$26=0,0,Q$26/AGR_fec!Q$26)</f>
        <v>0.51218024821948049</v>
      </c>
    </row>
    <row r="53" spans="1:17" x14ac:dyDescent="0.25">
      <c r="A53" s="177" t="s">
        <v>45</v>
      </c>
      <c r="B53" s="208">
        <f>IF(B$27=0,0,B$27/AGR_fec!B$27)</f>
        <v>0.52439309219753283</v>
      </c>
      <c r="C53" s="208">
        <f>IF(C$27=0,0,C$27/AGR_fec!C$27)</f>
        <v>0.52775376603172197</v>
      </c>
      <c r="D53" s="208">
        <f>IF(D$27=0,0,D$27/AGR_fec!D$27)</f>
        <v>0.52775376603172197</v>
      </c>
      <c r="E53" s="208">
        <f>IF(E$27=0,0,E$27/AGR_fec!E$27)</f>
        <v>0.52775376603172186</v>
      </c>
      <c r="F53" s="208">
        <f>IF(F$27=0,0,F$27/AGR_fec!F$27)</f>
        <v>0.52775376603172208</v>
      </c>
      <c r="G53" s="208">
        <f>IF(G$27=0,0,G$27/AGR_fec!G$27)</f>
        <v>0.52775376603172197</v>
      </c>
      <c r="H53" s="208">
        <f>IF(H$27=0,0,H$27/AGR_fec!H$27)</f>
        <v>0.52775376603172219</v>
      </c>
      <c r="I53" s="208">
        <f>IF(I$27=0,0,I$27/AGR_fec!I$27)</f>
        <v>0.52775376603172219</v>
      </c>
      <c r="J53" s="208">
        <f>IF(J$27=0,0,J$27/AGR_fec!J$27)</f>
        <v>0.52775376603172164</v>
      </c>
      <c r="K53" s="208">
        <f>IF(K$27=0,0,K$27/AGR_fec!K$27)</f>
        <v>0.52775376603172197</v>
      </c>
      <c r="L53" s="208">
        <f>IF(L$27=0,0,L$27/AGR_fec!L$27)</f>
        <v>0.52775376603172197</v>
      </c>
      <c r="M53" s="208">
        <f>IF(M$27=0,0,M$27/AGR_fec!M$27)</f>
        <v>0.52775376603172164</v>
      </c>
      <c r="N53" s="208">
        <f>IF(N$27=0,0,N$27/AGR_fec!N$27)</f>
        <v>0.52775376603172186</v>
      </c>
      <c r="O53" s="208">
        <f>IF(O$27=0,0,O$27/AGR_fec!O$27)</f>
        <v>0.52775376603172175</v>
      </c>
      <c r="P53" s="208">
        <f>IF(P$27=0,0,P$27/AGR_fec!P$27)</f>
        <v>0.52775376603172208</v>
      </c>
      <c r="Q53" s="208">
        <f>IF(Q$27=0,0,Q$27/AGR_fec!Q$27)</f>
        <v>0.54017192742904352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230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215" t="s">
        <v>174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1959.3396040466337</v>
      </c>
      <c r="C5" s="55">
        <f t="shared" ref="C5:Q5" si="0">SUM(C6:C9,C16:C17,C25:C27)</f>
        <v>2352.213002598462</v>
      </c>
      <c r="D5" s="55">
        <f t="shared" si="0"/>
        <v>2281.6156568807978</v>
      </c>
      <c r="E5" s="55">
        <f t="shared" si="0"/>
        <v>1575.3546388093444</v>
      </c>
      <c r="F5" s="55">
        <f t="shared" si="0"/>
        <v>1516.0763475984229</v>
      </c>
      <c r="G5" s="55">
        <f t="shared" si="0"/>
        <v>2038.4839133475791</v>
      </c>
      <c r="H5" s="55">
        <f t="shared" si="0"/>
        <v>1133.798965499268</v>
      </c>
      <c r="I5" s="55">
        <f t="shared" si="0"/>
        <v>1111.885757794636</v>
      </c>
      <c r="J5" s="55">
        <f t="shared" si="0"/>
        <v>894.32081330140477</v>
      </c>
      <c r="K5" s="55">
        <f t="shared" si="0"/>
        <v>847.48839528568863</v>
      </c>
      <c r="L5" s="55">
        <f t="shared" si="0"/>
        <v>1286.25650307604</v>
      </c>
      <c r="M5" s="55">
        <f t="shared" si="0"/>
        <v>1045.1926820814481</v>
      </c>
      <c r="N5" s="55">
        <f t="shared" si="0"/>
        <v>988.65134828948328</v>
      </c>
      <c r="O5" s="55">
        <f t="shared" si="0"/>
        <v>1034.3139952868817</v>
      </c>
      <c r="P5" s="55">
        <f t="shared" si="0"/>
        <v>1083.2048399618757</v>
      </c>
      <c r="Q5" s="55">
        <f t="shared" si="0"/>
        <v>1113.9397494664174</v>
      </c>
    </row>
    <row r="6" spans="1:17" x14ac:dyDescent="0.25">
      <c r="A6" s="185" t="s">
        <v>162</v>
      </c>
      <c r="B6" s="206">
        <v>0</v>
      </c>
      <c r="C6" s="206">
        <v>0</v>
      </c>
      <c r="D6" s="206">
        <v>0</v>
      </c>
      <c r="E6" s="206">
        <v>0</v>
      </c>
      <c r="F6" s="206">
        <v>0</v>
      </c>
      <c r="G6" s="206">
        <v>0</v>
      </c>
      <c r="H6" s="206">
        <v>0</v>
      </c>
      <c r="I6" s="206">
        <v>0</v>
      </c>
      <c r="J6" s="206">
        <v>0</v>
      </c>
      <c r="K6" s="206">
        <v>0</v>
      </c>
      <c r="L6" s="206">
        <v>0</v>
      </c>
      <c r="M6" s="206">
        <v>0</v>
      </c>
      <c r="N6" s="206">
        <v>0</v>
      </c>
      <c r="O6" s="206">
        <v>0</v>
      </c>
      <c r="P6" s="206">
        <v>0</v>
      </c>
      <c r="Q6" s="206">
        <v>0</v>
      </c>
    </row>
    <row r="7" spans="1:17" x14ac:dyDescent="0.25">
      <c r="A7" s="183" t="s">
        <v>161</v>
      </c>
      <c r="B7" s="205">
        <v>0</v>
      </c>
      <c r="C7" s="205">
        <v>0</v>
      </c>
      <c r="D7" s="205">
        <v>0</v>
      </c>
      <c r="E7" s="205">
        <v>0</v>
      </c>
      <c r="F7" s="205">
        <v>0</v>
      </c>
      <c r="G7" s="205">
        <v>0</v>
      </c>
      <c r="H7" s="205">
        <v>0</v>
      </c>
      <c r="I7" s="205">
        <v>0</v>
      </c>
      <c r="J7" s="205">
        <v>0</v>
      </c>
      <c r="K7" s="205">
        <v>0</v>
      </c>
      <c r="L7" s="205">
        <v>0</v>
      </c>
      <c r="M7" s="205">
        <v>0</v>
      </c>
      <c r="N7" s="205">
        <v>0</v>
      </c>
      <c r="O7" s="205">
        <v>0</v>
      </c>
      <c r="P7" s="205">
        <v>0</v>
      </c>
      <c r="Q7" s="205">
        <v>0</v>
      </c>
    </row>
    <row r="8" spans="1:17" x14ac:dyDescent="0.25">
      <c r="A8" s="183" t="s">
        <v>160</v>
      </c>
      <c r="B8" s="205">
        <v>0</v>
      </c>
      <c r="C8" s="205">
        <v>0</v>
      </c>
      <c r="D8" s="205">
        <v>0</v>
      </c>
      <c r="E8" s="205">
        <v>0</v>
      </c>
      <c r="F8" s="205">
        <v>0</v>
      </c>
      <c r="G8" s="205">
        <v>0</v>
      </c>
      <c r="H8" s="205">
        <v>0</v>
      </c>
      <c r="I8" s="205">
        <v>0</v>
      </c>
      <c r="J8" s="205">
        <v>0</v>
      </c>
      <c r="K8" s="205">
        <v>0</v>
      </c>
      <c r="L8" s="205">
        <v>0</v>
      </c>
      <c r="M8" s="205">
        <v>0</v>
      </c>
      <c r="N8" s="205">
        <v>0</v>
      </c>
      <c r="O8" s="205">
        <v>0</v>
      </c>
      <c r="P8" s="205">
        <v>0</v>
      </c>
      <c r="Q8" s="205">
        <v>0</v>
      </c>
    </row>
    <row r="9" spans="1:17" x14ac:dyDescent="0.25">
      <c r="A9" s="181" t="s">
        <v>159</v>
      </c>
      <c r="B9" s="204">
        <f>SUM(B10:B15)</f>
        <v>310.45431540372596</v>
      </c>
      <c r="C9" s="204">
        <f t="shared" ref="C9:Q9" si="1">SUM(C10:C15)</f>
        <v>372.42146844393829</v>
      </c>
      <c r="D9" s="204">
        <f t="shared" si="1"/>
        <v>360.78618705120874</v>
      </c>
      <c r="E9" s="204">
        <f t="shared" si="1"/>
        <v>247.33325060637904</v>
      </c>
      <c r="F9" s="204">
        <f t="shared" si="1"/>
        <v>237.50008847212962</v>
      </c>
      <c r="G9" s="204">
        <f t="shared" si="1"/>
        <v>320.39636653016464</v>
      </c>
      <c r="H9" s="204">
        <f t="shared" si="1"/>
        <v>175.87109468442725</v>
      </c>
      <c r="I9" s="204">
        <f t="shared" si="1"/>
        <v>171.2770671858791</v>
      </c>
      <c r="J9" s="204">
        <f t="shared" si="1"/>
        <v>136.78442721042356</v>
      </c>
      <c r="K9" s="204">
        <f t="shared" si="1"/>
        <v>129.2405884979604</v>
      </c>
      <c r="L9" s="204">
        <f t="shared" si="1"/>
        <v>199.50700212566431</v>
      </c>
      <c r="M9" s="204">
        <f t="shared" si="1"/>
        <v>160.87232574786319</v>
      </c>
      <c r="N9" s="204">
        <f t="shared" si="1"/>
        <v>153.72586450065546</v>
      </c>
      <c r="O9" s="204">
        <f t="shared" si="1"/>
        <v>160.57318308001118</v>
      </c>
      <c r="P9" s="204">
        <f t="shared" si="1"/>
        <v>169.43456462927099</v>
      </c>
      <c r="Q9" s="204">
        <f t="shared" si="1"/>
        <v>174.18718113279803</v>
      </c>
    </row>
    <row r="10" spans="1:17" x14ac:dyDescent="0.25">
      <c r="A10" s="202" t="s">
        <v>35</v>
      </c>
      <c r="B10" s="203">
        <v>310.3004312490587</v>
      </c>
      <c r="C10" s="203">
        <v>369.86384751133761</v>
      </c>
      <c r="D10" s="203">
        <v>356.8482367047983</v>
      </c>
      <c r="E10" s="203">
        <v>243.0766443572588</v>
      </c>
      <c r="F10" s="203">
        <v>233.38178480832906</v>
      </c>
      <c r="G10" s="203">
        <v>315.58991698049942</v>
      </c>
      <c r="H10" s="203">
        <v>170.86310408963988</v>
      </c>
      <c r="I10" s="203">
        <v>165.13242779419082</v>
      </c>
      <c r="J10" s="203">
        <v>129.63669255889255</v>
      </c>
      <c r="K10" s="203">
        <v>122.79411005432893</v>
      </c>
      <c r="L10" s="203">
        <v>194.68603446811608</v>
      </c>
      <c r="M10" s="203">
        <v>154.53873665186887</v>
      </c>
      <c r="N10" s="203">
        <v>146.98632860378061</v>
      </c>
      <c r="O10" s="203">
        <v>152.0626117430181</v>
      </c>
      <c r="P10" s="203">
        <v>163.62560638142264</v>
      </c>
      <c r="Q10" s="203">
        <v>168.79123407572618</v>
      </c>
    </row>
    <row r="11" spans="1:17" x14ac:dyDescent="0.25">
      <c r="A11" s="202" t="s">
        <v>166</v>
      </c>
      <c r="B11" s="201">
        <v>0.15388415466723837</v>
      </c>
      <c r="C11" s="201">
        <v>2.5576209326006571</v>
      </c>
      <c r="D11" s="201">
        <v>3.9379503464104584</v>
      </c>
      <c r="E11" s="201">
        <v>4.2566062491202477</v>
      </c>
      <c r="F11" s="201">
        <v>4.1183036638005559</v>
      </c>
      <c r="G11" s="201">
        <v>4.8064495496652109</v>
      </c>
      <c r="H11" s="201">
        <v>5.0079905947873815</v>
      </c>
      <c r="I11" s="201">
        <v>6.1446393916882753</v>
      </c>
      <c r="J11" s="201">
        <v>7.1477346515310058</v>
      </c>
      <c r="K11" s="201">
        <v>6.4464784436314648</v>
      </c>
      <c r="L11" s="201">
        <v>4.8209676575482492</v>
      </c>
      <c r="M11" s="201">
        <v>6.3335890959943235</v>
      </c>
      <c r="N11" s="201">
        <v>6.7395358968748562</v>
      </c>
      <c r="O11" s="201">
        <v>8.5105713369930918</v>
      </c>
      <c r="P11" s="201">
        <v>5.8089582478483424</v>
      </c>
      <c r="Q11" s="201">
        <v>5.3959470570718429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3">
        <v>0</v>
      </c>
      <c r="C14" s="203">
        <v>0</v>
      </c>
      <c r="D14" s="203">
        <v>0</v>
      </c>
      <c r="E14" s="203">
        <v>0</v>
      </c>
      <c r="F14" s="203">
        <v>0</v>
      </c>
      <c r="G14" s="203">
        <v>0</v>
      </c>
      <c r="H14" s="203">
        <v>0</v>
      </c>
      <c r="I14" s="203">
        <v>0</v>
      </c>
      <c r="J14" s="203">
        <v>0</v>
      </c>
      <c r="K14" s="203">
        <v>0</v>
      </c>
      <c r="L14" s="203">
        <v>0</v>
      </c>
      <c r="M14" s="203">
        <v>0</v>
      </c>
      <c r="N14" s="203">
        <v>0</v>
      </c>
      <c r="O14" s="203">
        <v>0</v>
      </c>
      <c r="P14" s="203">
        <v>0</v>
      </c>
      <c r="Q14" s="203">
        <v>0</v>
      </c>
    </row>
    <row r="15" spans="1:17" x14ac:dyDescent="0.25">
      <c r="A15" s="202" t="s">
        <v>30</v>
      </c>
      <c r="B15" s="201">
        <v>0</v>
      </c>
      <c r="C15" s="201">
        <v>0</v>
      </c>
      <c r="D15" s="201">
        <v>0</v>
      </c>
      <c r="E15" s="201">
        <v>0</v>
      </c>
      <c r="F15" s="201">
        <v>0</v>
      </c>
      <c r="G15" s="201">
        <v>0</v>
      </c>
      <c r="H15" s="201">
        <v>0</v>
      </c>
      <c r="I15" s="201">
        <v>0</v>
      </c>
      <c r="J15" s="201">
        <v>0</v>
      </c>
      <c r="K15" s="201">
        <v>0</v>
      </c>
      <c r="L15" s="201">
        <v>0</v>
      </c>
      <c r="M15" s="201">
        <v>0</v>
      </c>
      <c r="N15" s="201">
        <v>0</v>
      </c>
      <c r="O15" s="201">
        <v>0</v>
      </c>
      <c r="P15" s="201">
        <v>0</v>
      </c>
      <c r="Q15" s="201">
        <v>0</v>
      </c>
    </row>
    <row r="16" spans="1:17" x14ac:dyDescent="0.25">
      <c r="A16" s="198" t="s">
        <v>158</v>
      </c>
      <c r="B16" s="197">
        <v>965.01650955086347</v>
      </c>
      <c r="C16" s="197">
        <v>1159.2321328386088</v>
      </c>
      <c r="D16" s="197">
        <v>1116.8291694980931</v>
      </c>
      <c r="E16" s="197">
        <v>766.24740573534621</v>
      </c>
      <c r="F16" s="197">
        <v>734.74169176385954</v>
      </c>
      <c r="G16" s="197">
        <v>990.60602187482073</v>
      </c>
      <c r="H16" s="197">
        <v>539.38057592390408</v>
      </c>
      <c r="I16" s="197">
        <v>539.61075320422401</v>
      </c>
      <c r="J16" s="197">
        <v>423.70859944324627</v>
      </c>
      <c r="K16" s="197">
        <v>399.20285036509836</v>
      </c>
      <c r="L16" s="197">
        <v>600.49600015841577</v>
      </c>
      <c r="M16" s="197">
        <v>481.38375475618113</v>
      </c>
      <c r="N16" s="197">
        <v>472.74584105596324</v>
      </c>
      <c r="O16" s="197">
        <v>493.67750719445627</v>
      </c>
      <c r="P16" s="197">
        <v>522.4134440826225</v>
      </c>
      <c r="Q16" s="197">
        <v>535.22421147171087</v>
      </c>
    </row>
    <row r="17" spans="1:17" x14ac:dyDescent="0.25">
      <c r="A17" s="198" t="s">
        <v>157</v>
      </c>
      <c r="B17" s="197">
        <f>SUM(B18:B24)</f>
        <v>587.36712813695794</v>
      </c>
      <c r="C17" s="197">
        <f t="shared" ref="C17:Q17" si="2">SUM(C18:C24)</f>
        <v>704.63618803205384</v>
      </c>
      <c r="D17" s="197">
        <f t="shared" si="2"/>
        <v>692.31738338168702</v>
      </c>
      <c r="E17" s="197">
        <f t="shared" si="2"/>
        <v>485.14924189408447</v>
      </c>
      <c r="F17" s="197">
        <f t="shared" si="2"/>
        <v>470.36039818604797</v>
      </c>
      <c r="G17" s="197">
        <f t="shared" si="2"/>
        <v>628.42092275511163</v>
      </c>
      <c r="H17" s="197">
        <f t="shared" si="2"/>
        <v>364.60923729854636</v>
      </c>
      <c r="I17" s="197">
        <f t="shared" si="2"/>
        <v>347.03686208411051</v>
      </c>
      <c r="J17" s="197">
        <f t="shared" si="2"/>
        <v>291.45692670341026</v>
      </c>
      <c r="K17" s="197">
        <f t="shared" si="2"/>
        <v>279.12467138611999</v>
      </c>
      <c r="L17" s="197">
        <f t="shared" si="2"/>
        <v>426.20390077611825</v>
      </c>
      <c r="M17" s="197">
        <f t="shared" si="2"/>
        <v>354.79822610178581</v>
      </c>
      <c r="N17" s="197">
        <f t="shared" si="2"/>
        <v>314.90505862726832</v>
      </c>
      <c r="O17" s="197">
        <f t="shared" si="2"/>
        <v>330.69555429296872</v>
      </c>
      <c r="P17" s="197">
        <f t="shared" si="2"/>
        <v>339.11548684171993</v>
      </c>
      <c r="Q17" s="197">
        <f t="shared" si="2"/>
        <v>351.00593571473729</v>
      </c>
    </row>
    <row r="18" spans="1:17" x14ac:dyDescent="0.25">
      <c r="A18" s="200" t="s">
        <v>38</v>
      </c>
      <c r="B18" s="199">
        <v>0</v>
      </c>
      <c r="C18" s="199">
        <v>0</v>
      </c>
      <c r="D18" s="199">
        <v>0</v>
      </c>
      <c r="E18" s="199">
        <v>0</v>
      </c>
      <c r="F18" s="199">
        <v>0</v>
      </c>
      <c r="G18" s="199">
        <v>0</v>
      </c>
      <c r="H18" s="199">
        <v>0</v>
      </c>
      <c r="I18" s="199">
        <v>0</v>
      </c>
      <c r="J18" s="199">
        <v>0</v>
      </c>
      <c r="K18" s="199">
        <v>0</v>
      </c>
      <c r="L18" s="199">
        <v>0</v>
      </c>
      <c r="M18" s="199">
        <v>0</v>
      </c>
      <c r="N18" s="199">
        <v>0</v>
      </c>
      <c r="O18" s="199">
        <v>0</v>
      </c>
      <c r="P18" s="199">
        <v>0</v>
      </c>
      <c r="Q18" s="199">
        <v>0</v>
      </c>
    </row>
    <row r="19" spans="1:17" x14ac:dyDescent="0.25">
      <c r="A19" s="200" t="s">
        <v>36</v>
      </c>
      <c r="B19" s="199">
        <v>29.026006856215584</v>
      </c>
      <c r="C19" s="199">
        <v>29.051147321244006</v>
      </c>
      <c r="D19" s="199">
        <v>40.675960052819995</v>
      </c>
      <c r="E19" s="199">
        <v>34.871294368476001</v>
      </c>
      <c r="F19" s="199">
        <v>38.841048688679997</v>
      </c>
      <c r="G19" s="199">
        <v>32.815106535241725</v>
      </c>
      <c r="H19" s="199">
        <v>29.853747670284012</v>
      </c>
      <c r="I19" s="199">
        <v>14.528492927856004</v>
      </c>
      <c r="J19" s="199">
        <v>23.252188077828009</v>
      </c>
      <c r="K19" s="199">
        <v>17.427312081864002</v>
      </c>
      <c r="L19" s="199">
        <v>20.316297925631311</v>
      </c>
      <c r="M19" s="199">
        <v>17.416249580175592</v>
      </c>
      <c r="N19" s="199">
        <v>17.414423216268307</v>
      </c>
      <c r="O19" s="199">
        <v>14.513839007882433</v>
      </c>
      <c r="P19" s="199">
        <v>11.610332958157931</v>
      </c>
      <c r="Q19" s="199">
        <v>14.512961274757147</v>
      </c>
    </row>
    <row r="20" spans="1:17" x14ac:dyDescent="0.25">
      <c r="A20" s="200" t="s">
        <v>35</v>
      </c>
      <c r="B20" s="199">
        <v>558.21442734671848</v>
      </c>
      <c r="C20" s="199">
        <v>673.44507204341051</v>
      </c>
      <c r="D20" s="199">
        <v>648.29801584348547</v>
      </c>
      <c r="E20" s="199">
        <v>446.54602080455271</v>
      </c>
      <c r="F20" s="199">
        <v>427.88573777914451</v>
      </c>
      <c r="G20" s="199">
        <v>575.95550270683987</v>
      </c>
      <c r="H20" s="199">
        <v>314.57941424187379</v>
      </c>
      <c r="I20" s="199">
        <v>320.5172500896108</v>
      </c>
      <c r="J20" s="199">
        <v>251.70104694002913</v>
      </c>
      <c r="K20" s="199">
        <v>236.48845527425948</v>
      </c>
      <c r="L20" s="199">
        <v>345.76036567445806</v>
      </c>
      <c r="M20" s="199">
        <v>278.70664262869383</v>
      </c>
      <c r="N20" s="199">
        <v>278.48492834658629</v>
      </c>
      <c r="O20" s="199">
        <v>292.24714473199259</v>
      </c>
      <c r="P20" s="199">
        <v>306.54649329293773</v>
      </c>
      <c r="Q20" s="199">
        <v>312.91055624881369</v>
      </c>
    </row>
    <row r="21" spans="1:17" x14ac:dyDescent="0.25">
      <c r="A21" s="200" t="s">
        <v>167</v>
      </c>
      <c r="B21" s="199">
        <v>0</v>
      </c>
      <c r="C21" s="199">
        <v>0</v>
      </c>
      <c r="D21" s="199">
        <v>0</v>
      </c>
      <c r="E21" s="199">
        <v>0</v>
      </c>
      <c r="F21" s="199">
        <v>0</v>
      </c>
      <c r="G21" s="199">
        <v>15.480625959965449</v>
      </c>
      <c r="H21" s="199">
        <v>15.548933904407923</v>
      </c>
      <c r="I21" s="199">
        <v>6.1578210083039693</v>
      </c>
      <c r="J21" s="199">
        <v>9.3211943828040873</v>
      </c>
      <c r="K21" s="199">
        <v>18.743047476263975</v>
      </c>
      <c r="L21" s="199">
        <v>55.747392413143693</v>
      </c>
      <c r="M21" s="199">
        <v>52.610943039951366</v>
      </c>
      <c r="N21" s="199">
        <v>12.45122640151104</v>
      </c>
      <c r="O21" s="199">
        <v>15.500883601591539</v>
      </c>
      <c r="P21" s="199">
        <v>15.547269904008624</v>
      </c>
      <c r="Q21" s="199">
        <v>18.599533839437893</v>
      </c>
    </row>
    <row r="22" spans="1:17" x14ac:dyDescent="0.25">
      <c r="A22" s="200" t="s">
        <v>166</v>
      </c>
      <c r="B22" s="199">
        <v>0.12669393402394075</v>
      </c>
      <c r="C22" s="199">
        <v>2.1399686673993434</v>
      </c>
      <c r="D22" s="199">
        <v>3.3434074853815421</v>
      </c>
      <c r="E22" s="199">
        <v>3.7319267210557547</v>
      </c>
      <c r="F22" s="199">
        <v>3.6336117182234449</v>
      </c>
      <c r="G22" s="199">
        <v>4.1696875530645841</v>
      </c>
      <c r="H22" s="199">
        <v>4.6271414819806154</v>
      </c>
      <c r="I22" s="199">
        <v>5.833298058339726</v>
      </c>
      <c r="J22" s="199">
        <v>7.1824973027489998</v>
      </c>
      <c r="K22" s="199">
        <v>6.4658565537325332</v>
      </c>
      <c r="L22" s="199">
        <v>4.379844762885174</v>
      </c>
      <c r="M22" s="199">
        <v>6.064390852965019</v>
      </c>
      <c r="N22" s="199">
        <v>6.5544806629026917</v>
      </c>
      <c r="O22" s="199">
        <v>8.4336869515021942</v>
      </c>
      <c r="P22" s="199">
        <v>5.4113906866156984</v>
      </c>
      <c r="Q22" s="199">
        <v>4.9828843517285755</v>
      </c>
    </row>
    <row r="23" spans="1:17" x14ac:dyDescent="0.25">
      <c r="A23" s="200" t="s">
        <v>165</v>
      </c>
      <c r="B23" s="199">
        <v>0</v>
      </c>
      <c r="C23" s="199">
        <v>0</v>
      </c>
      <c r="D23" s="199">
        <v>0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199">
        <v>0</v>
      </c>
      <c r="N23" s="199">
        <v>0</v>
      </c>
      <c r="O23" s="199">
        <v>0</v>
      </c>
      <c r="P23" s="199">
        <v>0</v>
      </c>
      <c r="Q23" s="199">
        <v>0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96.501650955086347</v>
      </c>
      <c r="C25" s="197">
        <v>115.92321328386085</v>
      </c>
      <c r="D25" s="197">
        <v>111.68291694980933</v>
      </c>
      <c r="E25" s="197">
        <v>76.624740573534623</v>
      </c>
      <c r="F25" s="197">
        <v>73.474169176385985</v>
      </c>
      <c r="G25" s="197">
        <v>99.060602187482118</v>
      </c>
      <c r="H25" s="197">
        <v>53.938057592390415</v>
      </c>
      <c r="I25" s="197">
        <v>53.961075320422431</v>
      </c>
      <c r="J25" s="197">
        <v>42.370859944324614</v>
      </c>
      <c r="K25" s="197">
        <v>39.920285036509846</v>
      </c>
      <c r="L25" s="197">
        <v>60.049600015841584</v>
      </c>
      <c r="M25" s="197">
        <v>48.138375475618076</v>
      </c>
      <c r="N25" s="197">
        <v>47.27458410559634</v>
      </c>
      <c r="O25" s="197">
        <v>49.367750719445638</v>
      </c>
      <c r="P25" s="197">
        <v>52.241344408262279</v>
      </c>
      <c r="Q25" s="197">
        <v>53.522421147171087</v>
      </c>
    </row>
    <row r="26" spans="1:17" x14ac:dyDescent="0.25">
      <c r="A26" s="198" t="s">
        <v>155</v>
      </c>
      <c r="B26" s="197">
        <v>0</v>
      </c>
      <c r="C26" s="197">
        <v>0</v>
      </c>
      <c r="D26" s="197">
        <v>0</v>
      </c>
      <c r="E26" s="197">
        <v>0</v>
      </c>
      <c r="F26" s="197">
        <v>0</v>
      </c>
      <c r="G26" s="197">
        <v>0</v>
      </c>
      <c r="H26" s="197">
        <v>0</v>
      </c>
      <c r="I26" s="197">
        <v>0</v>
      </c>
      <c r="J26" s="197">
        <v>0</v>
      </c>
      <c r="K26" s="197">
        <v>0</v>
      </c>
      <c r="L26" s="197">
        <v>0</v>
      </c>
      <c r="M26" s="197">
        <v>0</v>
      </c>
      <c r="N26" s="197">
        <v>0</v>
      </c>
      <c r="O26" s="197">
        <v>0</v>
      </c>
      <c r="P26" s="197">
        <v>0</v>
      </c>
      <c r="Q26" s="197">
        <v>0</v>
      </c>
    </row>
    <row r="27" spans="1:17" x14ac:dyDescent="0.25">
      <c r="A27" s="196" t="s">
        <v>45</v>
      </c>
      <c r="B27" s="195">
        <v>0</v>
      </c>
      <c r="C27" s="195">
        <v>0</v>
      </c>
      <c r="D27" s="195">
        <v>0</v>
      </c>
      <c r="E27" s="195">
        <v>0</v>
      </c>
      <c r="F27" s="195">
        <v>0</v>
      </c>
      <c r="G27" s="195">
        <v>0</v>
      </c>
      <c r="H27" s="195">
        <v>0</v>
      </c>
      <c r="I27" s="195">
        <v>0</v>
      </c>
      <c r="J27" s="195">
        <v>0</v>
      </c>
      <c r="K27" s="195">
        <v>0</v>
      </c>
      <c r="L27" s="195">
        <v>0</v>
      </c>
      <c r="M27" s="195">
        <v>0</v>
      </c>
      <c r="N27" s="195">
        <v>0</v>
      </c>
      <c r="O27" s="195">
        <v>0</v>
      </c>
      <c r="P27" s="195">
        <v>0</v>
      </c>
      <c r="Q27" s="195">
        <v>0</v>
      </c>
    </row>
    <row r="29" spans="1:17" ht="12.75" x14ac:dyDescent="0.25">
      <c r="A29" s="215" t="s">
        <v>173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1</v>
      </c>
      <c r="C31" s="194">
        <f t="shared" si="3"/>
        <v>1</v>
      </c>
      <c r="D31" s="194">
        <f t="shared" si="3"/>
        <v>1</v>
      </c>
      <c r="E31" s="194">
        <f t="shared" si="3"/>
        <v>1</v>
      </c>
      <c r="F31" s="194">
        <f t="shared" si="3"/>
        <v>1.0000000000000002</v>
      </c>
      <c r="G31" s="194">
        <f t="shared" si="3"/>
        <v>1</v>
      </c>
      <c r="H31" s="194">
        <f t="shared" si="3"/>
        <v>1.0000000000000002</v>
      </c>
      <c r="I31" s="194">
        <f t="shared" si="3"/>
        <v>1</v>
      </c>
      <c r="J31" s="194">
        <f t="shared" si="3"/>
        <v>0.99999999999999989</v>
      </c>
      <c r="K31" s="194">
        <f t="shared" si="3"/>
        <v>1</v>
      </c>
      <c r="L31" s="194">
        <f t="shared" si="3"/>
        <v>0.99999999999999989</v>
      </c>
      <c r="M31" s="194">
        <f t="shared" si="3"/>
        <v>1</v>
      </c>
      <c r="N31" s="194">
        <f t="shared" si="3"/>
        <v>1</v>
      </c>
      <c r="O31" s="194">
        <f t="shared" si="3"/>
        <v>1.0000000000000002</v>
      </c>
      <c r="P31" s="194">
        <f t="shared" si="3"/>
        <v>1</v>
      </c>
      <c r="Q31" s="194">
        <f t="shared" si="3"/>
        <v>0.99999999999999989</v>
      </c>
    </row>
    <row r="32" spans="1:17" x14ac:dyDescent="0.25">
      <c r="A32" s="185" t="s">
        <v>162</v>
      </c>
      <c r="B32" s="193">
        <f t="shared" ref="B32:Q32" si="4">IF(B$6=0,0,B$6/B$5)</f>
        <v>0</v>
      </c>
      <c r="C32" s="193">
        <f t="shared" si="4"/>
        <v>0</v>
      </c>
      <c r="D32" s="193">
        <f t="shared" si="4"/>
        <v>0</v>
      </c>
      <c r="E32" s="193">
        <f t="shared" si="4"/>
        <v>0</v>
      </c>
      <c r="F32" s="193">
        <f t="shared" si="4"/>
        <v>0</v>
      </c>
      <c r="G32" s="193">
        <f t="shared" si="4"/>
        <v>0</v>
      </c>
      <c r="H32" s="193">
        <f t="shared" si="4"/>
        <v>0</v>
      </c>
      <c r="I32" s="193">
        <f t="shared" si="4"/>
        <v>0</v>
      </c>
      <c r="J32" s="193">
        <f t="shared" si="4"/>
        <v>0</v>
      </c>
      <c r="K32" s="193">
        <f t="shared" si="4"/>
        <v>0</v>
      </c>
      <c r="L32" s="193">
        <f t="shared" si="4"/>
        <v>0</v>
      </c>
      <c r="M32" s="193">
        <f t="shared" si="4"/>
        <v>0</v>
      </c>
      <c r="N32" s="193">
        <f t="shared" si="4"/>
        <v>0</v>
      </c>
      <c r="O32" s="193">
        <f t="shared" si="4"/>
        <v>0</v>
      </c>
      <c r="P32" s="193">
        <f t="shared" si="4"/>
        <v>0</v>
      </c>
      <c r="Q32" s="193">
        <f t="shared" si="4"/>
        <v>0</v>
      </c>
    </row>
    <row r="33" spans="1:17" x14ac:dyDescent="0.25">
      <c r="A33" s="183" t="s">
        <v>161</v>
      </c>
      <c r="B33" s="192">
        <f t="shared" ref="B33:Q33" si="5">IF(B$7=0,0,B$7/B$5)</f>
        <v>0</v>
      </c>
      <c r="C33" s="192">
        <f t="shared" si="5"/>
        <v>0</v>
      </c>
      <c r="D33" s="192">
        <f t="shared" si="5"/>
        <v>0</v>
      </c>
      <c r="E33" s="192">
        <f t="shared" si="5"/>
        <v>0</v>
      </c>
      <c r="F33" s="192">
        <f t="shared" si="5"/>
        <v>0</v>
      </c>
      <c r="G33" s="192">
        <f t="shared" si="5"/>
        <v>0</v>
      </c>
      <c r="H33" s="192">
        <f t="shared" si="5"/>
        <v>0</v>
      </c>
      <c r="I33" s="192">
        <f t="shared" si="5"/>
        <v>0</v>
      </c>
      <c r="J33" s="192">
        <f t="shared" si="5"/>
        <v>0</v>
      </c>
      <c r="K33" s="192">
        <f t="shared" si="5"/>
        <v>0</v>
      </c>
      <c r="L33" s="192">
        <f t="shared" si="5"/>
        <v>0</v>
      </c>
      <c r="M33" s="192">
        <f t="shared" si="5"/>
        <v>0</v>
      </c>
      <c r="N33" s="192">
        <f t="shared" si="5"/>
        <v>0</v>
      </c>
      <c r="O33" s="192">
        <f t="shared" si="5"/>
        <v>0</v>
      </c>
      <c r="P33" s="192">
        <f t="shared" si="5"/>
        <v>0</v>
      </c>
      <c r="Q33" s="192">
        <f t="shared" si="5"/>
        <v>0</v>
      </c>
    </row>
    <row r="34" spans="1:17" x14ac:dyDescent="0.25">
      <c r="A34" s="183" t="s">
        <v>160</v>
      </c>
      <c r="B34" s="192">
        <f t="shared" ref="B34:Q34" si="6">IF(B$8=0,0,B$8/B$5)</f>
        <v>0</v>
      </c>
      <c r="C34" s="192">
        <f t="shared" si="6"/>
        <v>0</v>
      </c>
      <c r="D34" s="192">
        <f t="shared" si="6"/>
        <v>0</v>
      </c>
      <c r="E34" s="192">
        <f t="shared" si="6"/>
        <v>0</v>
      </c>
      <c r="F34" s="192">
        <f t="shared" si="6"/>
        <v>0</v>
      </c>
      <c r="G34" s="192">
        <f t="shared" si="6"/>
        <v>0</v>
      </c>
      <c r="H34" s="192">
        <f t="shared" si="6"/>
        <v>0</v>
      </c>
      <c r="I34" s="192">
        <f t="shared" si="6"/>
        <v>0</v>
      </c>
      <c r="J34" s="192">
        <f t="shared" si="6"/>
        <v>0</v>
      </c>
      <c r="K34" s="192">
        <f t="shared" si="6"/>
        <v>0</v>
      </c>
      <c r="L34" s="192">
        <f t="shared" si="6"/>
        <v>0</v>
      </c>
      <c r="M34" s="192">
        <f t="shared" si="6"/>
        <v>0</v>
      </c>
      <c r="N34" s="192">
        <f t="shared" si="6"/>
        <v>0</v>
      </c>
      <c r="O34" s="192">
        <f t="shared" si="6"/>
        <v>0</v>
      </c>
      <c r="P34" s="192">
        <f t="shared" si="6"/>
        <v>0</v>
      </c>
      <c r="Q34" s="192">
        <f t="shared" si="6"/>
        <v>0</v>
      </c>
    </row>
    <row r="35" spans="1:17" x14ac:dyDescent="0.25">
      <c r="A35" s="181" t="s">
        <v>159</v>
      </c>
      <c r="B35" s="191">
        <f t="shared" ref="B35:Q35" si="7">IF(B$9=0,0,B$9/B$5)</f>
        <v>0.15844844597768715</v>
      </c>
      <c r="C35" s="191">
        <f t="shared" si="7"/>
        <v>0.15832812250953832</v>
      </c>
      <c r="D35" s="191">
        <f t="shared" si="7"/>
        <v>0.15812750318537014</v>
      </c>
      <c r="E35" s="191">
        <f t="shared" si="7"/>
        <v>0.15700163284713714</v>
      </c>
      <c r="F35" s="191">
        <f t="shared" si="7"/>
        <v>0.15665443818073366</v>
      </c>
      <c r="G35" s="191">
        <f t="shared" si="7"/>
        <v>0.15717385083702365</v>
      </c>
      <c r="H35" s="191">
        <f t="shared" si="7"/>
        <v>0.15511664769157948</v>
      </c>
      <c r="I35" s="191">
        <f t="shared" si="7"/>
        <v>0.15404196517958618</v>
      </c>
      <c r="J35" s="191">
        <f t="shared" si="7"/>
        <v>0.15294782943212612</v>
      </c>
      <c r="K35" s="191">
        <f t="shared" si="7"/>
        <v>0.15249835775555765</v>
      </c>
      <c r="L35" s="191">
        <f t="shared" si="7"/>
        <v>0.15510670045092087</v>
      </c>
      <c r="M35" s="191">
        <f t="shared" si="7"/>
        <v>0.15391642948312087</v>
      </c>
      <c r="N35" s="191">
        <f t="shared" si="7"/>
        <v>0.15549047170837779</v>
      </c>
      <c r="O35" s="191">
        <f t="shared" si="7"/>
        <v>0.15524607016022626</v>
      </c>
      <c r="P35" s="191">
        <f t="shared" si="7"/>
        <v>0.15641968940540774</v>
      </c>
      <c r="Q35" s="191">
        <f t="shared" si="7"/>
        <v>0.15637037929226832</v>
      </c>
    </row>
    <row r="36" spans="1:17" x14ac:dyDescent="0.25">
      <c r="A36" s="179" t="s">
        <v>158</v>
      </c>
      <c r="B36" s="190">
        <f t="shared" ref="B36:Q36" si="8">IF(B$16=0,0,B$16/B$5)</f>
        <v>0.4925213105261641</v>
      </c>
      <c r="C36" s="190">
        <f t="shared" si="8"/>
        <v>0.49282617329213751</v>
      </c>
      <c r="D36" s="190">
        <f t="shared" si="8"/>
        <v>0.48949049158652463</v>
      </c>
      <c r="E36" s="190">
        <f t="shared" si="8"/>
        <v>0.48639676861235337</v>
      </c>
      <c r="F36" s="190">
        <f t="shared" si="8"/>
        <v>0.48463370128275185</v>
      </c>
      <c r="G36" s="190">
        <f t="shared" si="8"/>
        <v>0.48595233712100128</v>
      </c>
      <c r="H36" s="190">
        <f t="shared" si="8"/>
        <v>0.47572858358217679</v>
      </c>
      <c r="I36" s="190">
        <f t="shared" si="8"/>
        <v>0.48531132755447121</v>
      </c>
      <c r="J36" s="190">
        <f t="shared" si="8"/>
        <v>0.47377696363692662</v>
      </c>
      <c r="K36" s="190">
        <f t="shared" si="8"/>
        <v>0.47104226156456919</v>
      </c>
      <c r="L36" s="190">
        <f t="shared" si="8"/>
        <v>0.46685556008645973</v>
      </c>
      <c r="M36" s="190">
        <f t="shared" si="8"/>
        <v>0.46056938879205495</v>
      </c>
      <c r="N36" s="190">
        <f t="shared" si="8"/>
        <v>0.47817245369045946</v>
      </c>
      <c r="O36" s="190">
        <f t="shared" si="8"/>
        <v>0.47729945591379896</v>
      </c>
      <c r="P36" s="190">
        <f t="shared" si="8"/>
        <v>0.48228499800740299</v>
      </c>
      <c r="Q36" s="190">
        <f t="shared" si="8"/>
        <v>0.48047860014698812</v>
      </c>
    </row>
    <row r="37" spans="1:17" x14ac:dyDescent="0.25">
      <c r="A37" s="179" t="s">
        <v>157</v>
      </c>
      <c r="B37" s="190">
        <f t="shared" ref="B37:Q37" si="9">IF(B$17=0,0,B$17/B$5)</f>
        <v>0.29977811244353236</v>
      </c>
      <c r="C37" s="190">
        <f t="shared" si="9"/>
        <v>0.29956308686911032</v>
      </c>
      <c r="D37" s="190">
        <f t="shared" si="9"/>
        <v>0.30343295606945286</v>
      </c>
      <c r="E37" s="190">
        <f t="shared" si="9"/>
        <v>0.30796192167927411</v>
      </c>
      <c r="F37" s="190">
        <f t="shared" si="9"/>
        <v>0.31024849040823943</v>
      </c>
      <c r="G37" s="190">
        <f t="shared" si="9"/>
        <v>0.30827857832987493</v>
      </c>
      <c r="H37" s="190">
        <f t="shared" si="9"/>
        <v>0.32158191036802614</v>
      </c>
      <c r="I37" s="190">
        <f t="shared" si="9"/>
        <v>0.31211557451049554</v>
      </c>
      <c r="J37" s="190">
        <f t="shared" si="9"/>
        <v>0.32589751056725458</v>
      </c>
      <c r="K37" s="190">
        <f t="shared" si="9"/>
        <v>0.32935515452341618</v>
      </c>
      <c r="L37" s="190">
        <f t="shared" si="9"/>
        <v>0.33135218345397338</v>
      </c>
      <c r="M37" s="190">
        <f t="shared" si="9"/>
        <v>0.33945724284561885</v>
      </c>
      <c r="N37" s="190">
        <f t="shared" si="9"/>
        <v>0.31851982923211686</v>
      </c>
      <c r="O37" s="190">
        <f t="shared" si="9"/>
        <v>0.31972452833459497</v>
      </c>
      <c r="P37" s="190">
        <f t="shared" si="9"/>
        <v>0.31306681278644893</v>
      </c>
      <c r="Q37" s="190">
        <f t="shared" si="9"/>
        <v>0.31510316054604465</v>
      </c>
    </row>
    <row r="38" spans="1:17" x14ac:dyDescent="0.25">
      <c r="A38" s="179" t="s">
        <v>156</v>
      </c>
      <c r="B38" s="190">
        <f t="shared" ref="B38:Q38" si="10">IF(B$25=0,0,B$25/B$5)</f>
        <v>4.9252131052616409E-2</v>
      </c>
      <c r="C38" s="190">
        <f t="shared" si="10"/>
        <v>4.928261732921374E-2</v>
      </c>
      <c r="D38" s="190">
        <f t="shared" si="10"/>
        <v>4.8949049158652475E-2</v>
      </c>
      <c r="E38" s="190">
        <f t="shared" si="10"/>
        <v>4.863967686123534E-2</v>
      </c>
      <c r="F38" s="190">
        <f t="shared" si="10"/>
        <v>4.8463370128275202E-2</v>
      </c>
      <c r="G38" s="190">
        <f t="shared" si="10"/>
        <v>4.8595233712100151E-2</v>
      </c>
      <c r="H38" s="190">
        <f t="shared" si="10"/>
        <v>4.7572858358217687E-2</v>
      </c>
      <c r="I38" s="190">
        <f t="shared" si="10"/>
        <v>4.8531132755447147E-2</v>
      </c>
      <c r="J38" s="190">
        <f t="shared" si="10"/>
        <v>4.7377696363692642E-2</v>
      </c>
      <c r="K38" s="190">
        <f t="shared" si="10"/>
        <v>4.710422615645693E-2</v>
      </c>
      <c r="L38" s="190">
        <f t="shared" si="10"/>
        <v>4.6685556008645983E-2</v>
      </c>
      <c r="M38" s="190">
        <f t="shared" si="10"/>
        <v>4.6056938879205457E-2</v>
      </c>
      <c r="N38" s="190">
        <f t="shared" si="10"/>
        <v>4.7817245369045962E-2</v>
      </c>
      <c r="O38" s="190">
        <f t="shared" si="10"/>
        <v>4.7729945591379913E-2</v>
      </c>
      <c r="P38" s="190">
        <f t="shared" si="10"/>
        <v>4.8228499800740329E-2</v>
      </c>
      <c r="Q38" s="190">
        <f t="shared" si="10"/>
        <v>4.8047860014698809E-2</v>
      </c>
    </row>
    <row r="39" spans="1:17" x14ac:dyDescent="0.25">
      <c r="A39" s="179" t="s">
        <v>155</v>
      </c>
      <c r="B39" s="190">
        <f t="shared" ref="B39:Q39" si="11">IF(B$26=0,0,B$26/B$5)</f>
        <v>0</v>
      </c>
      <c r="C39" s="190">
        <f t="shared" si="11"/>
        <v>0</v>
      </c>
      <c r="D39" s="190">
        <f t="shared" si="11"/>
        <v>0</v>
      </c>
      <c r="E39" s="190">
        <f t="shared" si="11"/>
        <v>0</v>
      </c>
      <c r="F39" s="190">
        <f t="shared" si="11"/>
        <v>0</v>
      </c>
      <c r="G39" s="190">
        <f t="shared" si="11"/>
        <v>0</v>
      </c>
      <c r="H39" s="190">
        <f t="shared" si="11"/>
        <v>0</v>
      </c>
      <c r="I39" s="190">
        <f t="shared" si="11"/>
        <v>0</v>
      </c>
      <c r="J39" s="190">
        <f t="shared" si="11"/>
        <v>0</v>
      </c>
      <c r="K39" s="190">
        <f t="shared" si="11"/>
        <v>0</v>
      </c>
      <c r="L39" s="190">
        <f t="shared" si="11"/>
        <v>0</v>
      </c>
      <c r="M39" s="190">
        <f t="shared" si="11"/>
        <v>0</v>
      </c>
      <c r="N39" s="190">
        <f t="shared" si="11"/>
        <v>0</v>
      </c>
      <c r="O39" s="190">
        <f t="shared" si="11"/>
        <v>0</v>
      </c>
      <c r="P39" s="190">
        <f t="shared" si="11"/>
        <v>0</v>
      </c>
      <c r="Q39" s="190">
        <f t="shared" si="11"/>
        <v>0</v>
      </c>
    </row>
    <row r="40" spans="1:17" x14ac:dyDescent="0.25">
      <c r="A40" s="177" t="s">
        <v>45</v>
      </c>
      <c r="B40" s="189">
        <f t="shared" ref="B40:Q40" si="12">IF(B$27=0,0,B$27/B$5)</f>
        <v>0</v>
      </c>
      <c r="C40" s="189">
        <f t="shared" si="12"/>
        <v>0</v>
      </c>
      <c r="D40" s="189">
        <f t="shared" si="12"/>
        <v>0</v>
      </c>
      <c r="E40" s="189">
        <f t="shared" si="12"/>
        <v>0</v>
      </c>
      <c r="F40" s="189">
        <f t="shared" si="12"/>
        <v>0</v>
      </c>
      <c r="G40" s="189">
        <f t="shared" si="12"/>
        <v>0</v>
      </c>
      <c r="H40" s="189">
        <f t="shared" si="12"/>
        <v>0</v>
      </c>
      <c r="I40" s="189">
        <f t="shared" si="12"/>
        <v>0</v>
      </c>
      <c r="J40" s="189">
        <f t="shared" si="12"/>
        <v>0</v>
      </c>
      <c r="K40" s="189">
        <f t="shared" si="12"/>
        <v>0</v>
      </c>
      <c r="L40" s="189">
        <f t="shared" si="12"/>
        <v>0</v>
      </c>
      <c r="M40" s="189">
        <f t="shared" si="12"/>
        <v>0</v>
      </c>
      <c r="N40" s="189">
        <f t="shared" si="12"/>
        <v>0</v>
      </c>
      <c r="O40" s="189">
        <f t="shared" si="12"/>
        <v>0</v>
      </c>
      <c r="P40" s="189">
        <f t="shared" si="12"/>
        <v>0</v>
      </c>
      <c r="Q40" s="189">
        <f t="shared" si="12"/>
        <v>0</v>
      </c>
    </row>
    <row r="42" spans="1:17" ht="12.75" x14ac:dyDescent="0.25">
      <c r="A42" s="214" t="s">
        <v>172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2.8131937876745687</v>
      </c>
      <c r="C44" s="213">
        <f>IF(C$5=0,0,C$5/AGR_fec!C$5)</f>
        <v>2.8373929025480087</v>
      </c>
      <c r="D44" s="213">
        <f>IF(D$5=0,0,D$5/AGR_fec!D$5)</f>
        <v>2.8065176299337895</v>
      </c>
      <c r="E44" s="213">
        <f>IF(E$5=0,0,E$5/AGR_fec!E$5)</f>
        <v>2.6816170041442988</v>
      </c>
      <c r="F44" s="213">
        <f>IF(F$5=0,0,F$5/AGR_fec!F$5)</f>
        <v>2.6303305032909723</v>
      </c>
      <c r="G44" s="213">
        <f>IF(G$5=0,0,G$5/AGR_fec!G$5)</f>
        <v>2.7233474950510104</v>
      </c>
      <c r="H44" s="213">
        <f>IF(H$5=0,0,H$5/AGR_fec!H$5)</f>
        <v>2.5115231358370158</v>
      </c>
      <c r="I44" s="213">
        <f>IF(I$5=0,0,I$5/AGR_fec!I$5)</f>
        <v>2.4417519057692672</v>
      </c>
      <c r="J44" s="213">
        <f>IF(J$5=0,0,J$5/AGR_fec!J$5)</f>
        <v>2.3503867273816286</v>
      </c>
      <c r="K44" s="213">
        <f>IF(K$5=0,0,K$5/AGR_fec!K$5)</f>
        <v>2.2992576836774798</v>
      </c>
      <c r="L44" s="213">
        <f>IF(L$5=0,0,L$5/AGR_fec!L$5)</f>
        <v>2.5304868532981422</v>
      </c>
      <c r="M44" s="213">
        <f>IF(M$5=0,0,M$5/AGR_fec!M$5)</f>
        <v>2.4577417885234913</v>
      </c>
      <c r="N44" s="213">
        <f>IF(N$5=0,0,N$5/AGR_fec!N$5)</f>
        <v>2.3826865380048341</v>
      </c>
      <c r="O44" s="213">
        <f>IF(O$5=0,0,O$5/AGR_fec!O$5)</f>
        <v>2.4457769321261646</v>
      </c>
      <c r="P44" s="213">
        <f>IF(P$5=0,0,P$5/AGR_fec!P$5)</f>
        <v>2.5276475643057346</v>
      </c>
      <c r="Q44" s="213">
        <f>IF(Q$5=0,0,Q$5/AGR_fec!Q$5)</f>
        <v>2.5276816054117672</v>
      </c>
    </row>
    <row r="45" spans="1:17" x14ac:dyDescent="0.25">
      <c r="A45" s="185" t="s">
        <v>162</v>
      </c>
      <c r="B45" s="212">
        <f>IF(B$6=0,0,B$6/AGR_fec!B$6)</f>
        <v>0</v>
      </c>
      <c r="C45" s="212">
        <f>IF(C$6=0,0,C$6/AGR_fec!C$6)</f>
        <v>0</v>
      </c>
      <c r="D45" s="212">
        <f>IF(D$6=0,0,D$6/AGR_fec!D$6)</f>
        <v>0</v>
      </c>
      <c r="E45" s="212">
        <f>IF(E$6=0,0,E$6/AGR_fec!E$6)</f>
        <v>0</v>
      </c>
      <c r="F45" s="212">
        <f>IF(F$6=0,0,F$6/AGR_fec!F$6)</f>
        <v>0</v>
      </c>
      <c r="G45" s="212">
        <f>IF(G$6=0,0,G$6/AGR_fec!G$6)</f>
        <v>0</v>
      </c>
      <c r="H45" s="212">
        <f>IF(H$6=0,0,H$6/AGR_fec!H$6)</f>
        <v>0</v>
      </c>
      <c r="I45" s="212">
        <f>IF(I$6=0,0,I$6/AGR_fec!I$6)</f>
        <v>0</v>
      </c>
      <c r="J45" s="212">
        <f>IF(J$6=0,0,J$6/AGR_fec!J$6)</f>
        <v>0</v>
      </c>
      <c r="K45" s="212">
        <f>IF(K$6=0,0,K$6/AGR_fec!K$6)</f>
        <v>0</v>
      </c>
      <c r="L45" s="212">
        <f>IF(L$6=0,0,L$6/AGR_fec!L$6)</f>
        <v>0</v>
      </c>
      <c r="M45" s="212">
        <f>IF(M$6=0,0,M$6/AGR_fec!M$6)</f>
        <v>0</v>
      </c>
      <c r="N45" s="212">
        <f>IF(N$6=0,0,N$6/AGR_fec!N$6)</f>
        <v>0</v>
      </c>
      <c r="O45" s="212">
        <f>IF(O$6=0,0,O$6/AGR_fec!O$6)</f>
        <v>0</v>
      </c>
      <c r="P45" s="212">
        <f>IF(P$6=0,0,P$6/AGR_fec!P$6)</f>
        <v>0</v>
      </c>
      <c r="Q45" s="212">
        <f>IF(Q$6=0,0,Q$6/AGR_fec!Q$6)</f>
        <v>0</v>
      </c>
    </row>
    <row r="46" spans="1:17" x14ac:dyDescent="0.25">
      <c r="A46" s="183" t="s">
        <v>161</v>
      </c>
      <c r="B46" s="211">
        <f>IF(B$7=0,0,B$7/AGR_fec!B$7)</f>
        <v>0</v>
      </c>
      <c r="C46" s="211">
        <f>IF(C$7=0,0,C$7/AGR_fec!C$7)</f>
        <v>0</v>
      </c>
      <c r="D46" s="211">
        <f>IF(D$7=0,0,D$7/AGR_fec!D$7)</f>
        <v>0</v>
      </c>
      <c r="E46" s="211">
        <f>IF(E$7=0,0,E$7/AGR_fec!E$7)</f>
        <v>0</v>
      </c>
      <c r="F46" s="211">
        <f>IF(F$7=0,0,F$7/AGR_fec!F$7)</f>
        <v>0</v>
      </c>
      <c r="G46" s="211">
        <f>IF(G$7=0,0,G$7/AGR_fec!G$7)</f>
        <v>0</v>
      </c>
      <c r="H46" s="211">
        <f>IF(H$7=0,0,H$7/AGR_fec!H$7)</f>
        <v>0</v>
      </c>
      <c r="I46" s="211">
        <f>IF(I$7=0,0,I$7/AGR_fec!I$7)</f>
        <v>0</v>
      </c>
      <c r="J46" s="211">
        <f>IF(J$7=0,0,J$7/AGR_fec!J$7)</f>
        <v>0</v>
      </c>
      <c r="K46" s="211">
        <f>IF(K$7=0,0,K$7/AGR_fec!K$7)</f>
        <v>0</v>
      </c>
      <c r="L46" s="211">
        <f>IF(L$7=0,0,L$7/AGR_fec!L$7)</f>
        <v>0</v>
      </c>
      <c r="M46" s="211">
        <f>IF(M$7=0,0,M$7/AGR_fec!M$7)</f>
        <v>0</v>
      </c>
      <c r="N46" s="211">
        <f>IF(N$7=0,0,N$7/AGR_fec!N$7)</f>
        <v>0</v>
      </c>
      <c r="O46" s="211">
        <f>IF(O$7=0,0,O$7/AGR_fec!O$7)</f>
        <v>0</v>
      </c>
      <c r="P46" s="211">
        <f>IF(P$7=0,0,P$7/AGR_fec!P$7)</f>
        <v>0</v>
      </c>
      <c r="Q46" s="211">
        <f>IF(Q$7=0,0,Q$7/AGR_fec!Q$7)</f>
        <v>0</v>
      </c>
    </row>
    <row r="47" spans="1:17" x14ac:dyDescent="0.25">
      <c r="A47" s="183" t="s">
        <v>160</v>
      </c>
      <c r="B47" s="211">
        <f>IF(B$8=0,0,B$8/AGR_fec!B$8)</f>
        <v>0</v>
      </c>
      <c r="C47" s="211">
        <f>IF(C$8=0,0,C$8/AGR_fec!C$8)</f>
        <v>0</v>
      </c>
      <c r="D47" s="211">
        <f>IF(D$8=0,0,D$8/AGR_fec!D$8)</f>
        <v>0</v>
      </c>
      <c r="E47" s="211">
        <f>IF(E$8=0,0,E$8/AGR_fec!E$8)</f>
        <v>0</v>
      </c>
      <c r="F47" s="211">
        <f>IF(F$8=0,0,F$8/AGR_fec!F$8)</f>
        <v>0</v>
      </c>
      <c r="G47" s="211">
        <f>IF(G$8=0,0,G$8/AGR_fec!G$8)</f>
        <v>0</v>
      </c>
      <c r="H47" s="211">
        <f>IF(H$8=0,0,H$8/AGR_fec!H$8)</f>
        <v>0</v>
      </c>
      <c r="I47" s="211">
        <f>IF(I$8=0,0,I$8/AGR_fec!I$8)</f>
        <v>0</v>
      </c>
      <c r="J47" s="211">
        <f>IF(J$8=0,0,J$8/AGR_fec!J$8)</f>
        <v>0</v>
      </c>
      <c r="K47" s="211">
        <f>IF(K$8=0,0,K$8/AGR_fec!K$8)</f>
        <v>0</v>
      </c>
      <c r="L47" s="211">
        <f>IF(L$8=0,0,L$8/AGR_fec!L$8)</f>
        <v>0</v>
      </c>
      <c r="M47" s="211">
        <f>IF(M$8=0,0,M$8/AGR_fec!M$8)</f>
        <v>0</v>
      </c>
      <c r="N47" s="211">
        <f>IF(N$8=0,0,N$8/AGR_fec!N$8)</f>
        <v>0</v>
      </c>
      <c r="O47" s="211">
        <f>IF(O$8=0,0,O$8/AGR_fec!O$8)</f>
        <v>0</v>
      </c>
      <c r="P47" s="211">
        <f>IF(P$8=0,0,P$8/AGR_fec!P$8)</f>
        <v>0</v>
      </c>
      <c r="Q47" s="211">
        <f>IF(Q$8=0,0,Q$8/AGR_fec!Q$8)</f>
        <v>0</v>
      </c>
    </row>
    <row r="48" spans="1:17" x14ac:dyDescent="0.25">
      <c r="A48" s="181" t="s">
        <v>159</v>
      </c>
      <c r="B48" s="210">
        <f>IF(B$9=0,0,B$9/AGR_fec!B$9)</f>
        <v>3.0110408643863082</v>
      </c>
      <c r="C48" s="210">
        <f>IF(C$9=0,0,C$9/AGR_fec!C$9)</f>
        <v>3.0217044831524205</v>
      </c>
      <c r="D48" s="210">
        <f>IF(D$9=0,0,D$9/AGR_fec!D$9)</f>
        <v>3.0101836034274472</v>
      </c>
      <c r="E48" s="210">
        <f>IF(E$9=0,0,E$9/AGR_fec!E$9)</f>
        <v>3.0093855253256243</v>
      </c>
      <c r="F48" s="210">
        <f>IF(F$9=0,0,F$9/AGR_fec!F$9)</f>
        <v>3.003828368956472</v>
      </c>
      <c r="G48" s="210">
        <f>IF(G$9=0,0,G$9/AGR_fec!G$9)</f>
        <v>3.023477732701652</v>
      </c>
      <c r="H48" s="210">
        <f>IF(H$9=0,0,H$9/AGR_fec!H$9)</f>
        <v>2.96226956609277</v>
      </c>
      <c r="I48" s="210">
        <f>IF(I$9=0,0,I$9/AGR_fec!I$9)</f>
        <v>2.9181480030475888</v>
      </c>
      <c r="J48" s="210">
        <f>IF(J$9=0,0,J$9/AGR_fec!J$9)</f>
        <v>2.8886824680336485</v>
      </c>
      <c r="K48" s="210">
        <f>IF(K$9=0,0,K$9/AGR_fec!K$9)</f>
        <v>2.868304759190337</v>
      </c>
      <c r="L48" s="210">
        <f>IF(L$9=0,0,L$9/AGR_fec!L$9)</f>
        <v>2.9524644009642471</v>
      </c>
      <c r="M48" s="210">
        <f>IF(M$9=0,0,M$9/AGR_fec!M$9)</f>
        <v>2.9297822118439201</v>
      </c>
      <c r="N48" s="210">
        <f>IF(N$9=0,0,N$9/AGR_fec!N$9)</f>
        <v>2.9031382686707827</v>
      </c>
      <c r="O48" s="210">
        <f>IF(O$9=0,0,O$9/AGR_fec!O$9)</f>
        <v>2.9245830538564586</v>
      </c>
      <c r="P48" s="210">
        <f>IF(P$9=0,0,P$9/AGR_fec!P$9)</f>
        <v>2.9626534918831329</v>
      </c>
      <c r="Q48" s="210">
        <f>IF(Q$9=0,0,Q$9/AGR_fec!Q$9)</f>
        <v>2.9657286948705082</v>
      </c>
    </row>
    <row r="49" spans="1:17" x14ac:dyDescent="0.25">
      <c r="A49" s="179" t="s">
        <v>158</v>
      </c>
      <c r="B49" s="209">
        <f>IF(B$16=0,0,B$16/AGR_fec!B$16)</f>
        <v>3.102418800000001</v>
      </c>
      <c r="C49" s="209">
        <f>IF(C$16=0,0,C$16/AGR_fec!C$16)</f>
        <v>3.1024188000000001</v>
      </c>
      <c r="D49" s="209">
        <f>IF(D$16=0,0,D$16/AGR_fec!D$16)</f>
        <v>3.1024187999999988</v>
      </c>
      <c r="E49" s="209">
        <f>IF(E$16=0,0,E$16/AGR_fec!E$16)</f>
        <v>3.1024188000000001</v>
      </c>
      <c r="F49" s="209">
        <f>IF(F$16=0,0,F$16/AGR_fec!F$16)</f>
        <v>3.1024187999999997</v>
      </c>
      <c r="G49" s="209">
        <f>IF(G$16=0,0,G$16/AGR_fec!G$16)</f>
        <v>3.1024188000000001</v>
      </c>
      <c r="H49" s="209">
        <f>IF(H$16=0,0,H$16/AGR_fec!H$16)</f>
        <v>3.1024188000000006</v>
      </c>
      <c r="I49" s="209">
        <f>IF(I$16=0,0,I$16/AGR_fec!I$16)</f>
        <v>3.0785438916688159</v>
      </c>
      <c r="J49" s="209">
        <f>IF(J$16=0,0,J$16/AGR_fec!J$16)</f>
        <v>3.0821234090800362</v>
      </c>
      <c r="K49" s="209">
        <f>IF(K$16=0,0,K$16/AGR_fec!K$16)</f>
        <v>3.0597441026632937</v>
      </c>
      <c r="L49" s="209">
        <f>IF(L$16=0,0,L$16/AGR_fec!L$16)</f>
        <v>3.074345866037441</v>
      </c>
      <c r="M49" s="209">
        <f>IF(M$16=0,0,M$16/AGR_fec!M$16)</f>
        <v>3.084847655666914</v>
      </c>
      <c r="N49" s="209">
        <f>IF(N$16=0,0,N$16/AGR_fec!N$16)</f>
        <v>3.0668435361596846</v>
      </c>
      <c r="O49" s="209">
        <f>IF(O$16=0,0,O$16/AGR_fec!O$16)</f>
        <v>3.0767928112238745</v>
      </c>
      <c r="P49" s="209">
        <f>IF(P$16=0,0,P$16/AGR_fec!P$16)</f>
        <v>3.0701933083838098</v>
      </c>
      <c r="Q49" s="209">
        <f>IF(Q$16=0,0,Q$16/AGR_fec!Q$16)</f>
        <v>3.0709545506536369</v>
      </c>
    </row>
    <row r="50" spans="1:17" x14ac:dyDescent="0.25">
      <c r="A50" s="179" t="s">
        <v>157</v>
      </c>
      <c r="B50" s="209">
        <f>IF(B$17=0,0,B$17/AGR_fec!B$17)</f>
        <v>3.0757095710300999</v>
      </c>
      <c r="C50" s="209">
        <f>IF(C$17=0,0,C$17/AGR_fec!C$17)</f>
        <v>3.0773028834825524</v>
      </c>
      <c r="D50" s="209">
        <f>IF(D$17=0,0,D$17/AGR_fec!D$17)</f>
        <v>3.0662621417232208</v>
      </c>
      <c r="E50" s="209">
        <f>IF(E$17=0,0,E$17/AGR_fec!E$17)</f>
        <v>3.0565754570749855</v>
      </c>
      <c r="F50" s="209">
        <f>IF(F$17=0,0,F$17/AGR_fec!F$17)</f>
        <v>3.0509371176892248</v>
      </c>
      <c r="G50" s="209">
        <f>IF(G$17=0,0,G$17/AGR_fec!G$17)</f>
        <v>3.0711493315437988</v>
      </c>
      <c r="H50" s="209">
        <f>IF(H$17=0,0,H$17/AGR_fec!H$17)</f>
        <v>3.0519778682613152</v>
      </c>
      <c r="I50" s="209">
        <f>IF(I$17=0,0,I$17/AGR_fec!I$17)</f>
        <v>3.0442809718229764</v>
      </c>
      <c r="J50" s="209">
        <f>IF(J$17=0,0,J$17/AGR_fec!J$17)</f>
        <v>3.0210554913733265</v>
      </c>
      <c r="K50" s="209">
        <f>IF(K$17=0,0,K$17/AGR_fec!K$17)</f>
        <v>3.0103608706157514</v>
      </c>
      <c r="L50" s="209">
        <f>IF(L$17=0,0,L$17/AGR_fec!L$17)</f>
        <v>3.0572260782151464</v>
      </c>
      <c r="M50" s="209">
        <f>IF(M$17=0,0,M$17/AGR_fec!M$17)</f>
        <v>3.0572627633831386</v>
      </c>
      <c r="N50" s="209">
        <f>IF(N$17=0,0,N$17/AGR_fec!N$17)</f>
        <v>2.9184409494730148</v>
      </c>
      <c r="O50" s="209">
        <f>IF(O$17=0,0,O$17/AGR_fec!O$17)</f>
        <v>2.9495283541272488</v>
      </c>
      <c r="P50" s="209">
        <f>IF(P$17=0,0,P$17/AGR_fec!P$17)</f>
        <v>2.961755663966414</v>
      </c>
      <c r="Q50" s="209">
        <f>IF(Q$17=0,0,Q$17/AGR_fec!Q$17)</f>
        <v>2.9719114337708379</v>
      </c>
    </row>
    <row r="51" spans="1:17" x14ac:dyDescent="0.25">
      <c r="A51" s="179" t="s">
        <v>156</v>
      </c>
      <c r="B51" s="209">
        <f>IF(B$25=0,0,B$25/AGR_fec!B$25)</f>
        <v>3.1024188000000015</v>
      </c>
      <c r="C51" s="209">
        <f>IF(C$25=0,0,C$25/AGR_fec!C$25)</f>
        <v>3.1024187999999997</v>
      </c>
      <c r="D51" s="209">
        <f>IF(D$25=0,0,D$25/AGR_fec!D$25)</f>
        <v>3.1024188000000001</v>
      </c>
      <c r="E51" s="209">
        <f>IF(E$25=0,0,E$25/AGR_fec!E$25)</f>
        <v>3.1024188000000006</v>
      </c>
      <c r="F51" s="209">
        <f>IF(F$25=0,0,F$25/AGR_fec!F$25)</f>
        <v>3.1024188000000001</v>
      </c>
      <c r="G51" s="209">
        <f>IF(G$25=0,0,G$25/AGR_fec!G$25)</f>
        <v>3.1024187999999997</v>
      </c>
      <c r="H51" s="209">
        <f>IF(H$25=0,0,H$25/AGR_fec!H$25)</f>
        <v>3.1024188000000006</v>
      </c>
      <c r="I51" s="209">
        <f>IF(I$25=0,0,I$25/AGR_fec!I$25)</f>
        <v>3.0785438916688164</v>
      </c>
      <c r="J51" s="209">
        <f>IF(J$25=0,0,J$25/AGR_fec!J$25)</f>
        <v>3.0821234090800349</v>
      </c>
      <c r="K51" s="209">
        <f>IF(K$25=0,0,K$25/AGR_fec!K$25)</f>
        <v>3.0597441026632937</v>
      </c>
      <c r="L51" s="209">
        <f>IF(L$25=0,0,L$25/AGR_fec!L$25)</f>
        <v>3.0743458660374401</v>
      </c>
      <c r="M51" s="209">
        <f>IF(M$25=0,0,M$25/AGR_fec!M$25)</f>
        <v>3.0848476556669127</v>
      </c>
      <c r="N51" s="209">
        <f>IF(N$25=0,0,N$25/AGR_fec!N$25)</f>
        <v>3.0668435361596846</v>
      </c>
      <c r="O51" s="209">
        <f>IF(O$25=0,0,O$25/AGR_fec!O$25)</f>
        <v>3.0767928112238754</v>
      </c>
      <c r="P51" s="209">
        <f>IF(P$25=0,0,P$25/AGR_fec!P$25)</f>
        <v>3.0701933083838093</v>
      </c>
      <c r="Q51" s="209">
        <f>IF(Q$25=0,0,Q$25/AGR_fec!Q$25)</f>
        <v>3.0709545506536355</v>
      </c>
    </row>
    <row r="52" spans="1:17" x14ac:dyDescent="0.25">
      <c r="A52" s="179" t="s">
        <v>155</v>
      </c>
      <c r="B52" s="209">
        <f>IF(B$26=0,0,B$26/AGR_fec!B$26)</f>
        <v>0</v>
      </c>
      <c r="C52" s="209">
        <f>IF(C$26=0,0,C$26/AGR_fec!C$26)</f>
        <v>0</v>
      </c>
      <c r="D52" s="209">
        <f>IF(D$26=0,0,D$26/AGR_fec!D$26)</f>
        <v>0</v>
      </c>
      <c r="E52" s="209">
        <f>IF(E$26=0,0,E$26/AGR_fec!E$26)</f>
        <v>0</v>
      </c>
      <c r="F52" s="209">
        <f>IF(F$26=0,0,F$26/AGR_fec!F$26)</f>
        <v>0</v>
      </c>
      <c r="G52" s="209">
        <f>IF(G$26=0,0,G$26/AGR_fec!G$26)</f>
        <v>0</v>
      </c>
      <c r="H52" s="209">
        <f>IF(H$26=0,0,H$26/AGR_fec!H$26)</f>
        <v>0</v>
      </c>
      <c r="I52" s="209">
        <f>IF(I$26=0,0,I$26/AGR_fec!I$26)</f>
        <v>0</v>
      </c>
      <c r="J52" s="209">
        <f>IF(J$26=0,0,J$26/AGR_fec!J$26)</f>
        <v>0</v>
      </c>
      <c r="K52" s="209">
        <f>IF(K$26=0,0,K$26/AGR_fec!K$26)</f>
        <v>0</v>
      </c>
      <c r="L52" s="209">
        <f>IF(L$26=0,0,L$26/AGR_fec!L$26)</f>
        <v>0</v>
      </c>
      <c r="M52" s="209">
        <f>IF(M$26=0,0,M$26/AGR_fec!M$26)</f>
        <v>0</v>
      </c>
      <c r="N52" s="209">
        <f>IF(N$26=0,0,N$26/AGR_fec!N$26)</f>
        <v>0</v>
      </c>
      <c r="O52" s="209">
        <f>IF(O$26=0,0,O$26/AGR_fec!O$26)</f>
        <v>0</v>
      </c>
      <c r="P52" s="209">
        <f>IF(P$26=0,0,P$26/AGR_fec!P$26)</f>
        <v>0</v>
      </c>
      <c r="Q52" s="209">
        <f>IF(Q$26=0,0,Q$26/AGR_fec!Q$26)</f>
        <v>0</v>
      </c>
    </row>
    <row r="53" spans="1:17" x14ac:dyDescent="0.25">
      <c r="A53" s="177" t="s">
        <v>45</v>
      </c>
      <c r="B53" s="208">
        <f>IF(B$27=0,0,B$27/AGR_fec!B$27)</f>
        <v>0</v>
      </c>
      <c r="C53" s="208">
        <f>IF(C$27=0,0,C$27/AGR_fec!C$27)</f>
        <v>0</v>
      </c>
      <c r="D53" s="208">
        <f>IF(D$27=0,0,D$27/AGR_fec!D$27)</f>
        <v>0</v>
      </c>
      <c r="E53" s="208">
        <f>IF(E$27=0,0,E$27/AGR_fec!E$27)</f>
        <v>0</v>
      </c>
      <c r="F53" s="208">
        <f>IF(F$27=0,0,F$27/AGR_fec!F$27)</f>
        <v>0</v>
      </c>
      <c r="G53" s="208">
        <f>IF(G$27=0,0,G$27/AGR_fec!G$27)</f>
        <v>0</v>
      </c>
      <c r="H53" s="208">
        <f>IF(H$27=0,0,H$27/AGR_fec!H$27)</f>
        <v>0</v>
      </c>
      <c r="I53" s="208">
        <f>IF(I$27=0,0,I$27/AGR_fec!I$27)</f>
        <v>0</v>
      </c>
      <c r="J53" s="208">
        <f>IF(J$27=0,0,J$27/AGR_fec!J$27)</f>
        <v>0</v>
      </c>
      <c r="K53" s="208">
        <f>IF(K$27=0,0,K$27/AGR_fec!K$27)</f>
        <v>0</v>
      </c>
      <c r="L53" s="208">
        <f>IF(L$27=0,0,L$27/AGR_fec!L$27)</f>
        <v>0</v>
      </c>
      <c r="M53" s="208">
        <f>IF(M$27=0,0,M$27/AGR_fec!M$27)</f>
        <v>0</v>
      </c>
      <c r="N53" s="208">
        <f>IF(N$27=0,0,N$27/AGR_fec!N$27)</f>
        <v>0</v>
      </c>
      <c r="O53" s="208">
        <f>IF(O$27=0,0,O$27/AGR_fec!O$27)</f>
        <v>0</v>
      </c>
      <c r="P53" s="208">
        <f>IF(P$27=0,0,P$27/AGR_fec!P$27)</f>
        <v>0</v>
      </c>
      <c r="Q53" s="208">
        <f>IF(Q$27=0,0,Q$27/AGR_fec!Q$27)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>
        <f t="shared" ref="B3:Q3" si="0">B4</f>
        <v>246595.84229770713</v>
      </c>
      <c r="C3" s="98">
        <f t="shared" si="0"/>
        <v>255245.69761420126</v>
      </c>
      <c r="D3" s="98">
        <f t="shared" si="0"/>
        <v>259082.25781457691</v>
      </c>
      <c r="E3" s="98">
        <f t="shared" si="0"/>
        <v>261626.0978283328</v>
      </c>
      <c r="F3" s="98">
        <f t="shared" si="0"/>
        <v>266152.80702799547</v>
      </c>
      <c r="G3" s="98">
        <f t="shared" si="0"/>
        <v>271354.2017304441</v>
      </c>
      <c r="H3" s="98">
        <f t="shared" si="0"/>
        <v>277875.29036347213</v>
      </c>
      <c r="I3" s="98">
        <f t="shared" si="0"/>
        <v>283469.33555388515</v>
      </c>
      <c r="J3" s="98">
        <f t="shared" si="0"/>
        <v>286666.66666666663</v>
      </c>
      <c r="K3" s="98">
        <f t="shared" si="0"/>
        <v>287980.21782678179</v>
      </c>
      <c r="L3" s="98">
        <f t="shared" si="0"/>
        <v>289135.16096502636</v>
      </c>
      <c r="M3" s="98">
        <f t="shared" si="0"/>
        <v>290312.76063176512</v>
      </c>
      <c r="N3" s="98">
        <f t="shared" si="0"/>
        <v>290655.87584012095</v>
      </c>
      <c r="O3" s="98">
        <f t="shared" si="0"/>
        <v>291962.85386841878</v>
      </c>
      <c r="P3" s="98">
        <f t="shared" si="0"/>
        <v>294081.8325409767</v>
      </c>
      <c r="Q3" s="98">
        <f t="shared" si="0"/>
        <v>296041.67277781741</v>
      </c>
    </row>
    <row r="4" spans="1:17" ht="12.95" customHeight="1" x14ac:dyDescent="0.25">
      <c r="A4" s="90" t="s">
        <v>44</v>
      </c>
      <c r="B4" s="89">
        <f t="shared" ref="B4" si="1">SUM(B5:B14)</f>
        <v>246595.84229770713</v>
      </c>
      <c r="C4" s="89">
        <f t="shared" ref="C4:Q4" si="2">SUM(C5:C14)</f>
        <v>255245.69761420126</v>
      </c>
      <c r="D4" s="89">
        <f t="shared" si="2"/>
        <v>259082.25781457691</v>
      </c>
      <c r="E4" s="89">
        <f t="shared" si="2"/>
        <v>261626.0978283328</v>
      </c>
      <c r="F4" s="89">
        <f t="shared" si="2"/>
        <v>266152.80702799547</v>
      </c>
      <c r="G4" s="89">
        <f t="shared" si="2"/>
        <v>271354.2017304441</v>
      </c>
      <c r="H4" s="89">
        <f t="shared" si="2"/>
        <v>277875.29036347213</v>
      </c>
      <c r="I4" s="89">
        <f t="shared" si="2"/>
        <v>283469.33555388515</v>
      </c>
      <c r="J4" s="89">
        <f t="shared" si="2"/>
        <v>286666.66666666663</v>
      </c>
      <c r="K4" s="89">
        <f t="shared" si="2"/>
        <v>287980.21782678179</v>
      </c>
      <c r="L4" s="89">
        <f t="shared" si="2"/>
        <v>289135.16096502636</v>
      </c>
      <c r="M4" s="89">
        <f t="shared" si="2"/>
        <v>290312.76063176512</v>
      </c>
      <c r="N4" s="89">
        <f t="shared" si="2"/>
        <v>290655.87584012095</v>
      </c>
      <c r="O4" s="89">
        <f t="shared" si="2"/>
        <v>291962.85386841878</v>
      </c>
      <c r="P4" s="89">
        <f t="shared" si="2"/>
        <v>294081.8325409767</v>
      </c>
      <c r="Q4" s="89">
        <f t="shared" si="2"/>
        <v>296041.67277781741</v>
      </c>
    </row>
    <row r="5" spans="1:17" ht="12" customHeight="1" x14ac:dyDescent="0.25">
      <c r="A5" s="88" t="s">
        <v>38</v>
      </c>
      <c r="B5" s="87">
        <v>0</v>
      </c>
      <c r="C5" s="87">
        <v>0</v>
      </c>
      <c r="D5" s="87">
        <v>0</v>
      </c>
      <c r="E5" s="87">
        <v>0</v>
      </c>
      <c r="F5" s="87">
        <v>0</v>
      </c>
      <c r="G5" s="87">
        <v>0</v>
      </c>
      <c r="H5" s="87">
        <v>0</v>
      </c>
      <c r="I5" s="87">
        <v>0</v>
      </c>
      <c r="J5" s="87">
        <v>0</v>
      </c>
      <c r="K5" s="87">
        <v>0</v>
      </c>
      <c r="L5" s="87">
        <v>0</v>
      </c>
      <c r="M5" s="87">
        <v>0</v>
      </c>
      <c r="N5" s="87">
        <v>0</v>
      </c>
      <c r="O5" s="87">
        <v>0</v>
      </c>
      <c r="P5" s="87">
        <v>0</v>
      </c>
      <c r="Q5" s="87">
        <v>0</v>
      </c>
    </row>
    <row r="6" spans="1:17" ht="12" customHeight="1" x14ac:dyDescent="0.25">
      <c r="A6" s="88" t="s">
        <v>66</v>
      </c>
      <c r="B6" s="87">
        <v>0</v>
      </c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>
        <v>182723.12754961324</v>
      </c>
      <c r="C7" s="87">
        <v>188704.88730342645</v>
      </c>
      <c r="D7" s="87">
        <v>181179.48804814881</v>
      </c>
      <c r="E7" s="87">
        <v>165254.14522598989</v>
      </c>
      <c r="F7" s="87">
        <v>164359.56694724207</v>
      </c>
      <c r="G7" s="87">
        <v>162471.26029144524</v>
      </c>
      <c r="H7" s="87">
        <v>152173.22650960804</v>
      </c>
      <c r="I7" s="87">
        <v>140713.26046482581</v>
      </c>
      <c r="J7" s="87">
        <v>118139.83999257945</v>
      </c>
      <c r="K7" s="87">
        <v>118121.4942101417</v>
      </c>
      <c r="L7" s="87">
        <v>92579.639749230977</v>
      </c>
      <c r="M7" s="87">
        <v>71564.420273878146</v>
      </c>
      <c r="N7" s="87">
        <v>56564.190170712776</v>
      </c>
      <c r="O7" s="87">
        <v>56216.877209492581</v>
      </c>
      <c r="P7" s="87">
        <v>43666.367798901214</v>
      </c>
      <c r="Q7" s="87">
        <v>43582.697179979186</v>
      </c>
    </row>
    <row r="8" spans="1:17" ht="12" customHeight="1" x14ac:dyDescent="0.25">
      <c r="A8" s="88" t="s">
        <v>101</v>
      </c>
      <c r="B8" s="87">
        <v>19.652851751909154</v>
      </c>
      <c r="C8" s="87">
        <v>23.761665785955408</v>
      </c>
      <c r="D8" s="87">
        <v>32.584854777863661</v>
      </c>
      <c r="E8" s="87">
        <v>39.94793193678646</v>
      </c>
      <c r="F8" s="87">
        <v>42.976122349690293</v>
      </c>
      <c r="G8" s="87">
        <v>44.4382368224083</v>
      </c>
      <c r="H8" s="87">
        <v>55.091917555842855</v>
      </c>
      <c r="I8" s="87">
        <v>66.167585745811451</v>
      </c>
      <c r="J8" s="87">
        <v>83.841418597575569</v>
      </c>
      <c r="K8" s="87">
        <v>92.133222377031686</v>
      </c>
      <c r="L8" s="87">
        <v>109.81571650836615</v>
      </c>
      <c r="M8" s="87">
        <v>132.80151289489135</v>
      </c>
      <c r="N8" s="87">
        <v>145.94880328252589</v>
      </c>
      <c r="O8" s="87">
        <v>164.06531300932943</v>
      </c>
      <c r="P8" s="87">
        <v>182.56064659106036</v>
      </c>
      <c r="Q8" s="87">
        <v>204.0743609413592</v>
      </c>
    </row>
    <row r="9" spans="1:17" ht="12" customHeight="1" x14ac:dyDescent="0.25">
      <c r="A9" s="88" t="s">
        <v>106</v>
      </c>
      <c r="B9" s="87">
        <v>30323.136349149881</v>
      </c>
      <c r="C9" s="87">
        <v>34828.624590630527</v>
      </c>
      <c r="D9" s="87">
        <v>45610.76160553893</v>
      </c>
      <c r="E9" s="87">
        <v>42488.254504527751</v>
      </c>
      <c r="F9" s="87">
        <v>42479.026180966925</v>
      </c>
      <c r="G9" s="87">
        <v>35032.948375653425</v>
      </c>
      <c r="H9" s="87">
        <v>41811.891634232998</v>
      </c>
      <c r="I9" s="87">
        <v>49211.478347025237</v>
      </c>
      <c r="J9" s="87">
        <v>61431.964606879963</v>
      </c>
      <c r="K9" s="87">
        <v>61723.37432314139</v>
      </c>
      <c r="L9" s="87">
        <v>73221.452845341817</v>
      </c>
      <c r="M9" s="87">
        <v>87300.220085704437</v>
      </c>
      <c r="N9" s="87">
        <v>88055.823805043256</v>
      </c>
      <c r="O9" s="87">
        <v>94812.007249880509</v>
      </c>
      <c r="P9" s="87">
        <v>73118.381564109688</v>
      </c>
      <c r="Q9" s="87">
        <v>68807.787054726054</v>
      </c>
    </row>
    <row r="10" spans="1:17" ht="12" customHeight="1" x14ac:dyDescent="0.25">
      <c r="A10" s="88" t="s">
        <v>34</v>
      </c>
      <c r="B10" s="87">
        <v>0</v>
      </c>
      <c r="C10" s="87">
        <v>0</v>
      </c>
      <c r="D10" s="87">
        <v>0</v>
      </c>
      <c r="E10" s="87">
        <v>0</v>
      </c>
      <c r="F10" s="87">
        <v>0</v>
      </c>
      <c r="G10" s="87">
        <v>0</v>
      </c>
      <c r="H10" s="87">
        <v>0</v>
      </c>
      <c r="I10" s="87">
        <v>0</v>
      </c>
      <c r="J10" s="87">
        <v>0</v>
      </c>
      <c r="K10" s="87">
        <v>0</v>
      </c>
      <c r="L10" s="87">
        <v>0</v>
      </c>
      <c r="M10" s="87">
        <v>7475.3246417547562</v>
      </c>
      <c r="N10" s="87">
        <v>8157.1408304045162</v>
      </c>
      <c r="O10" s="87">
        <v>6247.1249188906604</v>
      </c>
      <c r="P10" s="87">
        <v>5588.072797685255</v>
      </c>
      <c r="Q10" s="87">
        <v>4838.8506129522721</v>
      </c>
    </row>
    <row r="11" spans="1:17" ht="12" customHeight="1" x14ac:dyDescent="0.25">
      <c r="A11" s="88" t="s">
        <v>61</v>
      </c>
      <c r="B11" s="87">
        <v>830.30309929029499</v>
      </c>
      <c r="C11" s="87">
        <v>744.32073597844669</v>
      </c>
      <c r="D11" s="87">
        <v>695.02305230630611</v>
      </c>
      <c r="E11" s="87">
        <v>582.06937172232188</v>
      </c>
      <c r="F11" s="87">
        <v>484.64939465276547</v>
      </c>
      <c r="G11" s="87">
        <v>420.76210397093314</v>
      </c>
      <c r="H11" s="87">
        <v>421.78024898606168</v>
      </c>
      <c r="I11" s="87">
        <v>449.59376510235825</v>
      </c>
      <c r="J11" s="87">
        <v>452.38396763693663</v>
      </c>
      <c r="K11" s="87">
        <v>452.53310953728464</v>
      </c>
      <c r="L11" s="87">
        <v>569.59225065872056</v>
      </c>
      <c r="M11" s="87">
        <v>933.25249404562078</v>
      </c>
      <c r="N11" s="87">
        <v>948.2894979627979</v>
      </c>
      <c r="O11" s="87">
        <v>821.87785548583304</v>
      </c>
      <c r="P11" s="87">
        <v>742.08371970769588</v>
      </c>
      <c r="Q11" s="87">
        <v>721.36663640869767</v>
      </c>
    </row>
    <row r="12" spans="1:17" ht="12" customHeight="1" x14ac:dyDescent="0.25">
      <c r="A12" s="88" t="s">
        <v>42</v>
      </c>
      <c r="B12" s="87">
        <v>1043.4174411474007</v>
      </c>
      <c r="C12" s="87">
        <v>1837.3840876068364</v>
      </c>
      <c r="D12" s="87">
        <v>2323.4319063437274</v>
      </c>
      <c r="E12" s="87">
        <v>2436.0744536059437</v>
      </c>
      <c r="F12" s="87">
        <v>2529.4724744329592</v>
      </c>
      <c r="G12" s="87">
        <v>2556.2950441564763</v>
      </c>
      <c r="H12" s="87">
        <v>2601.0496249839193</v>
      </c>
      <c r="I12" s="87">
        <v>2872.8589329044512</v>
      </c>
      <c r="J12" s="87">
        <v>4877.5078871062296</v>
      </c>
      <c r="K12" s="87">
        <v>4907.0222057436613</v>
      </c>
      <c r="L12" s="87">
        <v>9132.55029940842</v>
      </c>
      <c r="M12" s="87">
        <v>9348.0304828570079</v>
      </c>
      <c r="N12" s="87">
        <v>14138.864442075197</v>
      </c>
      <c r="O12" s="87">
        <v>14675.208786957557</v>
      </c>
      <c r="P12" s="87">
        <v>12345.137386760609</v>
      </c>
      <c r="Q12" s="87">
        <v>10174.784120986578</v>
      </c>
    </row>
    <row r="13" spans="1:17" ht="12" customHeight="1" x14ac:dyDescent="0.25">
      <c r="A13" s="88" t="s">
        <v>105</v>
      </c>
      <c r="B13" s="87">
        <v>1173.9151212600232</v>
      </c>
      <c r="C13" s="87">
        <v>1552.5759811028818</v>
      </c>
      <c r="D13" s="87">
        <v>2108.9217979328205</v>
      </c>
      <c r="E13" s="87">
        <v>5053.6250823939163</v>
      </c>
      <c r="F13" s="87">
        <v>5811.4657517622891</v>
      </c>
      <c r="G13" s="87">
        <v>9352.1466789915539</v>
      </c>
      <c r="H13" s="87">
        <v>12674.798307977899</v>
      </c>
      <c r="I13" s="87">
        <v>15869.659141576793</v>
      </c>
      <c r="J13" s="87">
        <v>20382.615964661225</v>
      </c>
      <c r="K13" s="87">
        <v>21575.325568823657</v>
      </c>
      <c r="L13" s="87">
        <v>25695.423724111304</v>
      </c>
      <c r="M13" s="87">
        <v>27729.644089414873</v>
      </c>
      <c r="N13" s="87">
        <v>31870.210361954381</v>
      </c>
      <c r="O13" s="87">
        <v>33860.048403698376</v>
      </c>
      <c r="P13" s="87">
        <v>38782.988262100836</v>
      </c>
      <c r="Q13" s="87">
        <v>40076.576294318154</v>
      </c>
    </row>
    <row r="14" spans="1:17" ht="12" customHeight="1" x14ac:dyDescent="0.25">
      <c r="A14" s="51" t="s">
        <v>104</v>
      </c>
      <c r="B14" s="94">
        <v>30482.289885494356</v>
      </c>
      <c r="C14" s="94">
        <v>27554.143249670156</v>
      </c>
      <c r="D14" s="94">
        <v>27132.046549528462</v>
      </c>
      <c r="E14" s="94">
        <v>45771.9812581562</v>
      </c>
      <c r="F14" s="94">
        <v>50445.65015658873</v>
      </c>
      <c r="G14" s="94">
        <v>61476.350999404058</v>
      </c>
      <c r="H14" s="94">
        <v>68137.452120127375</v>
      </c>
      <c r="I14" s="94">
        <v>74286.317316704677</v>
      </c>
      <c r="J14" s="94">
        <v>81298.512829205225</v>
      </c>
      <c r="K14" s="94">
        <v>81108.335187017103</v>
      </c>
      <c r="L14" s="94">
        <v>87826.686379766703</v>
      </c>
      <c r="M14" s="94">
        <v>85829.067051215388</v>
      </c>
      <c r="N14" s="94">
        <v>90775.407928685498</v>
      </c>
      <c r="O14" s="94">
        <v>85165.644131003981</v>
      </c>
      <c r="P14" s="94">
        <v>119656.24036512038</v>
      </c>
      <c r="Q14" s="94">
        <v>127635.53651750511</v>
      </c>
    </row>
    <row r="15" spans="1:17" ht="12" hidden="1" customHeight="1" x14ac:dyDescent="0.25">
      <c r="A15" s="97" t="s">
        <v>103</v>
      </c>
      <c r="B15" s="96">
        <f t="shared" ref="B15" si="3">SUM(B5:B12)</f>
        <v>214939.63729095276</v>
      </c>
      <c r="C15" s="96">
        <f t="shared" ref="C15:Q15" si="4">SUM(C5:C12)</f>
        <v>226138.97838342821</v>
      </c>
      <c r="D15" s="96">
        <f t="shared" si="4"/>
        <v>229841.28946711562</v>
      </c>
      <c r="E15" s="96">
        <f t="shared" si="4"/>
        <v>210800.49148778271</v>
      </c>
      <c r="F15" s="96">
        <f t="shared" si="4"/>
        <v>209895.69111964444</v>
      </c>
      <c r="G15" s="96">
        <f t="shared" si="4"/>
        <v>200525.70405204847</v>
      </c>
      <c r="H15" s="96">
        <f t="shared" si="4"/>
        <v>197063.03993536686</v>
      </c>
      <c r="I15" s="96">
        <f t="shared" si="4"/>
        <v>193313.35909560366</v>
      </c>
      <c r="J15" s="96">
        <f t="shared" si="4"/>
        <v>184985.53787280017</v>
      </c>
      <c r="K15" s="96">
        <f t="shared" si="4"/>
        <v>185296.55707094105</v>
      </c>
      <c r="L15" s="96">
        <f t="shared" si="4"/>
        <v>175613.05086114831</v>
      </c>
      <c r="M15" s="96">
        <f t="shared" si="4"/>
        <v>176754.04949113488</v>
      </c>
      <c r="N15" s="96">
        <f t="shared" si="4"/>
        <v>168010.25754948106</v>
      </c>
      <c r="O15" s="96">
        <f t="shared" si="4"/>
        <v>172937.16133371645</v>
      </c>
      <c r="P15" s="96">
        <f t="shared" si="4"/>
        <v>135642.60391375551</v>
      </c>
      <c r="Q15" s="96">
        <f t="shared" si="4"/>
        <v>128329.55996599415</v>
      </c>
    </row>
    <row r="16" spans="1:17" ht="12.95" customHeight="1" x14ac:dyDescent="0.25">
      <c r="A16" s="90" t="s">
        <v>102</v>
      </c>
      <c r="B16" s="89">
        <f t="shared" ref="B16" si="5">SUM(B17:B18)</f>
        <v>92636.951822089599</v>
      </c>
      <c r="C16" s="89">
        <f t="shared" ref="C16:Q16" si="6">SUM(C17:C18)</f>
        <v>100156.47040007658</v>
      </c>
      <c r="D16" s="89">
        <f t="shared" si="6"/>
        <v>106907.28158444895</v>
      </c>
      <c r="E16" s="89">
        <f t="shared" si="6"/>
        <v>108003.59021880226</v>
      </c>
      <c r="F16" s="89">
        <f t="shared" si="6"/>
        <v>113655.68684351066</v>
      </c>
      <c r="G16" s="89">
        <f t="shared" si="6"/>
        <v>119531.8653219571</v>
      </c>
      <c r="H16" s="89">
        <f t="shared" si="6"/>
        <v>128888.94296651547</v>
      </c>
      <c r="I16" s="89">
        <f t="shared" si="6"/>
        <v>140253.57039117214</v>
      </c>
      <c r="J16" s="89">
        <f t="shared" si="6"/>
        <v>148287.65162876059</v>
      </c>
      <c r="K16" s="89">
        <f t="shared" si="6"/>
        <v>156207.10511327191</v>
      </c>
      <c r="L16" s="89">
        <f t="shared" si="6"/>
        <v>166302.74851134402</v>
      </c>
      <c r="M16" s="89">
        <f t="shared" si="6"/>
        <v>172309.03998399925</v>
      </c>
      <c r="N16" s="89">
        <f t="shared" si="6"/>
        <v>173086.27538635698</v>
      </c>
      <c r="O16" s="89">
        <f t="shared" si="6"/>
        <v>176035.89455819401</v>
      </c>
      <c r="P16" s="89">
        <f t="shared" si="6"/>
        <v>181912.08264150072</v>
      </c>
      <c r="Q16" s="89">
        <f t="shared" si="6"/>
        <v>191334.95562967961</v>
      </c>
    </row>
    <row r="17" spans="1:17" ht="12.95" customHeight="1" x14ac:dyDescent="0.25">
      <c r="A17" s="88" t="s">
        <v>101</v>
      </c>
      <c r="B17" s="95">
        <v>540.95182208959432</v>
      </c>
      <c r="C17" s="95">
        <v>544.47040007655573</v>
      </c>
      <c r="D17" s="95">
        <v>563.28158444893631</v>
      </c>
      <c r="E17" s="95">
        <v>611.59021880224316</v>
      </c>
      <c r="F17" s="95">
        <v>631.68684351065667</v>
      </c>
      <c r="G17" s="95">
        <v>642.86532195705149</v>
      </c>
      <c r="H17" s="95">
        <v>688.94296651550349</v>
      </c>
      <c r="I17" s="95">
        <v>859.57039117211116</v>
      </c>
      <c r="J17" s="95">
        <v>970.65162876057275</v>
      </c>
      <c r="K17" s="95">
        <v>975.10511327187339</v>
      </c>
      <c r="L17" s="95">
        <v>1174.748511344033</v>
      </c>
      <c r="M17" s="95">
        <v>1241.039983999204</v>
      </c>
      <c r="N17" s="95">
        <v>1384.2753863568471</v>
      </c>
      <c r="O17" s="95">
        <v>1641.8945581939488</v>
      </c>
      <c r="P17" s="95">
        <v>2062.0826415005686</v>
      </c>
      <c r="Q17" s="95">
        <v>2732.9556296795636</v>
      </c>
    </row>
    <row r="18" spans="1:17" ht="12" customHeight="1" x14ac:dyDescent="0.25">
      <c r="A18" s="88" t="s">
        <v>100</v>
      </c>
      <c r="B18" s="95">
        <v>92096</v>
      </c>
      <c r="C18" s="95">
        <v>99612.000000000029</v>
      </c>
      <c r="D18" s="95">
        <v>106344.00000000001</v>
      </c>
      <c r="E18" s="95">
        <v>107392.00000000001</v>
      </c>
      <c r="F18" s="95">
        <v>113024</v>
      </c>
      <c r="G18" s="95">
        <v>118889.00000000004</v>
      </c>
      <c r="H18" s="95">
        <v>128199.99999999997</v>
      </c>
      <c r="I18" s="95">
        <v>139394.00000000003</v>
      </c>
      <c r="J18" s="95">
        <v>147317.00000000003</v>
      </c>
      <c r="K18" s="95">
        <v>155232.00000000003</v>
      </c>
      <c r="L18" s="95">
        <v>165128</v>
      </c>
      <c r="M18" s="95">
        <v>171068.00000000003</v>
      </c>
      <c r="N18" s="95">
        <v>171702.00000000015</v>
      </c>
      <c r="O18" s="95">
        <v>174394.00000000006</v>
      </c>
      <c r="P18" s="95">
        <v>179850.00000000015</v>
      </c>
      <c r="Q18" s="95">
        <v>188602.00000000006</v>
      </c>
    </row>
    <row r="19" spans="1:17" ht="12.95" customHeight="1" x14ac:dyDescent="0.25">
      <c r="A19" s="90" t="s">
        <v>47</v>
      </c>
      <c r="B19" s="89">
        <f t="shared" ref="B19" si="7">SUM(B20:B26)</f>
        <v>246595.8422977071</v>
      </c>
      <c r="C19" s="89">
        <f t="shared" ref="C19:Q19" si="8">SUM(C20:C26)</f>
        <v>255245.69761420134</v>
      </c>
      <c r="D19" s="89">
        <f t="shared" si="8"/>
        <v>259082.25781457694</v>
      </c>
      <c r="E19" s="89">
        <f t="shared" si="8"/>
        <v>261626.09782833286</v>
      </c>
      <c r="F19" s="89">
        <f t="shared" si="8"/>
        <v>266152.80702799541</v>
      </c>
      <c r="G19" s="89">
        <f t="shared" si="8"/>
        <v>271354.20173044404</v>
      </c>
      <c r="H19" s="89">
        <f t="shared" si="8"/>
        <v>277875.29036347213</v>
      </c>
      <c r="I19" s="89">
        <f t="shared" si="8"/>
        <v>283469.3355538852</v>
      </c>
      <c r="J19" s="89">
        <f t="shared" si="8"/>
        <v>286666.66666666663</v>
      </c>
      <c r="K19" s="89">
        <f t="shared" si="8"/>
        <v>287980.21782678191</v>
      </c>
      <c r="L19" s="89">
        <f t="shared" si="8"/>
        <v>289135.16096502641</v>
      </c>
      <c r="M19" s="89">
        <f t="shared" si="8"/>
        <v>290312.76063176512</v>
      </c>
      <c r="N19" s="89">
        <f t="shared" si="8"/>
        <v>290655.87584012095</v>
      </c>
      <c r="O19" s="89">
        <f t="shared" si="8"/>
        <v>291962.85386841872</v>
      </c>
      <c r="P19" s="89">
        <f t="shared" si="8"/>
        <v>294081.83254097676</v>
      </c>
      <c r="Q19" s="89">
        <f t="shared" si="8"/>
        <v>296041.67277781718</v>
      </c>
    </row>
    <row r="20" spans="1:17" ht="12" customHeight="1" x14ac:dyDescent="0.25">
      <c r="A20" s="88" t="s">
        <v>38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</row>
    <row r="21" spans="1:17" s="28" customFormat="1" ht="12" customHeight="1" x14ac:dyDescent="0.25">
      <c r="A21" s="88" t="s">
        <v>66</v>
      </c>
      <c r="B21" s="87">
        <v>16249.062862219307</v>
      </c>
      <c r="C21" s="87">
        <v>11934.722019016146</v>
      </c>
      <c r="D21" s="87">
        <v>11175.322694494964</v>
      </c>
      <c r="E21" s="87">
        <v>11716.560062144859</v>
      </c>
      <c r="F21" s="87">
        <v>11940.646332736989</v>
      </c>
      <c r="G21" s="87">
        <v>12251.776390003148</v>
      </c>
      <c r="H21" s="87">
        <v>12908.314810718515</v>
      </c>
      <c r="I21" s="87">
        <v>13247.069717791666</v>
      </c>
      <c r="J21" s="87">
        <v>13259.789595279595</v>
      </c>
      <c r="K21" s="87">
        <v>13378.203292610528</v>
      </c>
      <c r="L21" s="87">
        <v>14089.63085613068</v>
      </c>
      <c r="M21" s="87">
        <v>14122.881752107307</v>
      </c>
      <c r="N21" s="87">
        <v>14454.169930347181</v>
      </c>
      <c r="O21" s="87">
        <v>14517.209244583959</v>
      </c>
      <c r="P21" s="87">
        <v>14864.469001018948</v>
      </c>
      <c r="Q21" s="87">
        <v>15252.74892830928</v>
      </c>
    </row>
    <row r="22" spans="1:17" ht="12" customHeight="1" x14ac:dyDescent="0.25">
      <c r="A22" s="88" t="s">
        <v>99</v>
      </c>
      <c r="B22" s="87">
        <v>77560.239482370409</v>
      </c>
      <c r="C22" s="87">
        <v>77172.076459804346</v>
      </c>
      <c r="D22" s="87">
        <v>68850.096182889174</v>
      </c>
      <c r="E22" s="87">
        <v>63310.198643592019</v>
      </c>
      <c r="F22" s="87">
        <v>62938.372329900034</v>
      </c>
      <c r="G22" s="87">
        <v>60489.954638890355</v>
      </c>
      <c r="H22" s="87">
        <v>60178.181096579778</v>
      </c>
      <c r="I22" s="87">
        <v>55910.238624255835</v>
      </c>
      <c r="J22" s="87">
        <v>37537.413691791255</v>
      </c>
      <c r="K22" s="87">
        <v>34635.011534109559</v>
      </c>
      <c r="L22" s="87">
        <v>28230.057102734983</v>
      </c>
      <c r="M22" s="87">
        <v>21672.435376136684</v>
      </c>
      <c r="N22" s="87">
        <v>14863.910838876378</v>
      </c>
      <c r="O22" s="87">
        <v>14594.945126300652</v>
      </c>
      <c r="P22" s="87">
        <v>14454.031461212482</v>
      </c>
      <c r="Q22" s="87">
        <v>14312.804066636381</v>
      </c>
    </row>
    <row r="23" spans="1:17" ht="12" customHeight="1" x14ac:dyDescent="0.25">
      <c r="A23" s="88" t="s">
        <v>98</v>
      </c>
      <c r="B23" s="87">
        <v>23553.879373581793</v>
      </c>
      <c r="C23" s="87">
        <v>23988.35676673341</v>
      </c>
      <c r="D23" s="87">
        <v>24207.752021588971</v>
      </c>
      <c r="E23" s="87">
        <v>24406.647936439836</v>
      </c>
      <c r="F23" s="87">
        <v>24494.529719449562</v>
      </c>
      <c r="G23" s="87">
        <v>25004.656418108792</v>
      </c>
      <c r="H23" s="87">
        <v>25919.295254137935</v>
      </c>
      <c r="I23" s="87">
        <v>26714.086028929647</v>
      </c>
      <c r="J23" s="87">
        <v>26802.499999404772</v>
      </c>
      <c r="K23" s="87">
        <v>28887.230882197466</v>
      </c>
      <c r="L23" s="87">
        <v>32617.4308268922</v>
      </c>
      <c r="M23" s="87">
        <v>35419.997890522194</v>
      </c>
      <c r="N23" s="87">
        <v>38180.184402815576</v>
      </c>
      <c r="O23" s="87">
        <v>41402.890031289426</v>
      </c>
      <c r="P23" s="87">
        <v>41682.415823040821</v>
      </c>
      <c r="Q23" s="87">
        <v>41930.817857649301</v>
      </c>
    </row>
    <row r="24" spans="1:17" ht="12" customHeight="1" x14ac:dyDescent="0.25">
      <c r="A24" s="88" t="s">
        <v>34</v>
      </c>
      <c r="B24" s="87">
        <v>0</v>
      </c>
      <c r="C24" s="87">
        <v>0</v>
      </c>
      <c r="D24" s="87">
        <v>0</v>
      </c>
      <c r="E24" s="87">
        <v>0</v>
      </c>
      <c r="F24" s="87">
        <v>0</v>
      </c>
      <c r="G24" s="87">
        <v>0</v>
      </c>
      <c r="H24" s="87">
        <v>0</v>
      </c>
      <c r="I24" s="87">
        <v>0</v>
      </c>
      <c r="J24" s="87">
        <v>0</v>
      </c>
      <c r="K24" s="87">
        <v>0</v>
      </c>
      <c r="L24" s="87">
        <v>0</v>
      </c>
      <c r="M24" s="87">
        <v>0</v>
      </c>
      <c r="N24" s="87">
        <v>0</v>
      </c>
      <c r="O24" s="87">
        <v>0</v>
      </c>
      <c r="P24" s="87">
        <v>0</v>
      </c>
      <c r="Q24" s="87">
        <v>0</v>
      </c>
    </row>
    <row r="25" spans="1:17" ht="12" customHeight="1" x14ac:dyDescent="0.25">
      <c r="A25" s="88" t="s">
        <v>42</v>
      </c>
      <c r="B25" s="87">
        <v>897.218166690359</v>
      </c>
      <c r="C25" s="87">
        <v>1568.6247921476704</v>
      </c>
      <c r="D25" s="87">
        <v>1739.443453407843</v>
      </c>
      <c r="E25" s="87">
        <v>1938.7921484217811</v>
      </c>
      <c r="F25" s="87">
        <v>1979.5504985475982</v>
      </c>
      <c r="G25" s="87">
        <v>1988.2488711476242</v>
      </c>
      <c r="H25" s="87">
        <v>2077.6033381168677</v>
      </c>
      <c r="I25" s="87">
        <v>2377.9120932583928</v>
      </c>
      <c r="J25" s="87">
        <v>2544.8114688584515</v>
      </c>
      <c r="K25" s="87">
        <v>2820.9170871428473</v>
      </c>
      <c r="L25" s="87">
        <v>2908.2130145640936</v>
      </c>
      <c r="M25" s="87">
        <v>3122.7415257688954</v>
      </c>
      <c r="N25" s="87">
        <v>4346.2982926914719</v>
      </c>
      <c r="O25" s="87">
        <v>5518.1674873259935</v>
      </c>
      <c r="P25" s="87">
        <v>5726.4471299017405</v>
      </c>
      <c r="Q25" s="87">
        <v>6107.2357284666941</v>
      </c>
    </row>
    <row r="26" spans="1:17" ht="12" customHeight="1" x14ac:dyDescent="0.25">
      <c r="A26" s="88" t="s">
        <v>30</v>
      </c>
      <c r="B26" s="94">
        <v>128335.44241284525</v>
      </c>
      <c r="C26" s="94">
        <v>140581.91757649975</v>
      </c>
      <c r="D26" s="94">
        <v>153109.64346219599</v>
      </c>
      <c r="E26" s="94">
        <v>160253.89903773434</v>
      </c>
      <c r="F26" s="94">
        <v>164799.70814736123</v>
      </c>
      <c r="G26" s="94">
        <v>171619.56541229412</v>
      </c>
      <c r="H26" s="94">
        <v>176791.89586391902</v>
      </c>
      <c r="I26" s="94">
        <v>185220.02908964964</v>
      </c>
      <c r="J26" s="94">
        <v>206522.15191133259</v>
      </c>
      <c r="K26" s="94">
        <v>208258.85503072149</v>
      </c>
      <c r="L26" s="94">
        <v>211289.82916470445</v>
      </c>
      <c r="M26" s="94">
        <v>215974.70408723003</v>
      </c>
      <c r="N26" s="94">
        <v>218811.31237539032</v>
      </c>
      <c r="O26" s="94">
        <v>215929.64197891872</v>
      </c>
      <c r="P26" s="94">
        <v>217354.46912580275</v>
      </c>
      <c r="Q26" s="94">
        <v>218438.06619675551</v>
      </c>
    </row>
    <row r="27" spans="1:17" ht="12" customHeight="1" x14ac:dyDescent="0.25">
      <c r="A27" s="93" t="s">
        <v>33</v>
      </c>
      <c r="B27" s="92">
        <v>25476.040396091834</v>
      </c>
      <c r="C27" s="92">
        <v>25525.435013290582</v>
      </c>
      <c r="D27" s="92">
        <v>24953.84318332369</v>
      </c>
      <c r="E27" s="92">
        <v>25551.635201732744</v>
      </c>
      <c r="F27" s="92">
        <v>25762.206605079544</v>
      </c>
      <c r="G27" s="92">
        <v>27072.02758305152</v>
      </c>
      <c r="H27" s="92">
        <v>28627.624537521664</v>
      </c>
      <c r="I27" s="92">
        <v>30876.158384790833</v>
      </c>
      <c r="J27" s="92">
        <v>35916.801569388343</v>
      </c>
      <c r="K27" s="92">
        <v>40964.5223542932</v>
      </c>
      <c r="L27" s="92">
        <v>57334.418292117443</v>
      </c>
      <c r="M27" s="92">
        <v>70358.125279074331</v>
      </c>
      <c r="N27" s="92">
        <v>79371.372289672901</v>
      </c>
      <c r="O27" s="92">
        <v>85478.701575887768</v>
      </c>
      <c r="P27" s="92">
        <v>90058.514605982418</v>
      </c>
      <c r="Q27" s="92">
        <v>93410.24342963181</v>
      </c>
    </row>
    <row r="28" spans="1:17" ht="12" hidden="1" customHeight="1" x14ac:dyDescent="0.25">
      <c r="A28" s="91" t="s">
        <v>33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</row>
    <row r="29" spans="1:17" ht="12.95" customHeight="1" x14ac:dyDescent="0.25">
      <c r="A29" s="90" t="s">
        <v>46</v>
      </c>
      <c r="B29" s="89">
        <f t="shared" ref="B29" si="9">SUM(B30:B33)</f>
        <v>246595.84229770713</v>
      </c>
      <c r="C29" s="89">
        <f t="shared" ref="C29:Q29" si="10">SUM(C30:C33)</f>
        <v>255245.69761420134</v>
      </c>
      <c r="D29" s="89">
        <f t="shared" si="10"/>
        <v>259082.25781457697</v>
      </c>
      <c r="E29" s="89">
        <f t="shared" si="10"/>
        <v>261626.09782833289</v>
      </c>
      <c r="F29" s="89">
        <f t="shared" si="10"/>
        <v>266152.80702799547</v>
      </c>
      <c r="G29" s="89">
        <f t="shared" si="10"/>
        <v>271354.2017304441</v>
      </c>
      <c r="H29" s="89">
        <f t="shared" si="10"/>
        <v>277875.29036347213</v>
      </c>
      <c r="I29" s="89">
        <f t="shared" si="10"/>
        <v>283469.3355538852</v>
      </c>
      <c r="J29" s="89">
        <f t="shared" si="10"/>
        <v>286666.66666666674</v>
      </c>
      <c r="K29" s="89">
        <f t="shared" si="10"/>
        <v>287980.21782678191</v>
      </c>
      <c r="L29" s="89">
        <f t="shared" si="10"/>
        <v>289135.16096502647</v>
      </c>
      <c r="M29" s="89">
        <f t="shared" si="10"/>
        <v>290312.76063176512</v>
      </c>
      <c r="N29" s="89">
        <f t="shared" si="10"/>
        <v>290655.87584012089</v>
      </c>
      <c r="O29" s="89">
        <f t="shared" si="10"/>
        <v>291962.85386841872</v>
      </c>
      <c r="P29" s="89">
        <f t="shared" si="10"/>
        <v>294081.83254097676</v>
      </c>
      <c r="Q29" s="89">
        <f t="shared" si="10"/>
        <v>296041.67277781735</v>
      </c>
    </row>
    <row r="30" spans="1:17" ht="12" customHeight="1" x14ac:dyDescent="0.25">
      <c r="A30" s="88" t="s">
        <v>66</v>
      </c>
      <c r="B30" s="87">
        <v>46893.76551839817</v>
      </c>
      <c r="C30" s="87">
        <v>33308.94058644685</v>
      </c>
      <c r="D30" s="87">
        <v>51456.021170872016</v>
      </c>
      <c r="E30" s="87">
        <v>55091.056703784569</v>
      </c>
      <c r="F30" s="87">
        <v>60061.281246187704</v>
      </c>
      <c r="G30" s="87">
        <v>90585.368680075131</v>
      </c>
      <c r="H30" s="87">
        <v>77977.776022663238</v>
      </c>
      <c r="I30" s="87">
        <v>83859.390682995683</v>
      </c>
      <c r="J30" s="87">
        <v>100462.07513527447</v>
      </c>
      <c r="K30" s="87">
        <v>95116.082393307821</v>
      </c>
      <c r="L30" s="87">
        <v>37534.204231910582</v>
      </c>
      <c r="M30" s="87">
        <v>36951.667846032826</v>
      </c>
      <c r="N30" s="87">
        <v>34176.25475340843</v>
      </c>
      <c r="O30" s="87">
        <v>36290.705470927984</v>
      </c>
      <c r="P30" s="87">
        <v>63615.089576219994</v>
      </c>
      <c r="Q30" s="87">
        <v>72841.289230213253</v>
      </c>
    </row>
    <row r="31" spans="1:17" ht="12" customHeight="1" x14ac:dyDescent="0.25">
      <c r="A31" s="88" t="s">
        <v>98</v>
      </c>
      <c r="B31" s="87">
        <v>17818.52195832369</v>
      </c>
      <c r="C31" s="87">
        <v>18036.31406321087</v>
      </c>
      <c r="D31" s="87">
        <v>18789.247812920668</v>
      </c>
      <c r="E31" s="87">
        <v>19112.512099924425</v>
      </c>
      <c r="F31" s="87">
        <v>19419.899747033542</v>
      </c>
      <c r="G31" s="87">
        <v>21372.076510215578</v>
      </c>
      <c r="H31" s="87">
        <v>21917.352297126177</v>
      </c>
      <c r="I31" s="87">
        <v>23017.540667984533</v>
      </c>
      <c r="J31" s="87">
        <v>25008.937986719888</v>
      </c>
      <c r="K31" s="87">
        <v>26066.337945285923</v>
      </c>
      <c r="L31" s="87">
        <v>26996.161435251128</v>
      </c>
      <c r="M31" s="87">
        <v>28760.094459707212</v>
      </c>
      <c r="N31" s="87">
        <v>30554.974067233954</v>
      </c>
      <c r="O31" s="87">
        <v>31392.113749689921</v>
      </c>
      <c r="P31" s="87">
        <v>34302.048924063107</v>
      </c>
      <c r="Q31" s="87">
        <v>35684.551336507058</v>
      </c>
    </row>
    <row r="32" spans="1:17" ht="12" customHeight="1" x14ac:dyDescent="0.25">
      <c r="A32" s="88" t="s">
        <v>34</v>
      </c>
      <c r="B32" s="87">
        <v>0</v>
      </c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18150.112428482538</v>
      </c>
      <c r="O32" s="87">
        <v>18352.002786556121</v>
      </c>
      <c r="P32" s="87">
        <v>18641.291323335619</v>
      </c>
      <c r="Q32" s="87">
        <v>18700.188069354281</v>
      </c>
    </row>
    <row r="33" spans="1:17" ht="12" customHeight="1" x14ac:dyDescent="0.25">
      <c r="A33" s="49" t="s">
        <v>30</v>
      </c>
      <c r="B33" s="86">
        <v>181883.55482098527</v>
      </c>
      <c r="C33" s="86">
        <v>203900.44296454362</v>
      </c>
      <c r="D33" s="86">
        <v>188836.98883078428</v>
      </c>
      <c r="E33" s="86">
        <v>187422.52902462389</v>
      </c>
      <c r="F33" s="86">
        <v>186671.62603477421</v>
      </c>
      <c r="G33" s="86">
        <v>159396.75654015338</v>
      </c>
      <c r="H33" s="86">
        <v>177980.16204368271</v>
      </c>
      <c r="I33" s="86">
        <v>176592.40420290496</v>
      </c>
      <c r="J33" s="86">
        <v>161195.65354467236</v>
      </c>
      <c r="K33" s="86">
        <v>166797.79748818814</v>
      </c>
      <c r="L33" s="86">
        <v>224604.79529786474</v>
      </c>
      <c r="M33" s="86">
        <v>224600.99832602506</v>
      </c>
      <c r="N33" s="86">
        <v>207774.53459099596</v>
      </c>
      <c r="O33" s="86">
        <v>205928.03186124473</v>
      </c>
      <c r="P33" s="86">
        <v>177523.40271735803</v>
      </c>
      <c r="Q33" s="86">
        <v>168815.64414174273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>
      <c r="A2"/>
    </row>
    <row r="3" spans="1:17" ht="12.95" customHeight="1" x14ac:dyDescent="0.25">
      <c r="A3" s="99" t="s">
        <v>109</v>
      </c>
      <c r="B3" s="106">
        <f t="shared" ref="B3" si="0">SUM(B4,B16,B19,B29)</f>
        <v>776.9884054604147</v>
      </c>
      <c r="C3" s="106">
        <f t="shared" ref="C3:Q3" si="1">SUM(C4,C16,C19,C29)</f>
        <v>858.7680365898409</v>
      </c>
      <c r="D3" s="106">
        <f t="shared" si="1"/>
        <v>921.6365625128534</v>
      </c>
      <c r="E3" s="106">
        <f t="shared" si="1"/>
        <v>1010.2429809955017</v>
      </c>
      <c r="F3" s="106">
        <f t="shared" si="1"/>
        <v>1165.3951755015596</v>
      </c>
      <c r="G3" s="106">
        <f t="shared" si="1"/>
        <v>1291.838382588604</v>
      </c>
      <c r="H3" s="106">
        <f t="shared" si="1"/>
        <v>1313.7947635007013</v>
      </c>
      <c r="I3" s="106">
        <f t="shared" si="1"/>
        <v>1289.0598532990837</v>
      </c>
      <c r="J3" s="106">
        <f t="shared" si="1"/>
        <v>1195.5458941292345</v>
      </c>
      <c r="K3" s="106">
        <f t="shared" si="1"/>
        <v>1285.9119391135621</v>
      </c>
      <c r="L3" s="106">
        <f t="shared" si="1"/>
        <v>1123.744588676587</v>
      </c>
      <c r="M3" s="106">
        <f t="shared" si="1"/>
        <v>1090.0995895838471</v>
      </c>
      <c r="N3" s="106">
        <f t="shared" si="1"/>
        <v>1072.2110041587503</v>
      </c>
      <c r="O3" s="106">
        <f t="shared" si="1"/>
        <v>1026.9661579150936</v>
      </c>
      <c r="P3" s="106">
        <f t="shared" si="1"/>
        <v>1140.4961466192005</v>
      </c>
      <c r="Q3" s="106">
        <f t="shared" si="1"/>
        <v>1210.2958427440208</v>
      </c>
    </row>
    <row r="4" spans="1:17" ht="12.95" customHeight="1" x14ac:dyDescent="0.25">
      <c r="A4" s="90" t="s">
        <v>44</v>
      </c>
      <c r="B4" s="101">
        <f t="shared" ref="B4" si="2">SUM(B5:B15)</f>
        <v>346.6689556152885</v>
      </c>
      <c r="C4" s="101">
        <f t="shared" ref="C4:Q4" si="3">SUM(C5:C15)</f>
        <v>399.28091875927129</v>
      </c>
      <c r="D4" s="101">
        <f t="shared" si="3"/>
        <v>432.5541540583103</v>
      </c>
      <c r="E4" s="101">
        <f t="shared" si="3"/>
        <v>511.26508483070256</v>
      </c>
      <c r="F4" s="101">
        <f t="shared" si="3"/>
        <v>626.34935862735642</v>
      </c>
      <c r="G4" s="101">
        <f t="shared" si="3"/>
        <v>728.57460394948941</v>
      </c>
      <c r="H4" s="101">
        <f t="shared" si="3"/>
        <v>733.14436028292175</v>
      </c>
      <c r="I4" s="101">
        <f t="shared" si="3"/>
        <v>694.44787057547808</v>
      </c>
      <c r="J4" s="101">
        <f t="shared" si="3"/>
        <v>600.39151814267257</v>
      </c>
      <c r="K4" s="101">
        <f t="shared" si="3"/>
        <v>690.7811839071893</v>
      </c>
      <c r="L4" s="101">
        <f t="shared" si="3"/>
        <v>540.8899710855394</v>
      </c>
      <c r="M4" s="101">
        <f t="shared" si="3"/>
        <v>508.46790547423666</v>
      </c>
      <c r="N4" s="101">
        <f t="shared" si="3"/>
        <v>492.65380437176111</v>
      </c>
      <c r="O4" s="101">
        <f t="shared" si="3"/>
        <v>456.96827103752753</v>
      </c>
      <c r="P4" s="101">
        <f t="shared" si="3"/>
        <v>560.49162106222514</v>
      </c>
      <c r="Q4" s="101">
        <f t="shared" si="3"/>
        <v>628.9514860405742</v>
      </c>
    </row>
    <row r="5" spans="1:17" ht="12" customHeight="1" x14ac:dyDescent="0.25">
      <c r="A5" s="88" t="s">
        <v>38</v>
      </c>
      <c r="B5" s="100">
        <v>0</v>
      </c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262.39941885329586</v>
      </c>
      <c r="C7" s="100">
        <v>301.34555164043144</v>
      </c>
      <c r="D7" s="100">
        <v>309.85145380293494</v>
      </c>
      <c r="E7" s="100">
        <v>328.69582667423509</v>
      </c>
      <c r="F7" s="100">
        <v>413.65328714754128</v>
      </c>
      <c r="G7" s="100">
        <v>466.10667863358935</v>
      </c>
      <c r="H7" s="100">
        <v>428.87123650750505</v>
      </c>
      <c r="I7" s="100">
        <v>372.04780464635127</v>
      </c>
      <c r="J7" s="100">
        <v>259.52250477739682</v>
      </c>
      <c r="K7" s="100">
        <v>325.0873453751513</v>
      </c>
      <c r="L7" s="100">
        <v>193.70508931071251</v>
      </c>
      <c r="M7" s="100">
        <v>141.50157365834758</v>
      </c>
      <c r="N7" s="100">
        <v>108.13914974695868</v>
      </c>
      <c r="O7" s="100">
        <v>102.76458846392671</v>
      </c>
      <c r="P7" s="100">
        <v>95.139991663081545</v>
      </c>
      <c r="Q7" s="100">
        <v>109.76510807018228</v>
      </c>
    </row>
    <row r="8" spans="1:17" ht="12" customHeight="1" x14ac:dyDescent="0.25">
      <c r="A8" s="88" t="s">
        <v>101</v>
      </c>
      <c r="B8" s="100">
        <v>1.7622585634989942E-2</v>
      </c>
      <c r="C8" s="100">
        <v>2.3693564444810057E-2</v>
      </c>
      <c r="D8" s="100">
        <v>3.479607161977618E-2</v>
      </c>
      <c r="E8" s="100">
        <v>5.0936979636299728E-2</v>
      </c>
      <c r="F8" s="100">
        <v>6.5813227372879285E-2</v>
      </c>
      <c r="G8" s="100">
        <v>7.8632287789370536E-2</v>
      </c>
      <c r="H8" s="100">
        <v>9.6942738924525484E-2</v>
      </c>
      <c r="I8" s="100">
        <v>0.10922917277231127</v>
      </c>
      <c r="J8" s="100">
        <v>0.12073726924548689</v>
      </c>
      <c r="K8" s="100">
        <v>0.15110524410660664</v>
      </c>
      <c r="L8" s="100">
        <v>0.14354270894986176</v>
      </c>
      <c r="M8" s="100">
        <v>0.16404461221387961</v>
      </c>
      <c r="N8" s="100">
        <v>0.17704225738173784</v>
      </c>
      <c r="O8" s="100">
        <v>0.18267544256884763</v>
      </c>
      <c r="P8" s="100">
        <v>0.2533768832713918</v>
      </c>
      <c r="Q8" s="100">
        <v>0.31327833293290908</v>
      </c>
    </row>
    <row r="9" spans="1:17" ht="12" customHeight="1" x14ac:dyDescent="0.25">
      <c r="A9" s="88" t="s">
        <v>106</v>
      </c>
      <c r="B9" s="100">
        <v>40.759252158336821</v>
      </c>
      <c r="C9" s="100">
        <v>52.059584856494752</v>
      </c>
      <c r="D9" s="100">
        <v>73.012055248849904</v>
      </c>
      <c r="E9" s="100">
        <v>79.687183125998132</v>
      </c>
      <c r="F9" s="100">
        <v>99.354082866765168</v>
      </c>
      <c r="G9" s="100">
        <v>92.929742599661154</v>
      </c>
      <c r="H9" s="100">
        <v>110.29891154882887</v>
      </c>
      <c r="I9" s="100">
        <v>121.79034799635797</v>
      </c>
      <c r="J9" s="100">
        <v>132.60071772845703</v>
      </c>
      <c r="K9" s="100">
        <v>151.71346169720664</v>
      </c>
      <c r="L9" s="100">
        <v>143.39916624091185</v>
      </c>
      <c r="M9" s="100">
        <v>161.85532547556835</v>
      </c>
      <c r="N9" s="100">
        <v>160.77906241637945</v>
      </c>
      <c r="O9" s="100">
        <v>159.89198064343748</v>
      </c>
      <c r="P9" s="100">
        <v>155.01950489096103</v>
      </c>
      <c r="Q9" s="100">
        <v>163.07204537296457</v>
      </c>
    </row>
    <row r="10" spans="1:17" ht="12" customHeight="1" x14ac:dyDescent="0.25">
      <c r="A10" s="88" t="s">
        <v>34</v>
      </c>
      <c r="B10" s="100">
        <v>0</v>
      </c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12.969332162566324</v>
      </c>
      <c r="N10" s="100">
        <v>14.01682467917542</v>
      </c>
      <c r="O10" s="100">
        <v>9.9635861760106277</v>
      </c>
      <c r="P10" s="100">
        <v>11.273647917341052</v>
      </c>
      <c r="Q10" s="100">
        <v>10.98699983867902</v>
      </c>
    </row>
    <row r="11" spans="1:17" ht="12" customHeight="1" x14ac:dyDescent="0.25">
      <c r="A11" s="88" t="s">
        <v>61</v>
      </c>
      <c r="B11" s="100">
        <v>1.0031527658354802</v>
      </c>
      <c r="C11" s="100">
        <v>0.99999999999999967</v>
      </c>
      <c r="D11" s="100">
        <v>0.99999999999999944</v>
      </c>
      <c r="E11" s="100">
        <v>0.99999999999999989</v>
      </c>
      <c r="F11" s="100">
        <v>0.99999999999999989</v>
      </c>
      <c r="G11" s="100">
        <v>1.0031527658354797</v>
      </c>
      <c r="H11" s="100">
        <v>0.99999999999999967</v>
      </c>
      <c r="I11" s="100">
        <v>0.99999999999999967</v>
      </c>
      <c r="J11" s="100">
        <v>0.99999999999999989</v>
      </c>
      <c r="K11" s="100">
        <v>0.99999999999999956</v>
      </c>
      <c r="L11" s="100">
        <v>1.0031527658354797</v>
      </c>
      <c r="M11" s="100">
        <v>1.5524983280787252</v>
      </c>
      <c r="N11" s="100">
        <v>1.5524983280787195</v>
      </c>
      <c r="O11" s="100">
        <v>1.2419986624629802</v>
      </c>
      <c r="P11" s="100">
        <v>1.3136524314512295</v>
      </c>
      <c r="Q11" s="100">
        <v>1.5286137384159701</v>
      </c>
    </row>
    <row r="12" spans="1:17" ht="12" customHeight="1" x14ac:dyDescent="0.25">
      <c r="A12" s="88" t="s">
        <v>42</v>
      </c>
      <c r="B12" s="100">
        <v>1.1976008981027979</v>
      </c>
      <c r="C12" s="100">
        <v>2.345111185075246</v>
      </c>
      <c r="D12" s="100">
        <v>3.5175240632868965</v>
      </c>
      <c r="E12" s="100">
        <v>3.649514704132268</v>
      </c>
      <c r="F12" s="100">
        <v>5.154239081431311</v>
      </c>
      <c r="G12" s="100">
        <v>5.1103418370839631</v>
      </c>
      <c r="H12" s="100">
        <v>5.745876317254508</v>
      </c>
      <c r="I12" s="100">
        <v>6.0704044364091025</v>
      </c>
      <c r="J12" s="100">
        <v>9.9122844588555452</v>
      </c>
      <c r="K12" s="100">
        <v>9.3565995641422113</v>
      </c>
      <c r="L12" s="100">
        <v>15.279835579432289</v>
      </c>
      <c r="M12" s="100">
        <v>14.822477108179289</v>
      </c>
      <c r="N12" s="100">
        <v>22.165918065267515</v>
      </c>
      <c r="O12" s="100">
        <v>22.520319666072233</v>
      </c>
      <c r="P12" s="100">
        <v>22.700306378936407</v>
      </c>
      <c r="Q12" s="100">
        <v>21.023687622657807</v>
      </c>
    </row>
    <row r="13" spans="1:17" ht="12" customHeight="1" x14ac:dyDescent="0.25">
      <c r="A13" s="88" t="s">
        <v>105</v>
      </c>
      <c r="B13" s="100">
        <v>0.85982737646285334</v>
      </c>
      <c r="C13" s="100">
        <v>1.2645531103548859</v>
      </c>
      <c r="D13" s="100">
        <v>1.8395298173321097</v>
      </c>
      <c r="E13" s="100">
        <v>5.263336890347361</v>
      </c>
      <c r="F13" s="100">
        <v>7.2694458514097553</v>
      </c>
      <c r="G13" s="100">
        <v>13.517007214832052</v>
      </c>
      <c r="H13" s="100">
        <v>18.217359934143239</v>
      </c>
      <c r="I13" s="100">
        <v>21.39793437633794</v>
      </c>
      <c r="J13" s="100">
        <v>23.97599901986197</v>
      </c>
      <c r="K13" s="100">
        <v>28.905438039979064</v>
      </c>
      <c r="L13" s="100">
        <v>27.438648035776527</v>
      </c>
      <c r="M13" s="100">
        <v>27.645706588799683</v>
      </c>
      <c r="N13" s="100">
        <v>30.377429379976149</v>
      </c>
      <c r="O13" s="100">
        <v>29.174759065882334</v>
      </c>
      <c r="P13" s="100">
        <v>37.78494017355424</v>
      </c>
      <c r="Q13" s="100">
        <v>43.221570593710041</v>
      </c>
    </row>
    <row r="14" spans="1:17" ht="12" customHeight="1" x14ac:dyDescent="0.25">
      <c r="A14" s="51" t="s">
        <v>104</v>
      </c>
      <c r="B14" s="22">
        <v>37.015115904579226</v>
      </c>
      <c r="C14" s="22">
        <v>37.207293121049936</v>
      </c>
      <c r="D14" s="22">
        <v>38.874573531965261</v>
      </c>
      <c r="E14" s="22">
        <v>88.18562722226261</v>
      </c>
      <c r="F14" s="22">
        <v>93.831662070255717</v>
      </c>
      <c r="G14" s="22">
        <v>143.23712291208847</v>
      </c>
      <c r="H14" s="22">
        <v>162.48220260042902</v>
      </c>
      <c r="I14" s="22">
        <v>166.06191215803753</v>
      </c>
      <c r="J14" s="22">
        <v>168.36942013588822</v>
      </c>
      <c r="K14" s="22">
        <v>168.54875955485835</v>
      </c>
      <c r="L14" s="22">
        <v>155.48567220273361</v>
      </c>
      <c r="M14" s="22">
        <v>143.76667298736859</v>
      </c>
      <c r="N14" s="22">
        <v>151.63701176180058</v>
      </c>
      <c r="O14" s="22">
        <v>127.51716843171639</v>
      </c>
      <c r="P14" s="22">
        <v>233.41773886817168</v>
      </c>
      <c r="Q14" s="22">
        <v>275.15105407788366</v>
      </c>
    </row>
    <row r="15" spans="1:17" ht="12" customHeight="1" x14ac:dyDescent="0.25">
      <c r="A15" s="105" t="s">
        <v>108</v>
      </c>
      <c r="B15" s="104">
        <v>3.4169650730405081</v>
      </c>
      <c r="C15" s="104">
        <v>4.0351312814202434</v>
      </c>
      <c r="D15" s="104">
        <v>4.424221522321413</v>
      </c>
      <c r="E15" s="104">
        <v>4.7326592340907689</v>
      </c>
      <c r="F15" s="104">
        <v>6.0208283825803406</v>
      </c>
      <c r="G15" s="104">
        <v>6.5919256986095087</v>
      </c>
      <c r="H15" s="104">
        <v>6.4318306358365058</v>
      </c>
      <c r="I15" s="104">
        <v>5.9702377892120291</v>
      </c>
      <c r="J15" s="104">
        <v>4.889854752967528</v>
      </c>
      <c r="K15" s="104">
        <v>6.0184744317451537</v>
      </c>
      <c r="L15" s="104">
        <v>4.4348642411873778</v>
      </c>
      <c r="M15" s="104">
        <v>4.1902745531142536</v>
      </c>
      <c r="N15" s="104">
        <v>3.8088677367427795</v>
      </c>
      <c r="O15" s="104">
        <v>3.7111944854499512</v>
      </c>
      <c r="P15" s="104">
        <v>3.5884618554565972</v>
      </c>
      <c r="Q15" s="104">
        <v>3.889128393147895</v>
      </c>
    </row>
    <row r="16" spans="1:17" ht="12.95" customHeight="1" x14ac:dyDescent="0.25">
      <c r="A16" s="90" t="s">
        <v>102</v>
      </c>
      <c r="B16" s="101">
        <f t="shared" ref="B16" si="4">SUM(B17:B18)</f>
        <v>88.510188674078464</v>
      </c>
      <c r="C16" s="101">
        <f t="shared" ref="C16:Q16" si="5">SUM(C17:C18)</f>
        <v>93.695907864705717</v>
      </c>
      <c r="D16" s="101">
        <f t="shared" si="5"/>
        <v>98.100561586170627</v>
      </c>
      <c r="E16" s="101">
        <f t="shared" si="5"/>
        <v>97.855723047693019</v>
      </c>
      <c r="F16" s="101">
        <f t="shared" si="5"/>
        <v>101.75935550127697</v>
      </c>
      <c r="G16" s="101">
        <f t="shared" si="5"/>
        <v>105.67912774378802</v>
      </c>
      <c r="H16" s="101">
        <f t="shared" si="5"/>
        <v>112.60198809108446</v>
      </c>
      <c r="I16" s="101">
        <f t="shared" si="5"/>
        <v>120.93096303336587</v>
      </c>
      <c r="J16" s="101">
        <f t="shared" si="5"/>
        <v>126.86918689628384</v>
      </c>
      <c r="K16" s="101">
        <f t="shared" si="5"/>
        <v>130.11840803230197</v>
      </c>
      <c r="L16" s="101">
        <f t="shared" si="5"/>
        <v>136.71943227284478</v>
      </c>
      <c r="M16" s="101">
        <f t="shared" si="5"/>
        <v>137.98130384561512</v>
      </c>
      <c r="N16" s="101">
        <f t="shared" si="5"/>
        <v>136.64247335320064</v>
      </c>
      <c r="O16" s="101">
        <f t="shared" si="5"/>
        <v>136.82479995853728</v>
      </c>
      <c r="P16" s="101">
        <f t="shared" si="5"/>
        <v>138.34961279998612</v>
      </c>
      <c r="Q16" s="101">
        <f t="shared" si="5"/>
        <v>139.38649361949152</v>
      </c>
    </row>
    <row r="17" spans="1:17" ht="12.95" customHeight="1" x14ac:dyDescent="0.25">
      <c r="A17" s="88" t="s">
        <v>101</v>
      </c>
      <c r="B17" s="103">
        <v>0.23879057451553592</v>
      </c>
      <c r="C17" s="103">
        <v>0.2458066350559216</v>
      </c>
      <c r="D17" s="103">
        <v>0.26230852396574322</v>
      </c>
      <c r="E17" s="103">
        <v>0.28132114132086206</v>
      </c>
      <c r="F17" s="103">
        <v>0.29701489225938704</v>
      </c>
      <c r="G17" s="103">
        <v>0.30789752326279307</v>
      </c>
      <c r="H17" s="103">
        <v>0.34332221059479145</v>
      </c>
      <c r="I17" s="103">
        <v>0.45089981630147491</v>
      </c>
      <c r="J17" s="103">
        <v>0.52817052291751487</v>
      </c>
      <c r="K17" s="103">
        <v>0.54170061562161542</v>
      </c>
      <c r="L17" s="103">
        <v>0.68287050030585805</v>
      </c>
      <c r="M17" s="103">
        <v>0.74086113769850148</v>
      </c>
      <c r="N17" s="103">
        <v>0.84372345935073911</v>
      </c>
      <c r="O17" s="103">
        <v>1.0349403529040055</v>
      </c>
      <c r="P17" s="103">
        <v>1.3604162131452906</v>
      </c>
      <c r="Q17" s="103">
        <v>1.8845915627563703</v>
      </c>
    </row>
    <row r="18" spans="1:17" ht="12" customHeight="1" x14ac:dyDescent="0.25">
      <c r="A18" s="88" t="s">
        <v>100</v>
      </c>
      <c r="B18" s="103">
        <v>88.27139809956293</v>
      </c>
      <c r="C18" s="103">
        <v>93.450101229649789</v>
      </c>
      <c r="D18" s="103">
        <v>97.838253062204885</v>
      </c>
      <c r="E18" s="103">
        <v>97.574401906372159</v>
      </c>
      <c r="F18" s="103">
        <v>101.46234060901759</v>
      </c>
      <c r="G18" s="103">
        <v>105.37123022052522</v>
      </c>
      <c r="H18" s="103">
        <v>112.25866588048967</v>
      </c>
      <c r="I18" s="103">
        <v>120.4800632170644</v>
      </c>
      <c r="J18" s="103">
        <v>126.34101637336632</v>
      </c>
      <c r="K18" s="103">
        <v>129.57670741668036</v>
      </c>
      <c r="L18" s="103">
        <v>136.03656177253893</v>
      </c>
      <c r="M18" s="103">
        <v>137.24044270791663</v>
      </c>
      <c r="N18" s="103">
        <v>135.7987498938499</v>
      </c>
      <c r="O18" s="103">
        <v>135.78985960563327</v>
      </c>
      <c r="P18" s="103">
        <v>136.98919658684082</v>
      </c>
      <c r="Q18" s="103">
        <v>137.50190205673513</v>
      </c>
    </row>
    <row r="19" spans="1:17" ht="12.95" customHeight="1" x14ac:dyDescent="0.25">
      <c r="A19" s="90" t="s">
        <v>47</v>
      </c>
      <c r="B19" s="101">
        <f t="shared" ref="B19" si="6">SUM(B20:B27)</f>
        <v>176.485709490088</v>
      </c>
      <c r="C19" s="101">
        <f t="shared" ref="C19:Q19" si="7">SUM(C20:C27)</f>
        <v>189.22089070030361</v>
      </c>
      <c r="D19" s="101">
        <f t="shared" si="7"/>
        <v>194.16185378954481</v>
      </c>
      <c r="E19" s="101">
        <f t="shared" si="7"/>
        <v>196.36495204777933</v>
      </c>
      <c r="F19" s="101">
        <f t="shared" si="7"/>
        <v>200.71378399412905</v>
      </c>
      <c r="G19" s="101">
        <f t="shared" si="7"/>
        <v>206.37629807984442</v>
      </c>
      <c r="H19" s="101">
        <f t="shared" si="7"/>
        <v>208.4091560701265</v>
      </c>
      <c r="I19" s="101">
        <f t="shared" si="7"/>
        <v>210.20642441564604</v>
      </c>
      <c r="J19" s="101">
        <f t="shared" si="7"/>
        <v>209.76519888503373</v>
      </c>
      <c r="K19" s="101">
        <f t="shared" si="7"/>
        <v>211.74827365458239</v>
      </c>
      <c r="L19" s="101">
        <f t="shared" si="7"/>
        <v>203.90130303956101</v>
      </c>
      <c r="M19" s="101">
        <f t="shared" si="7"/>
        <v>202.80418144413352</v>
      </c>
      <c r="N19" s="101">
        <f t="shared" si="7"/>
        <v>200.58972246549402</v>
      </c>
      <c r="O19" s="101">
        <f t="shared" si="7"/>
        <v>200.24473685795877</v>
      </c>
      <c r="P19" s="101">
        <f t="shared" si="7"/>
        <v>201.76562464705898</v>
      </c>
      <c r="Q19" s="101">
        <f t="shared" si="7"/>
        <v>202.33686541914489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12.507197177811257</v>
      </c>
      <c r="C21" s="100">
        <v>9.6100189481807856</v>
      </c>
      <c r="D21" s="100">
        <v>9.1997133633148209</v>
      </c>
      <c r="E21" s="100">
        <v>9.7105320667952739</v>
      </c>
      <c r="F21" s="100">
        <v>9.96014596096094</v>
      </c>
      <c r="G21" s="100">
        <v>10.325740263862754</v>
      </c>
      <c r="H21" s="100">
        <v>10.720222362867773</v>
      </c>
      <c r="I21" s="100">
        <v>10.92036063203993</v>
      </c>
      <c r="J21" s="100">
        <v>10.846199546363719</v>
      </c>
      <c r="K21" s="100">
        <v>10.93893355675945</v>
      </c>
      <c r="L21" s="100">
        <v>10.563495139976958</v>
      </c>
      <c r="M21" s="100">
        <v>10.58706862922485</v>
      </c>
      <c r="N21" s="100">
        <v>10.366482207549863</v>
      </c>
      <c r="O21" s="100">
        <v>10.153861981192854</v>
      </c>
      <c r="P21" s="100">
        <v>10.181492290479586</v>
      </c>
      <c r="Q21" s="100">
        <v>10.288868143725884</v>
      </c>
    </row>
    <row r="22" spans="1:17" ht="12" customHeight="1" x14ac:dyDescent="0.25">
      <c r="A22" s="88" t="s">
        <v>99</v>
      </c>
      <c r="B22" s="100">
        <v>61.405217725441467</v>
      </c>
      <c r="C22" s="100">
        <v>63.915557052128754</v>
      </c>
      <c r="D22" s="100">
        <v>58.29794301619107</v>
      </c>
      <c r="E22" s="100">
        <v>53.969828271457239</v>
      </c>
      <c r="F22" s="100">
        <v>53.99926285245882</v>
      </c>
      <c r="G22" s="100">
        <v>52.43724303548349</v>
      </c>
      <c r="H22" s="100">
        <v>51.405283492494775</v>
      </c>
      <c r="I22" s="100">
        <v>47.299935353648678</v>
      </c>
      <c r="J22" s="100">
        <v>31.6536252226032</v>
      </c>
      <c r="K22" s="100">
        <v>29.129094624848637</v>
      </c>
      <c r="L22" s="100">
        <v>22.163040676067627</v>
      </c>
      <c r="M22" s="100">
        <v>16.483911928326425</v>
      </c>
      <c r="N22" s="100">
        <v>10.97614050964321</v>
      </c>
      <c r="O22" s="100">
        <v>10.518880255651997</v>
      </c>
      <c r="P22" s="100">
        <v>10.210728747490254</v>
      </c>
      <c r="Q22" s="100">
        <v>9.9696716128144374</v>
      </c>
    </row>
    <row r="23" spans="1:17" ht="12" customHeight="1" x14ac:dyDescent="0.25">
      <c r="A23" s="88" t="s">
        <v>98</v>
      </c>
      <c r="B23" s="100">
        <v>17.404652531698794</v>
      </c>
      <c r="C23" s="100">
        <v>18.543156697646431</v>
      </c>
      <c r="D23" s="100">
        <v>19.131098977874508</v>
      </c>
      <c r="E23" s="100">
        <v>19.418794827646696</v>
      </c>
      <c r="F23" s="100">
        <v>19.614543557718463</v>
      </c>
      <c r="G23" s="100">
        <v>20.230856013691543</v>
      </c>
      <c r="H23" s="100">
        <v>20.664679176181842</v>
      </c>
      <c r="I23" s="100">
        <v>21.093385905800769</v>
      </c>
      <c r="J23" s="100">
        <v>21.094594951164925</v>
      </c>
      <c r="K23" s="100">
        <v>22.675367734643519</v>
      </c>
      <c r="L23" s="100">
        <v>23.900341893233978</v>
      </c>
      <c r="M23" s="100">
        <v>25.167978067449663</v>
      </c>
      <c r="N23" s="100">
        <v>26.392702150891513</v>
      </c>
      <c r="O23" s="100">
        <v>28.01456167062732</v>
      </c>
      <c r="P23" s="100">
        <v>27.726525584890886</v>
      </c>
      <c r="Q23" s="100">
        <v>27.615037783855012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0.52209740160412876</v>
      </c>
      <c r="C25" s="100">
        <v>0.95488881492475397</v>
      </c>
      <c r="D25" s="100">
        <v>1.0825459367131016</v>
      </c>
      <c r="E25" s="100">
        <v>1.2147752958677307</v>
      </c>
      <c r="F25" s="100">
        <v>1.2483209185686881</v>
      </c>
      <c r="G25" s="100">
        <v>1.2668193102794509</v>
      </c>
      <c r="H25" s="100">
        <v>1.3044236827454883</v>
      </c>
      <c r="I25" s="100">
        <v>1.4786055635908968</v>
      </c>
      <c r="J25" s="100">
        <v>1.5772555411444529</v>
      </c>
      <c r="K25" s="100">
        <v>1.7437704358577881</v>
      </c>
      <c r="L25" s="100">
        <v>1.6781514001154254</v>
      </c>
      <c r="M25" s="100">
        <v>1.7534822263867906</v>
      </c>
      <c r="N25" s="100">
        <v>2.387388489192773</v>
      </c>
      <c r="O25" s="100">
        <v>2.9883970944825897</v>
      </c>
      <c r="P25" s="100">
        <v>3.0710531879075806</v>
      </c>
      <c r="Q25" s="100">
        <v>3.2671660601525052</v>
      </c>
    </row>
    <row r="26" spans="1:17" ht="12" customHeight="1" x14ac:dyDescent="0.25">
      <c r="A26" s="88" t="s">
        <v>30</v>
      </c>
      <c r="B26" s="22">
        <v>77.313975627068231</v>
      </c>
      <c r="C26" s="22">
        <v>88.597659187422863</v>
      </c>
      <c r="D26" s="22">
        <v>98.650552495451308</v>
      </c>
      <c r="E26" s="22">
        <v>103.95118158601241</v>
      </c>
      <c r="F26" s="22">
        <v>107.59151070442212</v>
      </c>
      <c r="G26" s="22">
        <v>113.20668751232157</v>
      </c>
      <c r="H26" s="22">
        <v>114.9145473558366</v>
      </c>
      <c r="I26" s="22">
        <v>119.21413696056578</v>
      </c>
      <c r="J26" s="22">
        <v>132.53307362375745</v>
      </c>
      <c r="K26" s="22">
        <v>133.27719730247298</v>
      </c>
      <c r="L26" s="22">
        <v>126.36917925165362</v>
      </c>
      <c r="M26" s="22">
        <v>125.02287308057154</v>
      </c>
      <c r="N26" s="22">
        <v>123.52962098879732</v>
      </c>
      <c r="O26" s="22">
        <v>119.47123827936086</v>
      </c>
      <c r="P26" s="22">
        <v>119.83635794033199</v>
      </c>
      <c r="Q26" s="22">
        <v>119.09541452845458</v>
      </c>
    </row>
    <row r="27" spans="1:17" ht="12" customHeight="1" x14ac:dyDescent="0.25">
      <c r="A27" s="93" t="s">
        <v>33</v>
      </c>
      <c r="B27" s="102">
        <v>7.3325690264641183</v>
      </c>
      <c r="C27" s="102">
        <v>7.5996099999999993</v>
      </c>
      <c r="D27" s="102">
        <v>7.799999999999998</v>
      </c>
      <c r="E27" s="102">
        <v>8.0998400000000004</v>
      </c>
      <c r="F27" s="102">
        <v>8.3000000000000007</v>
      </c>
      <c r="G27" s="102">
        <v>8.9089519442055991</v>
      </c>
      <c r="H27" s="102">
        <v>9.3999999999999986</v>
      </c>
      <c r="I27" s="102">
        <v>10.199999999999999</v>
      </c>
      <c r="J27" s="102">
        <v>12.060449999999996</v>
      </c>
      <c r="K27" s="102">
        <v>13.983910000000002</v>
      </c>
      <c r="L27" s="102">
        <v>19.227094678513396</v>
      </c>
      <c r="M27" s="102">
        <v>23.788867512174257</v>
      </c>
      <c r="N27" s="102">
        <v>26.937388119419353</v>
      </c>
      <c r="O27" s="102">
        <v>29.097797576643163</v>
      </c>
      <c r="P27" s="102">
        <v>30.739466895958696</v>
      </c>
      <c r="Q27" s="102">
        <v>32.100707290142445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165.32355168095975</v>
      </c>
      <c r="C29" s="101">
        <f t="shared" ref="C29:Q29" si="9">SUM(C30:C33)</f>
        <v>176.57031926556027</v>
      </c>
      <c r="D29" s="101">
        <f t="shared" si="9"/>
        <v>196.81999307882771</v>
      </c>
      <c r="E29" s="101">
        <f t="shared" si="9"/>
        <v>204.75722106932682</v>
      </c>
      <c r="F29" s="101">
        <f t="shared" si="9"/>
        <v>236.57267737879704</v>
      </c>
      <c r="G29" s="101">
        <f t="shared" si="9"/>
        <v>251.20835281548221</v>
      </c>
      <c r="H29" s="101">
        <f t="shared" si="9"/>
        <v>259.63925905656868</v>
      </c>
      <c r="I29" s="101">
        <f t="shared" si="9"/>
        <v>263.47459527459364</v>
      </c>
      <c r="J29" s="101">
        <f t="shared" si="9"/>
        <v>258.51999020524431</v>
      </c>
      <c r="K29" s="101">
        <f t="shared" si="9"/>
        <v>253.26407351948833</v>
      </c>
      <c r="L29" s="101">
        <f t="shared" si="9"/>
        <v>242.23388227864194</v>
      </c>
      <c r="M29" s="101">
        <f t="shared" si="9"/>
        <v>240.8461988198618</v>
      </c>
      <c r="N29" s="101">
        <f t="shared" si="9"/>
        <v>242.3250039682944</v>
      </c>
      <c r="O29" s="101">
        <f t="shared" si="9"/>
        <v>232.92835006107001</v>
      </c>
      <c r="P29" s="101">
        <f t="shared" si="9"/>
        <v>239.88928810993019</v>
      </c>
      <c r="Q29" s="101">
        <f t="shared" si="9"/>
        <v>239.62099766481023</v>
      </c>
    </row>
    <row r="30" spans="1:17" ht="12" customHeight="1" x14ac:dyDescent="0.25">
      <c r="A30" s="88" t="s">
        <v>66</v>
      </c>
      <c r="B30" s="100">
        <v>41.328680638566638</v>
      </c>
      <c r="C30" s="100">
        <v>31.080441051819207</v>
      </c>
      <c r="D30" s="100">
        <v>51.202186636685163</v>
      </c>
      <c r="E30" s="100">
        <v>56.186807933204712</v>
      </c>
      <c r="F30" s="100">
        <v>69.139874039039043</v>
      </c>
      <c r="G30" s="100">
        <v>103.79932672077558</v>
      </c>
      <c r="H30" s="100">
        <v>92.107027637132234</v>
      </c>
      <c r="I30" s="100">
        <v>97.866159367960051</v>
      </c>
      <c r="J30" s="100">
        <v>111.12823045363629</v>
      </c>
      <c r="K30" s="100">
        <v>103.31384644324049</v>
      </c>
      <c r="L30" s="100">
        <v>42.173705849440324</v>
      </c>
      <c r="M30" s="100">
        <v>41.052675505967876</v>
      </c>
      <c r="N30" s="100">
        <v>35.779446861009106</v>
      </c>
      <c r="O30" s="100">
        <v>37.089162423081042</v>
      </c>
      <c r="P30" s="100">
        <v>65.627757551800542</v>
      </c>
      <c r="Q30" s="100">
        <v>71.014058125948466</v>
      </c>
    </row>
    <row r="31" spans="1:17" ht="12" customHeight="1" x14ac:dyDescent="0.25">
      <c r="A31" s="88" t="s">
        <v>98</v>
      </c>
      <c r="B31" s="100">
        <v>14.582212641759089</v>
      </c>
      <c r="C31" s="100">
        <v>15.627498246358066</v>
      </c>
      <c r="D31" s="100">
        <v>17.361091177690032</v>
      </c>
      <c r="E31" s="100">
        <v>18.100323925397994</v>
      </c>
      <c r="F31" s="100">
        <v>20.758515455884105</v>
      </c>
      <c r="G31" s="100">
        <v>22.740421865684528</v>
      </c>
      <c r="H31" s="100">
        <v>24.039494325469974</v>
      </c>
      <c r="I31" s="100">
        <v>24.943367108767465</v>
      </c>
      <c r="J31" s="100">
        <v>25.688149528215</v>
      </c>
      <c r="K31" s="100">
        <v>26.290564708421613</v>
      </c>
      <c r="L31" s="100">
        <v>28.166435182306181</v>
      </c>
      <c r="M31" s="100">
        <v>29.654630052416625</v>
      </c>
      <c r="N31" s="100">
        <v>29.673952834695321</v>
      </c>
      <c r="O31" s="100">
        <v>29.741950667396946</v>
      </c>
      <c r="P31" s="100">
        <v>31.539696510585408</v>
      </c>
      <c r="Q31" s="100">
        <v>32.203915674990036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37.334207606064467</v>
      </c>
      <c r="O32" s="100">
        <v>21.833026836689118</v>
      </c>
      <c r="P32" s="100">
        <v>21.830941846422608</v>
      </c>
      <c r="Q32" s="100">
        <v>21.831131948016907</v>
      </c>
    </row>
    <row r="33" spans="1:17" ht="12" customHeight="1" x14ac:dyDescent="0.25">
      <c r="A33" s="49" t="s">
        <v>30</v>
      </c>
      <c r="B33" s="18">
        <v>109.41265840063403</v>
      </c>
      <c r="C33" s="18">
        <v>129.86237996738299</v>
      </c>
      <c r="D33" s="18">
        <v>128.25671526445251</v>
      </c>
      <c r="E33" s="18">
        <v>130.47008921072413</v>
      </c>
      <c r="F33" s="18">
        <v>146.67428788387389</v>
      </c>
      <c r="G33" s="18">
        <v>124.66860422902211</v>
      </c>
      <c r="H33" s="18">
        <v>143.4927370939665</v>
      </c>
      <c r="I33" s="18">
        <v>140.6650687978661</v>
      </c>
      <c r="J33" s="18">
        <v>121.70361022339299</v>
      </c>
      <c r="K33" s="18">
        <v>123.65966236782623</v>
      </c>
      <c r="L33" s="18">
        <v>171.89374124689544</v>
      </c>
      <c r="M33" s="18">
        <v>170.13889326147728</v>
      </c>
      <c r="N33" s="18">
        <v>139.5373966665255</v>
      </c>
      <c r="O33" s="18">
        <v>144.26421013390291</v>
      </c>
      <c r="P33" s="18">
        <v>120.89089220112163</v>
      </c>
      <c r="Q33" s="18">
        <v>114.57189191585483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>
        <f t="shared" ref="B3" si="0">SUM(B4,B16,B19,B29)</f>
        <v>531.54190348014174</v>
      </c>
      <c r="C3" s="106">
        <f t="shared" ref="C3:Q3" si="1">SUM(C4,C16,C19,C29)</f>
        <v>595.92931309500295</v>
      </c>
      <c r="D3" s="106">
        <f t="shared" si="1"/>
        <v>643.74010842564905</v>
      </c>
      <c r="E3" s="106">
        <f t="shared" si="1"/>
        <v>708.16884566971783</v>
      </c>
      <c r="F3" s="106">
        <f t="shared" si="1"/>
        <v>811.51849862022004</v>
      </c>
      <c r="G3" s="106">
        <f t="shared" si="1"/>
        <v>903.55917835087666</v>
      </c>
      <c r="H3" s="106">
        <f t="shared" si="1"/>
        <v>944.53249128861398</v>
      </c>
      <c r="I3" s="106">
        <f t="shared" si="1"/>
        <v>954.19233659494023</v>
      </c>
      <c r="J3" s="106">
        <f t="shared" si="1"/>
        <v>922.41771345222332</v>
      </c>
      <c r="K3" s="106">
        <f t="shared" si="1"/>
        <v>998.02034981708982</v>
      </c>
      <c r="L3" s="106">
        <f t="shared" si="1"/>
        <v>936.42630503696739</v>
      </c>
      <c r="M3" s="106">
        <f t="shared" si="1"/>
        <v>936.75802510802362</v>
      </c>
      <c r="N3" s="106">
        <f t="shared" si="1"/>
        <v>936.60981008399267</v>
      </c>
      <c r="O3" s="106">
        <f t="shared" si="1"/>
        <v>921.37934328241704</v>
      </c>
      <c r="P3" s="106">
        <f t="shared" si="1"/>
        <v>1033.60595280135</v>
      </c>
      <c r="Q3" s="106">
        <f t="shared" si="1"/>
        <v>1115.4660693370727</v>
      </c>
    </row>
    <row r="4" spans="1:17" ht="12.95" customHeight="1" x14ac:dyDescent="0.25">
      <c r="A4" s="90" t="s">
        <v>44</v>
      </c>
      <c r="B4" s="101">
        <f t="shared" ref="B4" si="2">SUM(B5:B15)</f>
        <v>202.30538246119698</v>
      </c>
      <c r="C4" s="101">
        <f t="shared" ref="C4:Q4" si="3">SUM(C5:C15)</f>
        <v>235.30541720327417</v>
      </c>
      <c r="D4" s="101">
        <f t="shared" si="3"/>
        <v>258.05636719576853</v>
      </c>
      <c r="E4" s="101">
        <f t="shared" si="3"/>
        <v>312.55035275230574</v>
      </c>
      <c r="F4" s="101">
        <f t="shared" si="3"/>
        <v>384.51543238502944</v>
      </c>
      <c r="G4" s="101">
        <f t="shared" si="3"/>
        <v>456.34437598530383</v>
      </c>
      <c r="H4" s="101">
        <f t="shared" si="3"/>
        <v>468.30549546880536</v>
      </c>
      <c r="I4" s="101">
        <f t="shared" si="3"/>
        <v>451.64702466537517</v>
      </c>
      <c r="J4" s="101">
        <f t="shared" si="3"/>
        <v>403.34852385430287</v>
      </c>
      <c r="K4" s="101">
        <f t="shared" si="3"/>
        <v>464.87460331473949</v>
      </c>
      <c r="L4" s="101">
        <f t="shared" si="3"/>
        <v>379.1012985574701</v>
      </c>
      <c r="M4" s="101">
        <f t="shared" si="3"/>
        <v>365.15328798502003</v>
      </c>
      <c r="N4" s="101">
        <f t="shared" si="3"/>
        <v>365.98445256670351</v>
      </c>
      <c r="O4" s="101">
        <f t="shared" si="3"/>
        <v>343.68117228800571</v>
      </c>
      <c r="P4" s="101">
        <f t="shared" si="3"/>
        <v>435.68661664171424</v>
      </c>
      <c r="Q4" s="101">
        <f t="shared" si="3"/>
        <v>492.16800511790814</v>
      </c>
    </row>
    <row r="5" spans="1:17" ht="12" customHeight="1" x14ac:dyDescent="0.25">
      <c r="A5" s="88" t="s">
        <v>38</v>
      </c>
      <c r="B5" s="100">
        <v>0</v>
      </c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146.97702184367836</v>
      </c>
      <c r="C7" s="100">
        <v>170.3612858231034</v>
      </c>
      <c r="D7" s="100">
        <v>175.63809331121669</v>
      </c>
      <c r="E7" s="100">
        <v>186.53278504624294</v>
      </c>
      <c r="F7" s="100">
        <v>236.55083244765325</v>
      </c>
      <c r="G7" s="100">
        <v>268.56160266795001</v>
      </c>
      <c r="H7" s="100">
        <v>247.81303740408808</v>
      </c>
      <c r="I7" s="100">
        <v>215.51525828433984</v>
      </c>
      <c r="J7" s="100">
        <v>151.28213315964692</v>
      </c>
      <c r="K7" s="100">
        <v>192.23770121399079</v>
      </c>
      <c r="L7" s="100">
        <v>116.21404832900464</v>
      </c>
      <c r="M7" s="100">
        <v>86.549256726906862</v>
      </c>
      <c r="N7" s="100">
        <v>67.620677723045361</v>
      </c>
      <c r="O7" s="100">
        <v>64.753317063641532</v>
      </c>
      <c r="P7" s="100">
        <v>60.318346923061995</v>
      </c>
      <c r="Q7" s="100">
        <v>69.594272825837237</v>
      </c>
    </row>
    <row r="8" spans="1:17" ht="12" customHeight="1" x14ac:dyDescent="0.25">
      <c r="A8" s="88" t="s">
        <v>101</v>
      </c>
      <c r="B8" s="100">
        <v>1.6044109269839846E-2</v>
      </c>
      <c r="C8" s="100">
        <v>2.1743589279976556E-2</v>
      </c>
      <c r="D8" s="100">
        <v>3.2272694615481427E-2</v>
      </c>
      <c r="E8" s="100">
        <v>4.7546307294842889E-2</v>
      </c>
      <c r="F8" s="100">
        <v>6.164670225243845E-2</v>
      </c>
      <c r="G8" s="100">
        <v>7.3848701152270199E-2</v>
      </c>
      <c r="H8" s="100">
        <v>9.1802397938652483E-2</v>
      </c>
      <c r="I8" s="100">
        <v>0.10418620444565224</v>
      </c>
      <c r="J8" s="100">
        <v>0.11609649372148474</v>
      </c>
      <c r="K8" s="100">
        <v>0.1458398022110389</v>
      </c>
      <c r="L8" s="100">
        <v>0.13936910021226423</v>
      </c>
      <c r="M8" s="100">
        <v>0.16030104094358208</v>
      </c>
      <c r="N8" s="100">
        <v>0.17369840218198454</v>
      </c>
      <c r="O8" s="100">
        <v>0.18023599183399597</v>
      </c>
      <c r="P8" s="100">
        <v>0.25157174530195253</v>
      </c>
      <c r="Q8" s="100">
        <v>0.31357138062670997</v>
      </c>
    </row>
    <row r="9" spans="1:17" ht="12" customHeight="1" x14ac:dyDescent="0.25">
      <c r="A9" s="88" t="s">
        <v>106</v>
      </c>
      <c r="B9" s="100">
        <v>24.391024460478995</v>
      </c>
      <c r="C9" s="100">
        <v>31.93725849620234</v>
      </c>
      <c r="D9" s="100">
        <v>46.277686361138628</v>
      </c>
      <c r="E9" s="100">
        <v>50.716050543145919</v>
      </c>
      <c r="F9" s="100">
        <v>63.648838791542062</v>
      </c>
      <c r="G9" s="100">
        <v>60.366947497365004</v>
      </c>
      <c r="H9" s="100">
        <v>73.098444827295623</v>
      </c>
      <c r="I9" s="100">
        <v>82.041947961345414</v>
      </c>
      <c r="J9" s="100">
        <v>90.771181693804493</v>
      </c>
      <c r="K9" s="100">
        <v>104.41536188045933</v>
      </c>
      <c r="L9" s="100">
        <v>99.809730191973188</v>
      </c>
      <c r="M9" s="100">
        <v>113.77059837118723</v>
      </c>
      <c r="N9" s="100">
        <v>113.48830660880844</v>
      </c>
      <c r="O9" s="100">
        <v>113.32012637780184</v>
      </c>
      <c r="P9" s="100">
        <v>110.97925811799368</v>
      </c>
      <c r="Q9" s="100">
        <v>116.8890392622656</v>
      </c>
    </row>
    <row r="10" spans="1:17" ht="12" customHeight="1" x14ac:dyDescent="0.25">
      <c r="A10" s="88" t="s">
        <v>34</v>
      </c>
      <c r="B10" s="100">
        <v>0</v>
      </c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8.1237897185727359</v>
      </c>
      <c r="N10" s="100">
        <v>8.7897036252835985</v>
      </c>
      <c r="O10" s="100">
        <v>6.2501148871348038</v>
      </c>
      <c r="P10" s="100">
        <v>7.0731224410259328</v>
      </c>
      <c r="Q10" s="100">
        <v>6.895011316724541</v>
      </c>
    </row>
    <row r="11" spans="1:17" ht="12" customHeight="1" x14ac:dyDescent="0.25">
      <c r="A11" s="88" t="s">
        <v>61</v>
      </c>
      <c r="B11" s="100">
        <v>0.6778392174461948</v>
      </c>
      <c r="C11" s="100">
        <v>0.67570886561993726</v>
      </c>
      <c r="D11" s="100">
        <v>0.67605819816212376</v>
      </c>
      <c r="E11" s="100">
        <v>0.67612598801382329</v>
      </c>
      <c r="F11" s="100">
        <v>0.67620983430455617</v>
      </c>
      <c r="G11" s="100">
        <v>0.67841807100882634</v>
      </c>
      <c r="H11" s="100">
        <v>0.69044654978300946</v>
      </c>
      <c r="I11" s="100">
        <v>0.71066861332660136</v>
      </c>
      <c r="J11" s="100">
        <v>0.72536351319090819</v>
      </c>
      <c r="K11" s="100">
        <v>0.73994425781029016</v>
      </c>
      <c r="L11" s="100">
        <v>0.76810338993529037</v>
      </c>
      <c r="M11" s="100">
        <v>1.2271888556383443</v>
      </c>
      <c r="N11" s="100">
        <v>1.239324915768474</v>
      </c>
      <c r="O11" s="100">
        <v>1.0025993305543077</v>
      </c>
      <c r="P11" s="100">
        <v>1.0620655258566267</v>
      </c>
      <c r="Q11" s="100">
        <v>1.2362717931007998</v>
      </c>
    </row>
    <row r="12" spans="1:17" ht="12" customHeight="1" x14ac:dyDescent="0.25">
      <c r="A12" s="88" t="s">
        <v>42</v>
      </c>
      <c r="B12" s="100">
        <v>0.85182057297101044</v>
      </c>
      <c r="C12" s="100">
        <v>1.6957480523896373</v>
      </c>
      <c r="D12" s="100">
        <v>2.5596513769288634</v>
      </c>
      <c r="E12" s="100">
        <v>2.6617334405281694</v>
      </c>
      <c r="F12" s="100">
        <v>3.7681869662623684</v>
      </c>
      <c r="G12" s="100">
        <v>3.7429560891983007</v>
      </c>
      <c r="H12" s="100">
        <v>4.2181104521082142</v>
      </c>
      <c r="I12" s="100">
        <v>4.4820484259379292</v>
      </c>
      <c r="J12" s="100">
        <v>7.4544567784922595</v>
      </c>
      <c r="K12" s="100">
        <v>7.0454523733691454</v>
      </c>
      <c r="L12" s="100">
        <v>11.685580910540398</v>
      </c>
      <c r="M12" s="100">
        <v>11.348478987925098</v>
      </c>
      <c r="N12" s="100">
        <v>17.11270744294486</v>
      </c>
      <c r="O12" s="100">
        <v>17.405033372089331</v>
      </c>
      <c r="P12" s="100">
        <v>17.680182856548292</v>
      </c>
      <c r="Q12" s="100">
        <v>16.416324185223623</v>
      </c>
    </row>
    <row r="13" spans="1:17" ht="12" customHeight="1" x14ac:dyDescent="0.25">
      <c r="A13" s="88" t="s">
        <v>105</v>
      </c>
      <c r="B13" s="100">
        <v>0.96322520563834058</v>
      </c>
      <c r="C13" s="100">
        <v>1.4372432676455502</v>
      </c>
      <c r="D13" s="100">
        <v>2.1135925663732356</v>
      </c>
      <c r="E13" s="100">
        <v>6.1354466015705178</v>
      </c>
      <c r="F13" s="100">
        <v>8.4891204705669381</v>
      </c>
      <c r="G13" s="100">
        <v>15.834270005245978</v>
      </c>
      <c r="H13" s="100">
        <v>21.369409766599027</v>
      </c>
      <c r="I13" s="100">
        <v>25.119810292343857</v>
      </c>
      <c r="J13" s="100">
        <v>28.163500378933641</v>
      </c>
      <c r="K13" s="100">
        <v>33.961968385575354</v>
      </c>
      <c r="L13" s="100">
        <v>34.506246477990096</v>
      </c>
      <c r="M13" s="100">
        <v>36.507640684768518</v>
      </c>
      <c r="N13" s="100">
        <v>44.330296268176994</v>
      </c>
      <c r="O13" s="100">
        <v>44.546368390926666</v>
      </c>
      <c r="P13" s="100">
        <v>63.32061112646479</v>
      </c>
      <c r="Q13" s="100">
        <v>74.062322247845103</v>
      </c>
    </row>
    <row r="14" spans="1:17" ht="12" customHeight="1" x14ac:dyDescent="0.25">
      <c r="A14" s="51" t="s">
        <v>104</v>
      </c>
      <c r="B14" s="22">
        <v>25.01144197867373</v>
      </c>
      <c r="C14" s="22">
        <v>25.141297827613144</v>
      </c>
      <c r="D14" s="22">
        <v>26.334791165012128</v>
      </c>
      <c r="E14" s="22">
        <v>61.04800559141875</v>
      </c>
      <c r="F14" s="22">
        <v>65.299768789867528</v>
      </c>
      <c r="G14" s="22">
        <v>100.49440725477398</v>
      </c>
      <c r="H14" s="22">
        <v>114.59241343515632</v>
      </c>
      <c r="I14" s="22">
        <v>117.70286709442382</v>
      </c>
      <c r="J14" s="22">
        <v>119.94593708354564</v>
      </c>
      <c r="K14" s="22">
        <v>120.30986096957841</v>
      </c>
      <c r="L14" s="22">
        <v>111.54335591662688</v>
      </c>
      <c r="M14" s="22">
        <v>103.27575904596345</v>
      </c>
      <c r="N14" s="22">
        <v>109.42086984375096</v>
      </c>
      <c r="O14" s="22">
        <v>92.512182388573308</v>
      </c>
      <c r="P14" s="22">
        <v>171.41299605000435</v>
      </c>
      <c r="Q14" s="22">
        <v>202.87206371313664</v>
      </c>
    </row>
    <row r="15" spans="1:17" ht="12" customHeight="1" x14ac:dyDescent="0.25">
      <c r="A15" s="105" t="s">
        <v>108</v>
      </c>
      <c r="B15" s="104">
        <v>3.416965073040509</v>
      </c>
      <c r="C15" s="104">
        <v>4.0351312814202434</v>
      </c>
      <c r="D15" s="104">
        <v>4.4242215223214147</v>
      </c>
      <c r="E15" s="104">
        <v>4.7326592340907698</v>
      </c>
      <c r="F15" s="104">
        <v>6.0208283825803433</v>
      </c>
      <c r="G15" s="104">
        <v>6.5919256986095087</v>
      </c>
      <c r="H15" s="104">
        <v>6.4318306358365076</v>
      </c>
      <c r="I15" s="104">
        <v>5.9702377892120291</v>
      </c>
      <c r="J15" s="104">
        <v>4.8898547529675289</v>
      </c>
      <c r="K15" s="104">
        <v>6.0184744317451546</v>
      </c>
      <c r="L15" s="104">
        <v>4.4348642411873778</v>
      </c>
      <c r="M15" s="104">
        <v>4.1902745531142527</v>
      </c>
      <c r="N15" s="104">
        <v>3.8088677367427795</v>
      </c>
      <c r="O15" s="104">
        <v>3.7111944854499499</v>
      </c>
      <c r="P15" s="104">
        <v>3.5884618554565968</v>
      </c>
      <c r="Q15" s="104">
        <v>3.8891283931478942</v>
      </c>
    </row>
    <row r="16" spans="1:17" ht="12.95" customHeight="1" x14ac:dyDescent="0.25">
      <c r="A16" s="90" t="s">
        <v>102</v>
      </c>
      <c r="B16" s="101">
        <f t="shared" ref="B16:Q16" si="4">SUM(B17:B18)</f>
        <v>143.13356536228756</v>
      </c>
      <c r="C16" s="101">
        <f t="shared" si="4"/>
        <v>155.52483501329013</v>
      </c>
      <c r="D16" s="101">
        <f t="shared" si="4"/>
        <v>166.53383583004918</v>
      </c>
      <c r="E16" s="101">
        <f t="shared" si="4"/>
        <v>168.73134656532645</v>
      </c>
      <c r="F16" s="101">
        <f t="shared" si="4"/>
        <v>179.0433264753087</v>
      </c>
      <c r="G16" s="101">
        <f t="shared" si="4"/>
        <v>189.67770505368733</v>
      </c>
      <c r="H16" s="101">
        <f t="shared" si="4"/>
        <v>206.59312716750856</v>
      </c>
      <c r="I16" s="101">
        <f t="shared" si="4"/>
        <v>226.89604060173849</v>
      </c>
      <c r="J16" s="101">
        <f t="shared" si="4"/>
        <v>242.87430690364101</v>
      </c>
      <c r="K16" s="101">
        <f t="shared" si="4"/>
        <v>254.31098944583971</v>
      </c>
      <c r="L16" s="101">
        <f t="shared" si="4"/>
        <v>273.41573491303302</v>
      </c>
      <c r="M16" s="101">
        <f t="shared" si="4"/>
        <v>284.91391704592934</v>
      </c>
      <c r="N16" s="101">
        <f t="shared" si="4"/>
        <v>291.10774802271101</v>
      </c>
      <c r="O16" s="101">
        <f t="shared" si="4"/>
        <v>298.0179599490869</v>
      </c>
      <c r="P16" s="101">
        <f t="shared" si="4"/>
        <v>316.88588367292402</v>
      </c>
      <c r="Q16" s="101">
        <f t="shared" si="4"/>
        <v>341.96210529393761</v>
      </c>
    </row>
    <row r="17" spans="1:17" ht="12.95" customHeight="1" x14ac:dyDescent="0.25">
      <c r="A17" s="88" t="s">
        <v>101</v>
      </c>
      <c r="B17" s="103">
        <v>0.38615832614677797</v>
      </c>
      <c r="C17" s="103">
        <v>0.40413261036728032</v>
      </c>
      <c r="D17" s="103">
        <v>0.44018008968261157</v>
      </c>
      <c r="E17" s="103">
        <v>0.48426559187008211</v>
      </c>
      <c r="F17" s="103">
        <v>0.52106460343206484</v>
      </c>
      <c r="G17" s="103">
        <v>0.54987625679424434</v>
      </c>
      <c r="H17" s="103">
        <v>0.62750334981964195</v>
      </c>
      <c r="I17" s="103">
        <v>0.85272974843075555</v>
      </c>
      <c r="J17" s="103">
        <v>1.0225026260621157</v>
      </c>
      <c r="K17" s="103">
        <v>1.0642085164083182</v>
      </c>
      <c r="L17" s="103">
        <v>1.384709980463672</v>
      </c>
      <c r="M17" s="103">
        <v>1.5264110969503204</v>
      </c>
      <c r="N17" s="103">
        <v>1.7948740930402063</v>
      </c>
      <c r="O17" s="103">
        <v>2.3313238332446073</v>
      </c>
      <c r="P17" s="103">
        <v>3.262456056906696</v>
      </c>
      <c r="Q17" s="103">
        <v>4.9089658142752421</v>
      </c>
    </row>
    <row r="18" spans="1:17" ht="12" customHeight="1" x14ac:dyDescent="0.25">
      <c r="A18" s="88" t="s">
        <v>100</v>
      </c>
      <c r="B18" s="103">
        <v>142.74740703614077</v>
      </c>
      <c r="C18" s="103">
        <v>155.12070240292286</v>
      </c>
      <c r="D18" s="103">
        <v>166.09365574036659</v>
      </c>
      <c r="E18" s="103">
        <v>168.24708097345638</v>
      </c>
      <c r="F18" s="103">
        <v>178.52226187187665</v>
      </c>
      <c r="G18" s="103">
        <v>189.12782879689308</v>
      </c>
      <c r="H18" s="103">
        <v>205.96562381768891</v>
      </c>
      <c r="I18" s="103">
        <v>226.04331085330773</v>
      </c>
      <c r="J18" s="103">
        <v>241.85180427757891</v>
      </c>
      <c r="K18" s="103">
        <v>253.2467809294314</v>
      </c>
      <c r="L18" s="103">
        <v>272.03102493256932</v>
      </c>
      <c r="M18" s="103">
        <v>283.38750594897903</v>
      </c>
      <c r="N18" s="103">
        <v>289.31287392967079</v>
      </c>
      <c r="O18" s="103">
        <v>295.6866361158423</v>
      </c>
      <c r="P18" s="103">
        <v>313.62342761601735</v>
      </c>
      <c r="Q18" s="103">
        <v>337.05313947966238</v>
      </c>
    </row>
    <row r="19" spans="1:17" ht="12.95" customHeight="1" x14ac:dyDescent="0.25">
      <c r="A19" s="90" t="s">
        <v>47</v>
      </c>
      <c r="B19" s="101">
        <f t="shared" ref="B19" si="5">SUM(B20:B27)</f>
        <v>103.99783039958675</v>
      </c>
      <c r="C19" s="101">
        <f t="shared" ref="C19:Q19" si="6">SUM(C20:C27)</f>
        <v>113.44176924675303</v>
      </c>
      <c r="D19" s="101">
        <f t="shared" si="6"/>
        <v>118.64542465608038</v>
      </c>
      <c r="E19" s="101">
        <f t="shared" si="6"/>
        <v>121.65198502194291</v>
      </c>
      <c r="F19" s="101">
        <f t="shared" si="6"/>
        <v>125.59127156319848</v>
      </c>
      <c r="G19" s="101">
        <f t="shared" si="6"/>
        <v>130.78549418489649</v>
      </c>
      <c r="H19" s="101">
        <f t="shared" si="6"/>
        <v>133.54343123954501</v>
      </c>
      <c r="I19" s="101">
        <f t="shared" si="6"/>
        <v>136.72271071089961</v>
      </c>
      <c r="J19" s="101">
        <f t="shared" si="6"/>
        <v>141.45692321185129</v>
      </c>
      <c r="K19" s="101">
        <f t="shared" si="6"/>
        <v>144.59076547821263</v>
      </c>
      <c r="L19" s="101">
        <f t="shared" si="6"/>
        <v>142.6881605431939</v>
      </c>
      <c r="M19" s="101">
        <f t="shared" si="6"/>
        <v>144.973850385601</v>
      </c>
      <c r="N19" s="101">
        <f t="shared" si="6"/>
        <v>145.80791801282771</v>
      </c>
      <c r="O19" s="101">
        <f t="shared" si="6"/>
        <v>146.76655089430335</v>
      </c>
      <c r="P19" s="101">
        <f t="shared" si="6"/>
        <v>149.14092081928462</v>
      </c>
      <c r="Q19" s="101">
        <f t="shared" si="6"/>
        <v>150.65727654939764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6.3693447830699528</v>
      </c>
      <c r="C21" s="100">
        <v>4.8939441173430245</v>
      </c>
      <c r="D21" s="100">
        <v>4.7023129840900904</v>
      </c>
      <c r="E21" s="100">
        <v>5.0594591872372403</v>
      </c>
      <c r="F21" s="100">
        <v>5.2702408604726854</v>
      </c>
      <c r="G21" s="100">
        <v>5.5504795689381625</v>
      </c>
      <c r="H21" s="100">
        <v>5.8677087241850066</v>
      </c>
      <c r="I21" s="100">
        <v>6.0678623847964328</v>
      </c>
      <c r="J21" s="100">
        <v>6.1015097796546476</v>
      </c>
      <c r="K21" s="100">
        <v>6.2359616976524155</v>
      </c>
      <c r="L21" s="100">
        <v>6.1087717538771411</v>
      </c>
      <c r="M21" s="100">
        <v>6.1980112559227099</v>
      </c>
      <c r="N21" s="100">
        <v>6.1552251326631016</v>
      </c>
      <c r="O21" s="100">
        <v>6.0993956518842927</v>
      </c>
      <c r="P21" s="100">
        <v>6.1417549412101256</v>
      </c>
      <c r="Q21" s="100">
        <v>6.23078482781309</v>
      </c>
    </row>
    <row r="22" spans="1:17" ht="12" customHeight="1" x14ac:dyDescent="0.25">
      <c r="A22" s="88" t="s">
        <v>99</v>
      </c>
      <c r="B22" s="100">
        <v>30.402239865125374</v>
      </c>
      <c r="C22" s="100">
        <v>31.886931265938024</v>
      </c>
      <c r="D22" s="100">
        <v>29.110531607636393</v>
      </c>
      <c r="E22" s="100">
        <v>26.970607656744662</v>
      </c>
      <c r="F22" s="100">
        <v>27.268154223941156</v>
      </c>
      <c r="G22" s="100">
        <v>26.650689480293149</v>
      </c>
      <c r="H22" s="100">
        <v>26.433404437815721</v>
      </c>
      <c r="I22" s="100">
        <v>24.419739193270726</v>
      </c>
      <c r="J22" s="100">
        <v>16.682299532684109</v>
      </c>
      <c r="K22" s="100">
        <v>15.565252903175328</v>
      </c>
      <c r="L22" s="100">
        <v>12.119199874959733</v>
      </c>
      <c r="M22" s="100">
        <v>9.3159829579354447</v>
      </c>
      <c r="N22" s="100">
        <v>6.3053212347615553</v>
      </c>
      <c r="O22" s="100">
        <v>6.1303253387272694</v>
      </c>
      <c r="P22" s="100">
        <v>6.0194840067545803</v>
      </c>
      <c r="Q22" s="100">
        <v>5.8989792687103266</v>
      </c>
    </row>
    <row r="23" spans="1:17" ht="12" customHeight="1" x14ac:dyDescent="0.25">
      <c r="A23" s="88" t="s">
        <v>98</v>
      </c>
      <c r="B23" s="100">
        <v>9.232703447655437</v>
      </c>
      <c r="C23" s="100">
        <v>9.9059432451702687</v>
      </c>
      <c r="D23" s="100">
        <v>10.287282592613794</v>
      </c>
      <c r="E23" s="100">
        <v>10.5086417129097</v>
      </c>
      <c r="F23" s="100">
        <v>10.684128885459295</v>
      </c>
      <c r="G23" s="100">
        <v>11.107518619186296</v>
      </c>
      <c r="H23" s="100">
        <v>11.451498637343803</v>
      </c>
      <c r="I23" s="100">
        <v>11.793323855908243</v>
      </c>
      <c r="J23" s="100">
        <v>11.870372868592479</v>
      </c>
      <c r="K23" s="100">
        <v>12.906037893901296</v>
      </c>
      <c r="L23" s="100">
        <v>13.763086928815783</v>
      </c>
      <c r="M23" s="100">
        <v>14.624883528620952</v>
      </c>
      <c r="N23" s="100">
        <v>15.467766860038298</v>
      </c>
      <c r="O23" s="100">
        <v>16.555439056378816</v>
      </c>
      <c r="P23" s="100">
        <v>16.476129631175827</v>
      </c>
      <c r="Q23" s="100">
        <v>16.501686789844118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0.35169362674890342</v>
      </c>
      <c r="C25" s="100">
        <v>0.65386586280167847</v>
      </c>
      <c r="D25" s="100">
        <v>0.74411561813286209</v>
      </c>
      <c r="E25" s="100">
        <v>0.83827304586785856</v>
      </c>
      <c r="F25" s="100">
        <v>0.86323396389545637</v>
      </c>
      <c r="G25" s="100">
        <v>0.87754344308002541</v>
      </c>
      <c r="H25" s="100">
        <v>0.90662799273069539</v>
      </c>
      <c r="I25" s="100">
        <v>1.0349666767577024</v>
      </c>
      <c r="J25" s="100">
        <v>1.1084583039069942</v>
      </c>
      <c r="K25" s="100">
        <v>1.2320145540090404</v>
      </c>
      <c r="L25" s="100">
        <v>1.1887589520182025</v>
      </c>
      <c r="M25" s="100">
        <v>1.2462338151520393</v>
      </c>
      <c r="N25" s="100">
        <v>1.7170279355612583</v>
      </c>
      <c r="O25" s="100">
        <v>2.1638611653969422</v>
      </c>
      <c r="P25" s="100">
        <v>2.2273345921281216</v>
      </c>
      <c r="Q25" s="100">
        <v>2.3745750957518075</v>
      </c>
    </row>
    <row r="26" spans="1:17" ht="12" customHeight="1" x14ac:dyDescent="0.25">
      <c r="A26" s="88" t="s">
        <v>30</v>
      </c>
      <c r="B26" s="22">
        <v>50.30927965052296</v>
      </c>
      <c r="C26" s="22">
        <v>58.50147475550002</v>
      </c>
      <c r="D26" s="22">
        <v>66.00118185360725</v>
      </c>
      <c r="E26" s="22">
        <v>70.175163419183448</v>
      </c>
      <c r="F26" s="22">
        <v>73.205513629429888</v>
      </c>
      <c r="G26" s="22">
        <v>77.690311129193248</v>
      </c>
      <c r="H26" s="22">
        <v>79.484191447469797</v>
      </c>
      <c r="I26" s="22">
        <v>83.206818600166514</v>
      </c>
      <c r="J26" s="22">
        <v>93.633832727013043</v>
      </c>
      <c r="K26" s="22">
        <v>94.667588429474549</v>
      </c>
      <c r="L26" s="22">
        <v>90.281248355009637</v>
      </c>
      <c r="M26" s="22">
        <v>89.799871315795613</v>
      </c>
      <c r="N26" s="22">
        <v>89.225188730384147</v>
      </c>
      <c r="O26" s="22">
        <v>86.71973210527284</v>
      </c>
      <c r="P26" s="22">
        <v>87.536750752057287</v>
      </c>
      <c r="Q26" s="22">
        <v>87.550543277135858</v>
      </c>
    </row>
    <row r="27" spans="1:17" ht="12" customHeight="1" x14ac:dyDescent="0.25">
      <c r="A27" s="93" t="s">
        <v>33</v>
      </c>
      <c r="B27" s="107">
        <v>7.3325690264641183</v>
      </c>
      <c r="C27" s="107">
        <v>7.5996099999999993</v>
      </c>
      <c r="D27" s="107">
        <v>7.799999999999998</v>
      </c>
      <c r="E27" s="107">
        <v>8.0998400000000004</v>
      </c>
      <c r="F27" s="107">
        <v>8.3000000000000007</v>
      </c>
      <c r="G27" s="107">
        <v>8.9089519442056009</v>
      </c>
      <c r="H27" s="107">
        <v>9.4</v>
      </c>
      <c r="I27" s="107">
        <v>10.199999999999999</v>
      </c>
      <c r="J27" s="107">
        <v>12.060450000000001</v>
      </c>
      <c r="K27" s="107">
        <v>13.983910000000002</v>
      </c>
      <c r="L27" s="107">
        <v>19.227094678513399</v>
      </c>
      <c r="M27" s="107">
        <v>23.788867512174249</v>
      </c>
      <c r="N27" s="107">
        <v>26.937388119419364</v>
      </c>
      <c r="O27" s="107">
        <v>29.097797576643174</v>
      </c>
      <c r="P27" s="107">
        <v>30.739466895958696</v>
      </c>
      <c r="Q27" s="107">
        <v>32.100707290142438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7">SUM(B30:B33)</f>
        <v>82.105125257070455</v>
      </c>
      <c r="C29" s="101">
        <f t="shared" ref="C29:Q29" si="8">SUM(C30:C33)</f>
        <v>91.657291631685624</v>
      </c>
      <c r="D29" s="101">
        <f t="shared" si="8"/>
        <v>100.50448074375096</v>
      </c>
      <c r="E29" s="101">
        <f t="shared" si="8"/>
        <v>105.23516133014274</v>
      </c>
      <c r="F29" s="101">
        <f t="shared" si="8"/>
        <v>122.36846819668347</v>
      </c>
      <c r="G29" s="101">
        <f t="shared" si="8"/>
        <v>126.75160312698907</v>
      </c>
      <c r="H29" s="101">
        <f t="shared" si="8"/>
        <v>136.09043741275497</v>
      </c>
      <c r="I29" s="101">
        <f t="shared" si="8"/>
        <v>138.92656061692693</v>
      </c>
      <c r="J29" s="101">
        <f t="shared" si="8"/>
        <v>134.7379594824281</v>
      </c>
      <c r="K29" s="101">
        <f t="shared" si="8"/>
        <v>134.24399157829805</v>
      </c>
      <c r="L29" s="101">
        <f t="shared" si="8"/>
        <v>141.22111102327037</v>
      </c>
      <c r="M29" s="101">
        <f t="shared" si="8"/>
        <v>141.71696969147334</v>
      </c>
      <c r="N29" s="101">
        <f t="shared" si="8"/>
        <v>133.70969148175047</v>
      </c>
      <c r="O29" s="101">
        <f t="shared" si="8"/>
        <v>132.91366015102102</v>
      </c>
      <c r="P29" s="101">
        <f t="shared" si="8"/>
        <v>131.89253166742714</v>
      </c>
      <c r="Q29" s="101">
        <f t="shared" si="8"/>
        <v>130.67868237582928</v>
      </c>
    </row>
    <row r="30" spans="1:17" ht="12" customHeight="1" x14ac:dyDescent="0.25">
      <c r="A30" s="88" t="s">
        <v>66</v>
      </c>
      <c r="B30" s="100">
        <v>15.612547594490273</v>
      </c>
      <c r="C30" s="100">
        <v>11.741116766414782</v>
      </c>
      <c r="D30" s="100">
        <v>20.534732821300565</v>
      </c>
      <c r="E30" s="100">
        <v>22.880175974795474</v>
      </c>
      <c r="F30" s="100">
        <v>28.593612705076154</v>
      </c>
      <c r="G30" s="100">
        <v>44.125148662097892</v>
      </c>
      <c r="H30" s="100">
        <v>39.859661874798888</v>
      </c>
      <c r="I30" s="100">
        <v>42.760054186666792</v>
      </c>
      <c r="J30" s="100">
        <v>48.915938002105946</v>
      </c>
      <c r="K30" s="100">
        <v>45.523160320633721</v>
      </c>
      <c r="L30" s="100">
        <v>18.831048517542676</v>
      </c>
      <c r="M30" s="100">
        <v>18.389094661709205</v>
      </c>
      <c r="N30" s="100">
        <v>16.064592240822968</v>
      </c>
      <c r="O30" s="100">
        <v>16.666664241040337</v>
      </c>
      <c r="P30" s="100">
        <v>29.66761534826394</v>
      </c>
      <c r="Q30" s="100">
        <v>32.135389656654368</v>
      </c>
    </row>
    <row r="31" spans="1:17" ht="12" customHeight="1" x14ac:dyDescent="0.25">
      <c r="A31" s="88" t="s">
        <v>98</v>
      </c>
      <c r="B31" s="100">
        <v>5.9323988820785427</v>
      </c>
      <c r="C31" s="100">
        <v>6.4398250073753607</v>
      </c>
      <c r="D31" s="100">
        <v>7.2715295187639528</v>
      </c>
      <c r="E31" s="100">
        <v>7.6811922605210814</v>
      </c>
      <c r="F31" s="100">
        <v>8.9260660178979396</v>
      </c>
      <c r="G31" s="100">
        <v>9.9746848817064251</v>
      </c>
      <c r="H31" s="100">
        <v>10.681855353193207</v>
      </c>
      <c r="I31" s="100">
        <v>11.246189660442264</v>
      </c>
      <c r="J31" s="100">
        <v>11.765252160917527</v>
      </c>
      <c r="K31" s="100">
        <v>12.188426484954702</v>
      </c>
      <c r="L31" s="100">
        <v>13.207993103777412</v>
      </c>
      <c r="M31" s="100">
        <v>14.069905512531884</v>
      </c>
      <c r="N31" s="100">
        <v>14.226689683089479</v>
      </c>
      <c r="O31" s="100">
        <v>14.318424396563268</v>
      </c>
      <c r="P31" s="100">
        <v>15.276543552891942</v>
      </c>
      <c r="Q31" s="100">
        <v>15.64722059212162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13.445331456394495</v>
      </c>
      <c r="O32" s="100">
        <v>7.8634973737109695</v>
      </c>
      <c r="P32" s="100">
        <v>7.8641646614525786</v>
      </c>
      <c r="Q32" s="100">
        <v>7.8645651626062687</v>
      </c>
    </row>
    <row r="33" spans="1:17" ht="12" customHeight="1" x14ac:dyDescent="0.25">
      <c r="A33" s="49" t="s">
        <v>30</v>
      </c>
      <c r="B33" s="18">
        <v>60.560178780501644</v>
      </c>
      <c r="C33" s="18">
        <v>73.476349857895485</v>
      </c>
      <c r="D33" s="18">
        <v>72.69821840368644</v>
      </c>
      <c r="E33" s="18">
        <v>74.673793094826181</v>
      </c>
      <c r="F33" s="18">
        <v>84.848789473709374</v>
      </c>
      <c r="G33" s="18">
        <v>72.651769583184745</v>
      </c>
      <c r="H33" s="18">
        <v>85.548920184762878</v>
      </c>
      <c r="I33" s="18">
        <v>84.920316769817873</v>
      </c>
      <c r="J33" s="18">
        <v>74.056769319404609</v>
      </c>
      <c r="K33" s="18">
        <v>76.53240477270964</v>
      </c>
      <c r="L33" s="18">
        <v>109.18206940195029</v>
      </c>
      <c r="M33" s="18">
        <v>109.25796951723225</v>
      </c>
      <c r="N33" s="18">
        <v>89.973078101443519</v>
      </c>
      <c r="O33" s="18">
        <v>94.065074139706454</v>
      </c>
      <c r="P33" s="18">
        <v>79.084208104818686</v>
      </c>
      <c r="Q33" s="18">
        <v>75.031506964447033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>
        <f>IF(SER_hh_tes!B3=0,"",SER_hh_tes!B3/SER_hh_fec!B3)</f>
        <v>0.68410532222185427</v>
      </c>
      <c r="C3" s="115">
        <f>IF(SER_hh_tes!C3=0,"",SER_hh_tes!C3/SER_hh_fec!C3)</f>
        <v>0.69393513463942158</v>
      </c>
      <c r="D3" s="115">
        <f>IF(SER_hh_tes!D3=0,"",SER_hh_tes!D3/SER_hh_fec!D3)</f>
        <v>0.69847501131084011</v>
      </c>
      <c r="E3" s="115">
        <f>IF(SER_hh_tes!E3=0,"",SER_hh_tes!E3/SER_hh_fec!E3)</f>
        <v>0.7009886324296779</v>
      </c>
      <c r="F3" s="115">
        <f>IF(SER_hh_tes!F3=0,"",SER_hh_tes!F3/SER_hh_fec!F3)</f>
        <v>0.69634619713519996</v>
      </c>
      <c r="G3" s="115">
        <f>IF(SER_hh_tes!G3=0,"",SER_hh_tes!G3/SER_hh_fec!G3)</f>
        <v>0.69943670239949984</v>
      </c>
      <c r="H3" s="115">
        <f>IF(SER_hh_tes!H3=0,"",SER_hh_tes!H3/SER_hh_fec!H3)</f>
        <v>0.71893458364215035</v>
      </c>
      <c r="I3" s="115">
        <f>IF(SER_hh_tes!I3=0,"",SER_hh_tes!I3/SER_hh_fec!I3)</f>
        <v>0.74022345366887432</v>
      </c>
      <c r="J3" s="115">
        <f>IF(SER_hh_tes!J3=0,"",SER_hh_tes!J3/SER_hh_fec!J3)</f>
        <v>0.77154521460178516</v>
      </c>
      <c r="K3" s="115">
        <f>IF(SER_hh_tes!K3=0,"",SER_hh_tes!K3/SER_hh_fec!K3)</f>
        <v>0.776118736797071</v>
      </c>
      <c r="L3" s="115">
        <f>IF(SER_hh_tes!L3=0,"",SER_hh_tes!L3/SER_hh_fec!L3)</f>
        <v>0.83330884479700063</v>
      </c>
      <c r="M3" s="115">
        <f>IF(SER_hh_tes!M3=0,"",SER_hh_tes!M3/SER_hh_fec!M3)</f>
        <v>0.8593325179267679</v>
      </c>
      <c r="N3" s="115">
        <f>IF(SER_hh_tes!N3=0,"",SER_hh_tes!N3/SER_hh_fec!N3)</f>
        <v>0.87353124193950105</v>
      </c>
      <c r="O3" s="115">
        <f>IF(SER_hh_tes!O3=0,"",SER_hh_tes!O3/SER_hh_fec!O3)</f>
        <v>0.89718569222667011</v>
      </c>
      <c r="P3" s="115">
        <f>IF(SER_hh_tes!P3=0,"",SER_hh_tes!P3/SER_hh_fec!P3)</f>
        <v>0.90627746166902212</v>
      </c>
      <c r="Q3" s="115">
        <f>IF(SER_hh_tes!Q3=0,"",SER_hh_tes!Q3/SER_hh_fec!Q3)</f>
        <v>0.92164744349452021</v>
      </c>
    </row>
    <row r="4" spans="1:17" ht="12.95" customHeight="1" x14ac:dyDescent="0.25">
      <c r="A4" s="90" t="s">
        <v>44</v>
      </c>
      <c r="B4" s="110">
        <f>IF(SER_hh_tes!B4=0,"",SER_hh_tes!B4/SER_hh_fec!B4)</f>
        <v>0.58356936548337146</v>
      </c>
      <c r="C4" s="110">
        <f>IF(SER_hh_tes!C4=0,"",SER_hh_tes!C4/SER_hh_fec!C4)</f>
        <v>0.58932297074066076</v>
      </c>
      <c r="D4" s="110">
        <f>IF(SER_hh_tes!D4=0,"",SER_hh_tes!D4/SER_hh_fec!D4)</f>
        <v>0.59658742096135631</v>
      </c>
      <c r="E4" s="110">
        <f>IF(SER_hh_tes!E4=0,"",SER_hh_tes!E4/SER_hh_fec!E4)</f>
        <v>0.61132739556389204</v>
      </c>
      <c r="F4" s="110">
        <f>IF(SER_hh_tes!F4=0,"",SER_hh_tes!F4/SER_hh_fec!F4)</f>
        <v>0.61389929931068243</v>
      </c>
      <c r="G4" s="110">
        <f>IF(SER_hh_tes!G4=0,"",SER_hh_tes!G4/SER_hh_fec!G4)</f>
        <v>0.62635229599210851</v>
      </c>
      <c r="H4" s="110">
        <f>IF(SER_hh_tes!H4=0,"",SER_hh_tes!H4/SER_hh_fec!H4)</f>
        <v>0.63876300608530279</v>
      </c>
      <c r="I4" s="110">
        <f>IF(SER_hh_tes!I4=0,"",SER_hh_tes!I4/SER_hh_fec!I4)</f>
        <v>0.65036850684141689</v>
      </c>
      <c r="J4" s="110">
        <f>IF(SER_hh_tes!J4=0,"",SER_hh_tes!J4/SER_hh_fec!J4)</f>
        <v>0.6718091639636623</v>
      </c>
      <c r="K4" s="110">
        <f>IF(SER_hh_tes!K4=0,"",SER_hh_tes!K4/SER_hh_fec!K4)</f>
        <v>0.67296940644115499</v>
      </c>
      <c r="L4" s="110">
        <f>IF(SER_hh_tes!L4=0,"",SER_hh_tes!L4/SER_hh_fec!L4)</f>
        <v>0.70088431811119101</v>
      </c>
      <c r="M4" s="110">
        <f>IF(SER_hh_tes!M4=0,"",SER_hh_tes!M4/SER_hh_fec!M4)</f>
        <v>0.71814422120595733</v>
      </c>
      <c r="N4" s="110">
        <f>IF(SER_hh_tes!N4=0,"",SER_hh_tes!N4/SER_hh_fec!N4)</f>
        <v>0.74288364226358083</v>
      </c>
      <c r="O4" s="110">
        <f>IF(SER_hh_tes!O4=0,"",SER_hh_tes!O4/SER_hh_fec!O4)</f>
        <v>0.75208979281579402</v>
      </c>
      <c r="P4" s="110">
        <f>IF(SER_hh_tes!P4=0,"",SER_hh_tes!P4/SER_hh_fec!P4)</f>
        <v>0.77732940202748335</v>
      </c>
      <c r="Q4" s="110">
        <f>IF(SER_hh_tes!Q4=0,"",SER_hh_tes!Q4/SER_hh_fec!Q4)</f>
        <v>0.78252141228927463</v>
      </c>
    </row>
    <row r="5" spans="1:17" ht="12" customHeight="1" x14ac:dyDescent="0.25">
      <c r="A5" s="88" t="s">
        <v>38</v>
      </c>
      <c r="B5" s="109" t="str">
        <f>IF(SER_hh_tes!B5=0,"",SER_hh_tes!B5/SER_hh_fec!B5)</f>
        <v/>
      </c>
      <c r="C5" s="109" t="str">
        <f>IF(SER_hh_tes!C5=0,"",SER_hh_tes!C5/SER_hh_fec!C5)</f>
        <v/>
      </c>
      <c r="D5" s="109" t="str">
        <f>IF(SER_hh_tes!D5=0,"",SER_hh_tes!D5/SER_hh_fec!D5)</f>
        <v/>
      </c>
      <c r="E5" s="109" t="str">
        <f>IF(SER_hh_tes!E5=0,"",SER_hh_tes!E5/SER_hh_fec!E5)</f>
        <v/>
      </c>
      <c r="F5" s="109" t="str">
        <f>IF(SER_hh_tes!F5=0,"",SER_hh_tes!F5/SER_hh_fec!F5)</f>
        <v/>
      </c>
      <c r="G5" s="109" t="str">
        <f>IF(SER_hh_tes!G5=0,"",SER_hh_tes!G5/SER_hh_fec!G5)</f>
        <v/>
      </c>
      <c r="H5" s="109" t="str">
        <f>IF(SER_hh_tes!H5=0,"",SER_hh_tes!H5/SER_hh_fec!H5)</f>
        <v/>
      </c>
      <c r="I5" s="109" t="str">
        <f>IF(SER_hh_tes!I5=0,"",SER_hh_tes!I5/SER_hh_fec!I5)</f>
        <v/>
      </c>
      <c r="J5" s="109" t="str">
        <f>IF(SER_hh_tes!J5=0,"",SER_hh_tes!J5/SER_hh_fec!J5)</f>
        <v/>
      </c>
      <c r="K5" s="109" t="str">
        <f>IF(SER_hh_tes!K5=0,"",SER_hh_tes!K5/SER_hh_fec!K5)</f>
        <v/>
      </c>
      <c r="L5" s="109" t="str">
        <f>IF(SER_hh_tes!L5=0,"",SER_hh_tes!L5/SER_hh_fec!L5)</f>
        <v/>
      </c>
      <c r="M5" s="109" t="str">
        <f>IF(SER_hh_tes!M5=0,"",SER_hh_tes!M5/SER_hh_fec!M5)</f>
        <v/>
      </c>
      <c r="N5" s="109" t="str">
        <f>IF(SER_hh_tes!N5=0,"",SER_hh_tes!N5/SER_hh_fec!N5)</f>
        <v/>
      </c>
      <c r="O5" s="109" t="str">
        <f>IF(SER_hh_tes!O5=0,"",SER_hh_tes!O5/SER_hh_fec!O5)</f>
        <v/>
      </c>
      <c r="P5" s="109" t="str">
        <f>IF(SER_hh_tes!P5=0,"",SER_hh_tes!P5/SER_hh_fec!P5)</f>
        <v/>
      </c>
      <c r="Q5" s="109" t="str">
        <f>IF(SER_hh_tes!Q5=0,"",SER_hh_tes!Q5/SER_hh_fec!Q5)</f>
        <v/>
      </c>
    </row>
    <row r="6" spans="1:17" ht="12" customHeight="1" x14ac:dyDescent="0.25">
      <c r="A6" s="88" t="s">
        <v>66</v>
      </c>
      <c r="B6" s="109" t="str">
        <f>IF(SER_hh_tes!B6=0,"",SER_hh_tes!B6/SER_hh_fec!B6)</f>
        <v/>
      </c>
      <c r="C6" s="109" t="str">
        <f>IF(SER_hh_tes!C6=0,"",SER_hh_tes!C6/SER_hh_fec!C6)</f>
        <v/>
      </c>
      <c r="D6" s="109" t="str">
        <f>IF(SER_hh_tes!D6=0,"",SER_hh_tes!D6/SER_hh_fec!D6)</f>
        <v/>
      </c>
      <c r="E6" s="109" t="str">
        <f>IF(SER_hh_tes!E6=0,"",SER_hh_tes!E6/SER_hh_fec!E6)</f>
        <v/>
      </c>
      <c r="F6" s="109" t="str">
        <f>IF(SER_hh_tes!F6=0,"",SER_hh_tes!F6/SER_hh_fec!F6)</f>
        <v/>
      </c>
      <c r="G6" s="109" t="str">
        <f>IF(SER_hh_tes!G6=0,"",SER_hh_tes!G6/SER_hh_fec!G6)</f>
        <v/>
      </c>
      <c r="H6" s="109" t="str">
        <f>IF(SER_hh_tes!H6=0,"",SER_hh_tes!H6/SER_hh_fec!H6)</f>
        <v/>
      </c>
      <c r="I6" s="109" t="str">
        <f>IF(SER_hh_tes!I6=0,"",SER_hh_tes!I6/SER_hh_fec!I6)</f>
        <v/>
      </c>
      <c r="J6" s="109" t="str">
        <f>IF(SER_hh_tes!J6=0,"",SER_hh_tes!J6/SER_hh_fec!J6)</f>
        <v/>
      </c>
      <c r="K6" s="109" t="str">
        <f>IF(SER_hh_tes!K6=0,"",SER_hh_tes!K6/SER_hh_fec!K6)</f>
        <v/>
      </c>
      <c r="L6" s="109" t="str">
        <f>IF(SER_hh_tes!L6=0,"",SER_hh_tes!L6/SER_hh_fec!L6)</f>
        <v/>
      </c>
      <c r="M6" s="109" t="str">
        <f>IF(SER_hh_tes!M6=0,"",SER_hh_tes!M6/SER_hh_fec!M6)</f>
        <v/>
      </c>
      <c r="N6" s="109" t="str">
        <f>IF(SER_hh_tes!N6=0,"",SER_hh_tes!N6/SER_hh_fec!N6)</f>
        <v/>
      </c>
      <c r="O6" s="109" t="str">
        <f>IF(SER_hh_tes!O6=0,"",SER_hh_tes!O6/SER_hh_fec!O6)</f>
        <v/>
      </c>
      <c r="P6" s="109" t="str">
        <f>IF(SER_hh_tes!P6=0,"",SER_hh_tes!P6/SER_hh_fec!P6)</f>
        <v/>
      </c>
      <c r="Q6" s="109" t="str">
        <f>IF(SER_hh_tes!Q6=0,"",SER_hh_tes!Q6/SER_hh_fec!Q6)</f>
        <v/>
      </c>
    </row>
    <row r="7" spans="1:17" ht="12" customHeight="1" x14ac:dyDescent="0.25">
      <c r="A7" s="88" t="s">
        <v>99</v>
      </c>
      <c r="B7" s="109">
        <f>IF(SER_hh_tes!B7=0,"",SER_hh_tes!B7/SER_hh_fec!B7)</f>
        <v>0.56012708597442173</v>
      </c>
      <c r="C7" s="109">
        <f>IF(SER_hh_tes!C7=0,"",SER_hh_tes!C7/SER_hh_fec!C7)</f>
        <v>0.56533532649050089</v>
      </c>
      <c r="D7" s="109">
        <f>IF(SER_hh_tes!D7=0,"",SER_hh_tes!D7/SER_hh_fec!D7)</f>
        <v>0.56684611660051221</v>
      </c>
      <c r="E7" s="109">
        <f>IF(SER_hh_tes!E7=0,"",SER_hh_tes!E7/SER_hh_fec!E7)</f>
        <v>0.5674936214846209</v>
      </c>
      <c r="F7" s="109">
        <f>IF(SER_hh_tes!F7=0,"",SER_hh_tes!F7/SER_hh_fec!F7)</f>
        <v>0.57185773641218673</v>
      </c>
      <c r="G7" s="109">
        <f>IF(SER_hh_tes!G7=0,"",SER_hh_tes!G7/SER_hh_fec!G7)</f>
        <v>0.57618055045949834</v>
      </c>
      <c r="H7" s="109">
        <f>IF(SER_hh_tes!H7=0,"",SER_hh_tes!H7/SER_hh_fec!H7)</f>
        <v>0.57782620122100792</v>
      </c>
      <c r="I7" s="109">
        <f>IF(SER_hh_tes!I7=0,"",SER_hh_tes!I7/SER_hh_fec!I7)</f>
        <v>0.57926765214808107</v>
      </c>
      <c r="J7" s="109">
        <f>IF(SER_hh_tes!J7=0,"",SER_hh_tes!J7/SER_hh_fec!J7)</f>
        <v>0.58292491161569149</v>
      </c>
      <c r="K7" s="109">
        <f>IF(SER_hh_tes!K7=0,"",SER_hh_tes!K7/SER_hh_fec!K7)</f>
        <v>0.5913416930829718</v>
      </c>
      <c r="L7" s="109">
        <f>IF(SER_hh_tes!L7=0,"",SER_hh_tes!L7/SER_hh_fec!L7)</f>
        <v>0.59995351047587386</v>
      </c>
      <c r="M7" s="109">
        <f>IF(SER_hh_tes!M7=0,"",SER_hh_tes!M7/SER_hh_fec!M7)</f>
        <v>0.61164872226706202</v>
      </c>
      <c r="N7" s="109">
        <f>IF(SER_hh_tes!N7=0,"",SER_hh_tes!N7/SER_hh_fec!N7)</f>
        <v>0.62531171995780499</v>
      </c>
      <c r="O7" s="109">
        <f>IF(SER_hh_tes!O7=0,"",SER_hh_tes!O7/SER_hh_fec!O7)</f>
        <v>0.63011313558047077</v>
      </c>
      <c r="P7" s="109">
        <f>IF(SER_hh_tes!P7=0,"",SER_hh_tes!P7/SER_hh_fec!P7)</f>
        <v>0.63399571377583097</v>
      </c>
      <c r="Q7" s="109">
        <f>IF(SER_hh_tes!Q7=0,"",SER_hh_tes!Q7/SER_hh_fec!Q7)</f>
        <v>0.63402910131824064</v>
      </c>
    </row>
    <row r="8" spans="1:17" ht="12" customHeight="1" x14ac:dyDescent="0.25">
      <c r="A8" s="88" t="s">
        <v>101</v>
      </c>
      <c r="B8" s="109">
        <f>IF(SER_hh_tes!B8=0,"",SER_hh_tes!B8/SER_hh_fec!B8)</f>
        <v>0.91042878736160004</v>
      </c>
      <c r="C8" s="109">
        <f>IF(SER_hh_tes!C8=0,"",SER_hh_tes!C8/SER_hh_fec!C8)</f>
        <v>0.91770021900353482</v>
      </c>
      <c r="D8" s="109">
        <f>IF(SER_hh_tes!D8=0,"",SER_hh_tes!D8/SER_hh_fec!D8)</f>
        <v>0.92748098027075554</v>
      </c>
      <c r="E8" s="109">
        <f>IF(SER_hh_tes!E8=0,"",SER_hh_tes!E8/SER_hh_fec!E8)</f>
        <v>0.93343397339875822</v>
      </c>
      <c r="F8" s="109">
        <f>IF(SER_hh_tes!F8=0,"",SER_hh_tes!F8/SER_hh_fec!F8)</f>
        <v>0.93669167602381098</v>
      </c>
      <c r="G8" s="109">
        <f>IF(SER_hh_tes!G8=0,"",SER_hh_tes!G8/SER_hh_fec!G8)</f>
        <v>0.93916510924985475</v>
      </c>
      <c r="H8" s="109">
        <f>IF(SER_hh_tes!H8=0,"",SER_hh_tes!H8/SER_hh_fec!H8)</f>
        <v>0.94697549251342072</v>
      </c>
      <c r="I8" s="109">
        <f>IF(SER_hh_tes!I8=0,"",SER_hh_tes!I8/SER_hh_fec!I8)</f>
        <v>0.95383130533112137</v>
      </c>
      <c r="J8" s="109">
        <f>IF(SER_hh_tes!J8=0,"",SER_hh_tes!J8/SER_hh_fec!J8)</f>
        <v>0.96156302396929005</v>
      </c>
      <c r="K8" s="109">
        <f>IF(SER_hh_tes!K8=0,"",SER_hh_tes!K8/SER_hh_fec!K8)</f>
        <v>0.96515381099644093</v>
      </c>
      <c r="L8" s="109">
        <f>IF(SER_hh_tes!L8=0,"",SER_hh_tes!L8/SER_hh_fec!L8)</f>
        <v>0.97092427216867327</v>
      </c>
      <c r="M8" s="109">
        <f>IF(SER_hh_tes!M8=0,"",SER_hh_tes!M8/SER_hh_fec!M8)</f>
        <v>0.97717955366058162</v>
      </c>
      <c r="N8" s="109">
        <f>IF(SER_hh_tes!N8=0,"",SER_hh_tes!N8/SER_hh_fec!N8)</f>
        <v>0.98111267191683338</v>
      </c>
      <c r="O8" s="109">
        <f>IF(SER_hh_tes!O8=0,"",SER_hh_tes!O8/SER_hh_fec!O8)</f>
        <v>0.98664598426286954</v>
      </c>
      <c r="P8" s="109">
        <f>IF(SER_hh_tes!P8=0,"",SER_hh_tes!P8/SER_hh_fec!P8)</f>
        <v>0.99287568010888438</v>
      </c>
      <c r="Q8" s="109">
        <f>IF(SER_hh_tes!Q8=0,"",SER_hh_tes!Q8/SER_hh_fec!Q8)</f>
        <v>1.0009354227949867</v>
      </c>
    </row>
    <row r="9" spans="1:17" ht="12" customHeight="1" x14ac:dyDescent="0.25">
      <c r="A9" s="88" t="s">
        <v>106</v>
      </c>
      <c r="B9" s="109">
        <f>IF(SER_hh_tes!B9=0,"",SER_hh_tes!B9/SER_hh_fec!B9)</f>
        <v>0.59841687884084749</v>
      </c>
      <c r="C9" s="109">
        <f>IF(SER_hh_tes!C9=0,"",SER_hh_tes!C9/SER_hh_fec!C9)</f>
        <v>0.6134750898271516</v>
      </c>
      <c r="D9" s="109">
        <f>IF(SER_hh_tes!D9=0,"",SER_hh_tes!D9/SER_hh_fec!D9)</f>
        <v>0.63383623709000581</v>
      </c>
      <c r="E9" s="109">
        <f>IF(SER_hh_tes!E9=0,"",SER_hh_tes!E9/SER_hh_fec!E9)</f>
        <v>0.63643924347226277</v>
      </c>
      <c r="F9" s="109">
        <f>IF(SER_hh_tes!F9=0,"",SER_hh_tes!F9/SER_hh_fec!F9)</f>
        <v>0.64062630296628875</v>
      </c>
      <c r="G9" s="109">
        <f>IF(SER_hh_tes!G9=0,"",SER_hh_tes!G9/SER_hh_fec!G9)</f>
        <v>0.64959770476739831</v>
      </c>
      <c r="H9" s="109">
        <f>IF(SER_hh_tes!H9=0,"",SER_hh_tes!H9/SER_hh_fec!H9)</f>
        <v>0.6627304277153746</v>
      </c>
      <c r="I9" s="109">
        <f>IF(SER_hh_tes!I9=0,"",SER_hh_tes!I9/SER_hh_fec!I9)</f>
        <v>0.67363259331354242</v>
      </c>
      <c r="J9" s="109">
        <f>IF(SER_hh_tes!J9=0,"",SER_hh_tes!J9/SER_hh_fec!J9)</f>
        <v>0.68454517629148826</v>
      </c>
      <c r="K9" s="109">
        <f>IF(SER_hh_tes!K9=0,"",SER_hh_tes!K9/SER_hh_fec!K9)</f>
        <v>0.68824058664519838</v>
      </c>
      <c r="L9" s="109">
        <f>IF(SER_hh_tes!L9=0,"",SER_hh_tes!L9/SER_hh_fec!L9)</f>
        <v>0.69602726995143027</v>
      </c>
      <c r="M9" s="109">
        <f>IF(SER_hh_tes!M9=0,"",SER_hh_tes!M9/SER_hh_fec!M9)</f>
        <v>0.7029153846924896</v>
      </c>
      <c r="N9" s="109">
        <f>IF(SER_hh_tes!N9=0,"",SER_hh_tes!N9/SER_hh_fec!N9)</f>
        <v>0.70586496091699291</v>
      </c>
      <c r="O9" s="109">
        <f>IF(SER_hh_tes!O9=0,"",SER_hh_tes!O9/SER_hh_fec!O9)</f>
        <v>0.70872926785808066</v>
      </c>
      <c r="P9" s="109">
        <f>IF(SER_hh_tes!P9=0,"",SER_hh_tes!P9/SER_hh_fec!P9)</f>
        <v>0.71590512559084252</v>
      </c>
      <c r="Q9" s="109">
        <f>IF(SER_hh_tes!Q9=0,"",SER_hh_tes!Q9/SER_hh_fec!Q9)</f>
        <v>0.71679385019625463</v>
      </c>
    </row>
    <row r="10" spans="1:17" ht="12" customHeight="1" x14ac:dyDescent="0.25">
      <c r="A10" s="88" t="s">
        <v>34</v>
      </c>
      <c r="B10" s="109" t="str">
        <f>IF(SER_hh_tes!B10=0,"",SER_hh_tes!B10/SER_hh_fec!B10)</f>
        <v/>
      </c>
      <c r="C10" s="109" t="str">
        <f>IF(SER_hh_tes!C10=0,"",SER_hh_tes!C10/SER_hh_fec!C10)</f>
        <v/>
      </c>
      <c r="D10" s="109" t="str">
        <f>IF(SER_hh_tes!D10=0,"",SER_hh_tes!D10/SER_hh_fec!D10)</f>
        <v/>
      </c>
      <c r="E10" s="109" t="str">
        <f>IF(SER_hh_tes!E10=0,"",SER_hh_tes!E10/SER_hh_fec!E10)</f>
        <v/>
      </c>
      <c r="F10" s="109" t="str">
        <f>IF(SER_hh_tes!F10=0,"",SER_hh_tes!F10/SER_hh_fec!F10)</f>
        <v/>
      </c>
      <c r="G10" s="109" t="str">
        <f>IF(SER_hh_tes!G10=0,"",SER_hh_tes!G10/SER_hh_fec!G10)</f>
        <v/>
      </c>
      <c r="H10" s="109" t="str">
        <f>IF(SER_hh_tes!H10=0,"",SER_hh_tes!H10/SER_hh_fec!H10)</f>
        <v/>
      </c>
      <c r="I10" s="109" t="str">
        <f>IF(SER_hh_tes!I10=0,"",SER_hh_tes!I10/SER_hh_fec!I10)</f>
        <v/>
      </c>
      <c r="J10" s="109" t="str">
        <f>IF(SER_hh_tes!J10=0,"",SER_hh_tes!J10/SER_hh_fec!J10)</f>
        <v/>
      </c>
      <c r="K10" s="109" t="str">
        <f>IF(SER_hh_tes!K10=0,"",SER_hh_tes!K10/SER_hh_fec!K10)</f>
        <v/>
      </c>
      <c r="L10" s="109" t="str">
        <f>IF(SER_hh_tes!L10=0,"",SER_hh_tes!L10/SER_hh_fec!L10)</f>
        <v/>
      </c>
      <c r="M10" s="109">
        <f>IF(SER_hh_tes!M10=0,"",SER_hh_tes!M10/SER_hh_fec!M10)</f>
        <v>0.62638458301041999</v>
      </c>
      <c r="N10" s="109">
        <f>IF(SER_hh_tes!N10=0,"",SER_hh_tes!N10/SER_hh_fec!N10)</f>
        <v>0.62708236897207725</v>
      </c>
      <c r="O10" s="109">
        <f>IF(SER_hh_tes!O10=0,"",SER_hh_tes!O10/SER_hh_fec!O10)</f>
        <v>0.6272957122791023</v>
      </c>
      <c r="P10" s="109">
        <f>IF(SER_hh_tes!P10=0,"",SER_hh_tes!P10/SER_hh_fec!P10)</f>
        <v>0.62740317001971491</v>
      </c>
      <c r="Q10" s="109">
        <f>IF(SER_hh_tes!Q10=0,"",SER_hh_tes!Q10/SER_hh_fec!Q10)</f>
        <v>0.62756088267618804</v>
      </c>
    </row>
    <row r="11" spans="1:17" ht="12" customHeight="1" x14ac:dyDescent="0.25">
      <c r="A11" s="88" t="s">
        <v>61</v>
      </c>
      <c r="B11" s="109">
        <f>IF(SER_hh_tes!B11=0,"",SER_hh_tes!B11/SER_hh_fec!B11)</f>
        <v>0.67570886561993715</v>
      </c>
      <c r="C11" s="109">
        <f>IF(SER_hh_tes!C11=0,"",SER_hh_tes!C11/SER_hh_fec!C11)</f>
        <v>0.67570886561993748</v>
      </c>
      <c r="D11" s="109">
        <f>IF(SER_hh_tes!D11=0,"",SER_hh_tes!D11/SER_hh_fec!D11)</f>
        <v>0.67605819816212409</v>
      </c>
      <c r="E11" s="109">
        <f>IF(SER_hh_tes!E11=0,"",SER_hh_tes!E11/SER_hh_fec!E11)</f>
        <v>0.6761259880138234</v>
      </c>
      <c r="F11" s="109">
        <f>IF(SER_hh_tes!F11=0,"",SER_hh_tes!F11/SER_hh_fec!F11)</f>
        <v>0.67620983430455628</v>
      </c>
      <c r="G11" s="109">
        <f>IF(SER_hh_tes!G11=0,"",SER_hh_tes!G11/SER_hh_fec!G11)</f>
        <v>0.67628589992851507</v>
      </c>
      <c r="H11" s="109">
        <f>IF(SER_hh_tes!H11=0,"",SER_hh_tes!H11/SER_hh_fec!H11)</f>
        <v>0.69044654978300968</v>
      </c>
      <c r="I11" s="109">
        <f>IF(SER_hh_tes!I11=0,"",SER_hh_tes!I11/SER_hh_fec!I11)</f>
        <v>0.71066861332660158</v>
      </c>
      <c r="J11" s="109">
        <f>IF(SER_hh_tes!J11=0,"",SER_hh_tes!J11/SER_hh_fec!J11)</f>
        <v>0.7253635131909083</v>
      </c>
      <c r="K11" s="109">
        <f>IF(SER_hh_tes!K11=0,"",SER_hh_tes!K11/SER_hh_fec!K11)</f>
        <v>0.7399442578102905</v>
      </c>
      <c r="L11" s="109">
        <f>IF(SER_hh_tes!L11=0,"",SER_hh_tes!L11/SER_hh_fec!L11)</f>
        <v>0.76568935070978195</v>
      </c>
      <c r="M11" s="109">
        <f>IF(SER_hh_tes!M11=0,"",SER_hh_tes!M11/SER_hh_fec!M11)</f>
        <v>0.79046066165947915</v>
      </c>
      <c r="N11" s="109">
        <f>IF(SER_hh_tes!N11=0,"",SER_hh_tes!N11/SER_hh_fec!N11)</f>
        <v>0.79827777805222477</v>
      </c>
      <c r="O11" s="109">
        <f>IF(SER_hh_tes!O11=0,"",SER_hh_tes!O11/SER_hh_fec!O11)</f>
        <v>0.80724670714707136</v>
      </c>
      <c r="P11" s="109">
        <f>IF(SER_hh_tes!P11=0,"",SER_hh_tes!P11/SER_hh_fec!P11)</f>
        <v>0.80848289884663982</v>
      </c>
      <c r="Q11" s="109">
        <f>IF(SER_hh_tes!Q11=0,"",SER_hh_tes!Q11/SER_hh_fec!Q11)</f>
        <v>0.80875355364913148</v>
      </c>
    </row>
    <row r="12" spans="1:17" ht="12" customHeight="1" x14ac:dyDescent="0.25">
      <c r="A12" s="88" t="s">
        <v>42</v>
      </c>
      <c r="B12" s="109">
        <f>IF(SER_hh_tes!B12=0,"",SER_hh_tes!B12/SER_hh_fec!B12)</f>
        <v>0.71127249012624993</v>
      </c>
      <c r="C12" s="109">
        <f>IF(SER_hh_tes!C12=0,"",SER_hh_tes!C12/SER_hh_fec!C12)</f>
        <v>0.72309921302738878</v>
      </c>
      <c r="D12" s="109">
        <f>IF(SER_hh_tes!D12=0,"",SER_hh_tes!D12/SER_hh_fec!D12)</f>
        <v>0.72768553416434523</v>
      </c>
      <c r="E12" s="109">
        <f>IF(SER_hh_tes!E12=0,"",SER_hh_tes!E12/SER_hh_fec!E12)</f>
        <v>0.72933900979062916</v>
      </c>
      <c r="F12" s="109">
        <f>IF(SER_hh_tes!F12=0,"",SER_hh_tes!F12/SER_hh_fec!F12)</f>
        <v>0.7310850169596631</v>
      </c>
      <c r="G12" s="109">
        <f>IF(SER_hh_tes!G12=0,"",SER_hh_tes!G12/SER_hh_fec!G12)</f>
        <v>0.73242773351030599</v>
      </c>
      <c r="H12" s="109">
        <f>IF(SER_hh_tes!H12=0,"",SER_hh_tes!H12/SER_hh_fec!H12)</f>
        <v>0.73411090305607374</v>
      </c>
      <c r="I12" s="109">
        <f>IF(SER_hh_tes!I12=0,"",SER_hh_tes!I12/SER_hh_fec!I12)</f>
        <v>0.73834428544092978</v>
      </c>
      <c r="J12" s="109">
        <f>IF(SER_hh_tes!J12=0,"",SER_hh_tes!J12/SER_hh_fec!J12)</f>
        <v>0.75204225720464624</v>
      </c>
      <c r="K12" s="109">
        <f>IF(SER_hh_tes!K12=0,"",SER_hh_tes!K12/SER_hh_fec!K12)</f>
        <v>0.75299282875905083</v>
      </c>
      <c r="L12" s="109">
        <f>IF(SER_hh_tes!L12=0,"",SER_hh_tes!L12/SER_hh_fec!L12)</f>
        <v>0.76477137792437999</v>
      </c>
      <c r="M12" s="109">
        <f>IF(SER_hh_tes!M12=0,"",SER_hh_tes!M12/SER_hh_fec!M12)</f>
        <v>0.76562634606214497</v>
      </c>
      <c r="N12" s="109">
        <f>IF(SER_hh_tes!N12=0,"",SER_hh_tes!N12/SER_hh_fec!N12)</f>
        <v>0.77202791206556465</v>
      </c>
      <c r="O12" s="109">
        <f>IF(SER_hh_tes!O12=0,"",SER_hh_tes!O12/SER_hh_fec!O12)</f>
        <v>0.77285907261390763</v>
      </c>
      <c r="P12" s="109">
        <f>IF(SER_hh_tes!P12=0,"",SER_hh_tes!P12/SER_hh_fec!P12)</f>
        <v>0.77885216883917119</v>
      </c>
      <c r="Q12" s="109">
        <f>IF(SER_hh_tes!Q12=0,"",SER_hh_tes!Q12/SER_hh_fec!Q12)</f>
        <v>0.78084893953291512</v>
      </c>
    </row>
    <row r="13" spans="1:17" ht="12" customHeight="1" x14ac:dyDescent="0.25">
      <c r="A13" s="88" t="s">
        <v>105</v>
      </c>
      <c r="B13" s="109">
        <f>IF(SER_hh_tes!B13=0,"",SER_hh_tes!B13/SER_hh_fec!B13)</f>
        <v>1.1202541719488439</v>
      </c>
      <c r="C13" s="109">
        <f>IF(SER_hh_tes!C13=0,"",SER_hh_tes!C13/SER_hh_fec!C13)</f>
        <v>1.1365622019957708</v>
      </c>
      <c r="D13" s="109">
        <f>IF(SER_hh_tes!D13=0,"",SER_hh_tes!D13/SER_hh_fec!D13)</f>
        <v>1.1489852170151837</v>
      </c>
      <c r="E13" s="109">
        <f>IF(SER_hh_tes!E13=0,"",SER_hh_tes!E13/SER_hh_fec!E13)</f>
        <v>1.1656952099764986</v>
      </c>
      <c r="F13" s="109">
        <f>IF(SER_hh_tes!F13=0,"",SER_hh_tes!F13/SER_hh_fec!F13)</f>
        <v>1.1677809621376645</v>
      </c>
      <c r="G13" s="109">
        <f>IF(SER_hh_tes!G13=0,"",SER_hh_tes!G13/SER_hh_fec!G13)</f>
        <v>1.1714331252165953</v>
      </c>
      <c r="H13" s="109">
        <f>IF(SER_hh_tes!H13=0,"",SER_hh_tes!H13/SER_hh_fec!H13)</f>
        <v>1.1730245130935888</v>
      </c>
      <c r="I13" s="109">
        <f>IF(SER_hh_tes!I13=0,"",SER_hh_tes!I13/SER_hh_fec!I13)</f>
        <v>1.1739362244292892</v>
      </c>
      <c r="J13" s="109">
        <f>IF(SER_hh_tes!J13=0,"",SER_hh_tes!J13/SER_hh_fec!J13)</f>
        <v>1.1746538843116694</v>
      </c>
      <c r="K13" s="109">
        <f>IF(SER_hh_tes!K13=0,"",SER_hh_tes!K13/SER_hh_fec!K13)</f>
        <v>1.1749335311439533</v>
      </c>
      <c r="L13" s="109">
        <f>IF(SER_hh_tes!L13=0,"",SER_hh_tes!L13/SER_hh_fec!L13)</f>
        <v>1.2575782317335138</v>
      </c>
      <c r="M13" s="109">
        <f>IF(SER_hh_tes!M13=0,"",SER_hh_tes!M13/SER_hh_fec!M13)</f>
        <v>1.3205537202496078</v>
      </c>
      <c r="N13" s="109">
        <f>IF(SER_hh_tes!N13=0,"",SER_hh_tes!N13/SER_hh_fec!N13)</f>
        <v>1.4593169064331077</v>
      </c>
      <c r="O13" s="109">
        <f>IF(SER_hh_tes!O13=0,"",SER_hh_tes!O13/SER_hh_fec!O13)</f>
        <v>1.5268804205146038</v>
      </c>
      <c r="P13" s="109">
        <f>IF(SER_hh_tes!P13=0,"",SER_hh_tes!P13/SER_hh_fec!P13)</f>
        <v>1.675816101219687</v>
      </c>
      <c r="Q13" s="109">
        <f>IF(SER_hh_tes!Q13=0,"",SER_hh_tes!Q13/SER_hh_fec!Q13)</f>
        <v>1.7135499990049705</v>
      </c>
    </row>
    <row r="14" spans="1:17" ht="12" customHeight="1" x14ac:dyDescent="0.25">
      <c r="A14" s="51" t="s">
        <v>104</v>
      </c>
      <c r="B14" s="112">
        <f>IF(SER_hh_tes!B14=0,"",SER_hh_tes!B14/SER_hh_fec!B14)</f>
        <v>0.67570886561993737</v>
      </c>
      <c r="C14" s="112">
        <f>IF(SER_hh_tes!C14=0,"",SER_hh_tes!C14/SER_hh_fec!C14)</f>
        <v>0.67570886561993715</v>
      </c>
      <c r="D14" s="112">
        <f>IF(SER_hh_tes!D14=0,"",SER_hh_tes!D14/SER_hh_fec!D14)</f>
        <v>0.67742971233775495</v>
      </c>
      <c r="E14" s="112">
        <f>IF(SER_hh_tes!E14=0,"",SER_hh_tes!E14/SER_hh_fec!E14)</f>
        <v>0.6922670679378814</v>
      </c>
      <c r="F14" s="112">
        <f>IF(SER_hh_tes!F14=0,"",SER_hh_tes!F14/SER_hh_fec!F14)</f>
        <v>0.69592467349640297</v>
      </c>
      <c r="G14" s="112">
        <f>IF(SER_hh_tes!G14=0,"",SER_hh_tes!G14/SER_hh_fec!G14)</f>
        <v>0.70159470681669756</v>
      </c>
      <c r="H14" s="112">
        <f>IF(SER_hh_tes!H14=0,"",SER_hh_tes!H14/SER_hh_fec!H14)</f>
        <v>0.70526132463232472</v>
      </c>
      <c r="I14" s="112">
        <f>IF(SER_hh_tes!I14=0,"",SER_hh_tes!I14/SER_hh_fec!I14)</f>
        <v>0.70878906285511489</v>
      </c>
      <c r="J14" s="112">
        <f>IF(SER_hh_tes!J14=0,"",SER_hh_tes!J14/SER_hh_fec!J14)</f>
        <v>0.71239739963907478</v>
      </c>
      <c r="K14" s="112">
        <f>IF(SER_hh_tes!K14=0,"",SER_hh_tes!K14/SER_hh_fec!K14)</f>
        <v>0.71379855471686582</v>
      </c>
      <c r="L14" s="112">
        <f>IF(SER_hh_tes!L14=0,"",SER_hh_tes!L14/SER_hh_fec!L14)</f>
        <v>0.71738671696507494</v>
      </c>
      <c r="M14" s="112">
        <f>IF(SER_hh_tes!M14=0,"",SER_hh_tes!M14/SER_hh_fec!M14)</f>
        <v>0.7183567436038345</v>
      </c>
      <c r="N14" s="112">
        <f>IF(SER_hh_tes!N14=0,"",SER_hh_tes!N14/SER_hh_fec!N14)</f>
        <v>0.72159737634262433</v>
      </c>
      <c r="O14" s="112">
        <f>IF(SER_hh_tes!O14=0,"",SER_hh_tes!O14/SER_hh_fec!O14)</f>
        <v>0.72548805408984796</v>
      </c>
      <c r="P14" s="112">
        <f>IF(SER_hh_tes!P14=0,"",SER_hh_tes!P14/SER_hh_fec!P14)</f>
        <v>0.73436147947099251</v>
      </c>
      <c r="Q14" s="112">
        <f>IF(SER_hh_tes!Q14=0,"",SER_hh_tes!Q14/SER_hh_fec!Q14)</f>
        <v>0.73731159923418688</v>
      </c>
    </row>
    <row r="15" spans="1:17" ht="12" customHeight="1" x14ac:dyDescent="0.25">
      <c r="A15" s="105" t="s">
        <v>108</v>
      </c>
      <c r="B15" s="114">
        <f>IF(SER_hh_tes!B15=0,"",SER_hh_tes!B15/SER_hh_fec!B15)</f>
        <v>1.0000000000000002</v>
      </c>
      <c r="C15" s="114">
        <f>IF(SER_hh_tes!C15=0,"",SER_hh_tes!C15/SER_hh_fec!C15)</f>
        <v>1</v>
      </c>
      <c r="D15" s="114">
        <f>IF(SER_hh_tes!D15=0,"",SER_hh_tes!D15/SER_hh_fec!D15)</f>
        <v>1.0000000000000004</v>
      </c>
      <c r="E15" s="114">
        <f>IF(SER_hh_tes!E15=0,"",SER_hh_tes!E15/SER_hh_fec!E15)</f>
        <v>1.0000000000000002</v>
      </c>
      <c r="F15" s="114">
        <f>IF(SER_hh_tes!F15=0,"",SER_hh_tes!F15/SER_hh_fec!F15)</f>
        <v>1.0000000000000004</v>
      </c>
      <c r="G15" s="114">
        <f>IF(SER_hh_tes!G15=0,"",SER_hh_tes!G15/SER_hh_fec!G15)</f>
        <v>1</v>
      </c>
      <c r="H15" s="114">
        <f>IF(SER_hh_tes!H15=0,"",SER_hh_tes!H15/SER_hh_fec!H15)</f>
        <v>1.0000000000000002</v>
      </c>
      <c r="I15" s="114">
        <f>IF(SER_hh_tes!I15=0,"",SER_hh_tes!I15/SER_hh_fec!I15)</f>
        <v>1</v>
      </c>
      <c r="J15" s="114">
        <f>IF(SER_hh_tes!J15=0,"",SER_hh_tes!J15/SER_hh_fec!J15)</f>
        <v>1.0000000000000002</v>
      </c>
      <c r="K15" s="114">
        <f>IF(SER_hh_tes!K15=0,"",SER_hh_tes!K15/SER_hh_fec!K15)</f>
        <v>1.0000000000000002</v>
      </c>
      <c r="L15" s="114">
        <f>IF(SER_hh_tes!L15=0,"",SER_hh_tes!L15/SER_hh_fec!L15)</f>
        <v>1</v>
      </c>
      <c r="M15" s="114">
        <f>IF(SER_hh_tes!M15=0,"",SER_hh_tes!M15/SER_hh_fec!M15)</f>
        <v>0.99999999999999978</v>
      </c>
      <c r="N15" s="114">
        <f>IF(SER_hh_tes!N15=0,"",SER_hh_tes!N15/SER_hh_fec!N15)</f>
        <v>1</v>
      </c>
      <c r="O15" s="114">
        <f>IF(SER_hh_tes!O15=0,"",SER_hh_tes!O15/SER_hh_fec!O15)</f>
        <v>0.99999999999999967</v>
      </c>
      <c r="P15" s="114">
        <f>IF(SER_hh_tes!P15=0,"",SER_hh_tes!P15/SER_hh_fec!P15)</f>
        <v>0.99999999999999989</v>
      </c>
      <c r="Q15" s="114">
        <f>IF(SER_hh_tes!Q15=0,"",SER_hh_tes!Q15/SER_hh_fec!Q15)</f>
        <v>0.99999999999999978</v>
      </c>
    </row>
    <row r="16" spans="1:17" ht="12.95" customHeight="1" x14ac:dyDescent="0.25">
      <c r="A16" s="90" t="s">
        <v>102</v>
      </c>
      <c r="B16" s="110">
        <f>IF(SER_hh_tes!B16=0,"",SER_hh_tes!B16/SER_hh_fec!B16)</f>
        <v>1.617142246632747</v>
      </c>
      <c r="C16" s="110">
        <f>IF(SER_hh_tes!C16=0,"",SER_hh_tes!C16/SER_hh_fec!C16)</f>
        <v>1.6598893010126297</v>
      </c>
      <c r="D16" s="110">
        <f>IF(SER_hh_tes!D16=0,"",SER_hh_tes!D16/SER_hh_fec!D16)</f>
        <v>1.6975829000098781</v>
      </c>
      <c r="E16" s="110">
        <f>IF(SER_hh_tes!E16=0,"",SER_hh_tes!E16/SER_hh_fec!E16)</f>
        <v>1.7242869533863645</v>
      </c>
      <c r="F16" s="110">
        <f>IF(SER_hh_tes!F16=0,"",SER_hh_tes!F16/SER_hh_fec!F16)</f>
        <v>1.7594777953665588</v>
      </c>
      <c r="G16" s="110">
        <f>IF(SER_hh_tes!G16=0,"",SER_hh_tes!G16/SER_hh_fec!G16)</f>
        <v>1.7948454827669307</v>
      </c>
      <c r="H16" s="110">
        <f>IF(SER_hh_tes!H16=0,"",SER_hh_tes!H16/SER_hh_fec!H16)</f>
        <v>1.8347200672904111</v>
      </c>
      <c r="I16" s="110">
        <f>IF(SER_hh_tes!I16=0,"",SER_hh_tes!I16/SER_hh_fec!I16)</f>
        <v>1.8762443869659415</v>
      </c>
      <c r="J16" s="110">
        <f>IF(SER_hh_tes!J16=0,"",SER_hh_tes!J16/SER_hh_fec!J16)</f>
        <v>1.9143679631382198</v>
      </c>
      <c r="K16" s="110">
        <f>IF(SER_hh_tes!K16=0,"",SER_hh_tes!K16/SER_hh_fec!K16)</f>
        <v>1.9544581992019674</v>
      </c>
      <c r="L16" s="110">
        <f>IF(SER_hh_tes!L16=0,"",SER_hh_tes!L16/SER_hh_fec!L16)</f>
        <v>1.9998308241025284</v>
      </c>
      <c r="M16" s="110">
        <f>IF(SER_hh_tes!M16=0,"",SER_hh_tes!M16/SER_hh_fec!M16)</f>
        <v>2.0648733495424465</v>
      </c>
      <c r="N16" s="110">
        <f>IF(SER_hh_tes!N16=0,"",SER_hh_tes!N16/SER_hh_fec!N16)</f>
        <v>2.1304338312893414</v>
      </c>
      <c r="O16" s="110">
        <f>IF(SER_hh_tes!O16=0,"",SER_hh_tes!O16/SER_hh_fec!O16)</f>
        <v>2.1780989998845004</v>
      </c>
      <c r="P16" s="110">
        <f>IF(SER_hh_tes!P16=0,"",SER_hh_tes!P16/SER_hh_fec!P16)</f>
        <v>2.2904717784143722</v>
      </c>
      <c r="Q16" s="110">
        <f>IF(SER_hh_tes!Q16=0,"",SER_hh_tes!Q16/SER_hh_fec!Q16)</f>
        <v>2.4533374533938224</v>
      </c>
    </row>
    <row r="17" spans="1:17" ht="12.95" customHeight="1" x14ac:dyDescent="0.25">
      <c r="A17" s="88" t="s">
        <v>101</v>
      </c>
      <c r="B17" s="113">
        <f>IF(SER_hh_tes!B17=0,"",SER_hh_tes!B17/SER_hh_fec!B17)</f>
        <v>1.6171422466327463</v>
      </c>
      <c r="C17" s="113">
        <f>IF(SER_hh_tes!C17=0,"",SER_hh_tes!C17/SER_hh_fec!C17)</f>
        <v>1.644107817819235</v>
      </c>
      <c r="D17" s="113">
        <f>IF(SER_hh_tes!D17=0,"",SER_hh_tes!D17/SER_hh_fec!D17)</f>
        <v>1.6781005932544453</v>
      </c>
      <c r="E17" s="113">
        <f>IF(SER_hh_tes!E17=0,"",SER_hh_tes!E17/SER_hh_fec!E17)</f>
        <v>1.7213977932705415</v>
      </c>
      <c r="F17" s="113">
        <f>IF(SER_hh_tes!F17=0,"",SER_hh_tes!F17/SER_hh_fec!F17)</f>
        <v>1.7543383076462449</v>
      </c>
      <c r="G17" s="113">
        <f>IF(SER_hh_tes!G17=0,"",SER_hh_tes!G17/SER_hh_fec!G17)</f>
        <v>1.7859067230135541</v>
      </c>
      <c r="H17" s="113">
        <f>IF(SER_hh_tes!H17=0,"",SER_hh_tes!H17/SER_hh_fec!H17)</f>
        <v>1.8277388716929164</v>
      </c>
      <c r="I17" s="113">
        <f>IF(SER_hh_tes!I17=0,"",SER_hh_tes!I17/SER_hh_fec!I17)</f>
        <v>1.891173421682244</v>
      </c>
      <c r="J17" s="113">
        <f>IF(SER_hh_tes!J17=0,"",SER_hh_tes!J17/SER_hh_fec!J17)</f>
        <v>1.9359327749189845</v>
      </c>
      <c r="K17" s="113">
        <f>IF(SER_hh_tes!K17=0,"",SER_hh_tes!K17/SER_hh_fec!K17)</f>
        <v>1.9645695162947368</v>
      </c>
      <c r="L17" s="113">
        <f>IF(SER_hh_tes!L17=0,"",SER_hh_tes!L17/SER_hh_fec!L17)</f>
        <v>2.0277782974128473</v>
      </c>
      <c r="M17" s="113">
        <f>IF(SER_hh_tes!M17=0,"",SER_hh_tes!M17/SER_hh_fec!M17)</f>
        <v>2.0603201049148616</v>
      </c>
      <c r="N17" s="113">
        <f>IF(SER_hh_tes!N17=0,"",SER_hh_tes!N17/SER_hh_fec!N17)</f>
        <v>2.1273251005980032</v>
      </c>
      <c r="O17" s="113">
        <f>IF(SER_hh_tes!O17=0,"",SER_hh_tes!O17/SER_hh_fec!O17)</f>
        <v>2.2526166138009751</v>
      </c>
      <c r="P17" s="113">
        <f>IF(SER_hh_tes!P17=0,"",SER_hh_tes!P17/SER_hh_fec!P17)</f>
        <v>2.3981308259799974</v>
      </c>
      <c r="Q17" s="113">
        <f>IF(SER_hh_tes!Q17=0,"",SER_hh_tes!Q17/SER_hh_fec!Q17)</f>
        <v>2.6047902958323106</v>
      </c>
    </row>
    <row r="18" spans="1:17" ht="12" customHeight="1" x14ac:dyDescent="0.25">
      <c r="A18" s="88" t="s">
        <v>100</v>
      </c>
      <c r="B18" s="113">
        <f>IF(SER_hh_tes!B18=0,"",SER_hh_tes!B18/SER_hh_fec!B18)</f>
        <v>1.6171422466327467</v>
      </c>
      <c r="C18" s="113">
        <f>IF(SER_hh_tes!C18=0,"",SER_hh_tes!C18/SER_hh_fec!C18)</f>
        <v>1.6599308118641851</v>
      </c>
      <c r="D18" s="113">
        <f>IF(SER_hh_tes!D18=0,"",SER_hh_tes!D18/SER_hh_fec!D18)</f>
        <v>1.6976351329041555</v>
      </c>
      <c r="E18" s="113">
        <f>IF(SER_hh_tes!E18=0,"",SER_hh_tes!E18/SER_hh_fec!E18)</f>
        <v>1.7242952832536798</v>
      </c>
      <c r="F18" s="113">
        <f>IF(SER_hh_tes!F18=0,"",SER_hh_tes!F18/SER_hh_fec!F18)</f>
        <v>1.7594928404008281</v>
      </c>
      <c r="G18" s="113">
        <f>IF(SER_hh_tes!G18=0,"",SER_hh_tes!G18/SER_hh_fec!G18)</f>
        <v>1.7948716020594866</v>
      </c>
      <c r="H18" s="113">
        <f>IF(SER_hh_tes!H18=0,"",SER_hh_tes!H18/SER_hh_fec!H18)</f>
        <v>1.8347414179762251</v>
      </c>
      <c r="I18" s="113">
        <f>IF(SER_hh_tes!I18=0,"",SER_hh_tes!I18/SER_hh_fec!I18)</f>
        <v>1.8761885146595085</v>
      </c>
      <c r="J18" s="113">
        <f>IF(SER_hh_tes!J18=0,"",SER_hh_tes!J18/SER_hh_fec!J18)</f>
        <v>1.9142778111175871</v>
      </c>
      <c r="K18" s="113">
        <f>IF(SER_hh_tes!K18=0,"",SER_hh_tes!K18/SER_hh_fec!K18)</f>
        <v>1.9544159284358464</v>
      </c>
      <c r="L18" s="113">
        <f>IF(SER_hh_tes!L18=0,"",SER_hh_tes!L18/SER_hh_fec!L18)</f>
        <v>1.9996905345742351</v>
      </c>
      <c r="M18" s="113">
        <f>IF(SER_hh_tes!M18=0,"",SER_hh_tes!M18/SER_hh_fec!M18)</f>
        <v>2.0648979291920631</v>
      </c>
      <c r="N18" s="113">
        <f>IF(SER_hh_tes!N18=0,"",SER_hh_tes!N18/SER_hh_fec!N18)</f>
        <v>2.1304531459665026</v>
      </c>
      <c r="O18" s="113">
        <f>IF(SER_hh_tes!O18=0,"",SER_hh_tes!O18/SER_hh_fec!O18)</f>
        <v>2.1775310540462161</v>
      </c>
      <c r="P18" s="113">
        <f>IF(SER_hh_tes!P18=0,"",SER_hh_tes!P18/SER_hh_fec!P18)</f>
        <v>2.2894026348800707</v>
      </c>
      <c r="Q18" s="113">
        <f>IF(SER_hh_tes!Q18=0,"",SER_hh_tes!Q18/SER_hh_fec!Q18)</f>
        <v>2.4512616512067571</v>
      </c>
    </row>
    <row r="19" spans="1:17" ht="12.95" customHeight="1" x14ac:dyDescent="0.25">
      <c r="A19" s="90" t="s">
        <v>47</v>
      </c>
      <c r="B19" s="110">
        <f>IF(SER_hh_tes!B19=0,"",SER_hh_tes!B19/SER_hh_fec!B19)</f>
        <v>0.58927054604059936</v>
      </c>
      <c r="C19" s="110">
        <f>IF(SER_hh_tes!C19=0,"",SER_hh_tes!C19/SER_hh_fec!C19)</f>
        <v>0.59952032160353319</v>
      </c>
      <c r="D19" s="110">
        <f>IF(SER_hh_tes!D19=0,"",SER_hh_tes!D19/SER_hh_fec!D19)</f>
        <v>0.6110645440410869</v>
      </c>
      <c r="E19" s="110">
        <f>IF(SER_hh_tes!E19=0,"",SER_hh_tes!E19/SER_hh_fec!E19)</f>
        <v>0.61951984686321548</v>
      </c>
      <c r="F19" s="110">
        <f>IF(SER_hh_tes!F19=0,"",SER_hh_tes!F19/SER_hh_fec!F19)</f>
        <v>0.6257232017850457</v>
      </c>
      <c r="G19" s="110">
        <f>IF(SER_hh_tes!G19=0,"",SER_hh_tes!G19/SER_hh_fec!G19)</f>
        <v>0.63372342367676937</v>
      </c>
      <c r="H19" s="110">
        <f>IF(SER_hh_tes!H19=0,"",SER_hh_tes!H19/SER_hh_fec!H19)</f>
        <v>0.64077526034705345</v>
      </c>
      <c r="I19" s="110">
        <f>IF(SER_hh_tes!I19=0,"",SER_hh_tes!I19/SER_hh_fec!I19)</f>
        <v>0.65042118047046282</v>
      </c>
      <c r="J19" s="110">
        <f>IF(SER_hh_tes!J19=0,"",SER_hh_tes!J19/SER_hh_fec!J19)</f>
        <v>0.6743583967394885</v>
      </c>
      <c r="K19" s="110">
        <f>IF(SER_hh_tes!K19=0,"",SER_hh_tes!K19/SER_hh_fec!K19)</f>
        <v>0.68284271216339898</v>
      </c>
      <c r="L19" s="110">
        <f>IF(SER_hh_tes!L19=0,"",SER_hh_tes!L19/SER_hh_fec!L19)</f>
        <v>0.69979033197011731</v>
      </c>
      <c r="M19" s="110">
        <f>IF(SER_hh_tes!M19=0,"",SER_hh_tes!M19/SER_hh_fec!M19)</f>
        <v>0.71484645609014208</v>
      </c>
      <c r="N19" s="110">
        <f>IF(SER_hh_tes!N19=0,"",SER_hh_tes!N19/SER_hh_fec!N19)</f>
        <v>0.7268962548064245</v>
      </c>
      <c r="O19" s="110">
        <f>IF(SER_hh_tes!O19=0,"",SER_hh_tes!O19/SER_hh_fec!O19)</f>
        <v>0.73293587235908464</v>
      </c>
      <c r="P19" s="110">
        <f>IF(SER_hh_tes!P19=0,"",SER_hh_tes!P19/SER_hh_fec!P19)</f>
        <v>0.7391790404345201</v>
      </c>
      <c r="Q19" s="110">
        <f>IF(SER_hh_tes!Q19=0,"",SER_hh_tes!Q19/SER_hh_fec!Q19)</f>
        <v>0.74458639179423902</v>
      </c>
    </row>
    <row r="20" spans="1:17" ht="12" customHeight="1" x14ac:dyDescent="0.25">
      <c r="A20" s="88" t="s">
        <v>38</v>
      </c>
      <c r="B20" s="109" t="str">
        <f>IF(SER_hh_tes!B20=0,"",SER_hh_tes!B20/SER_hh_fec!B20)</f>
        <v/>
      </c>
      <c r="C20" s="109" t="str">
        <f>IF(SER_hh_tes!C20=0,"",SER_hh_tes!C20/SER_hh_fec!C20)</f>
        <v/>
      </c>
      <c r="D20" s="109" t="str">
        <f>IF(SER_hh_tes!D20=0,"",SER_hh_tes!D20/SER_hh_fec!D20)</f>
        <v/>
      </c>
      <c r="E20" s="109" t="str">
        <f>IF(SER_hh_tes!E20=0,"",SER_hh_tes!E20/SER_hh_fec!E20)</f>
        <v/>
      </c>
      <c r="F20" s="109" t="str">
        <f>IF(SER_hh_tes!F20=0,"",SER_hh_tes!F20/SER_hh_fec!F20)</f>
        <v/>
      </c>
      <c r="G20" s="109" t="str">
        <f>IF(SER_hh_tes!G20=0,"",SER_hh_tes!G20/SER_hh_fec!G20)</f>
        <v/>
      </c>
      <c r="H20" s="109" t="str">
        <f>IF(SER_hh_tes!H20=0,"",SER_hh_tes!H20/SER_hh_fec!H20)</f>
        <v/>
      </c>
      <c r="I20" s="109" t="str">
        <f>IF(SER_hh_tes!I20=0,"",SER_hh_tes!I20/SER_hh_fec!I20)</f>
        <v/>
      </c>
      <c r="J20" s="109" t="str">
        <f>IF(SER_hh_tes!J20=0,"",SER_hh_tes!J20/SER_hh_fec!J20)</f>
        <v/>
      </c>
      <c r="K20" s="109" t="str">
        <f>IF(SER_hh_tes!K20=0,"",SER_hh_tes!K20/SER_hh_fec!K20)</f>
        <v/>
      </c>
      <c r="L20" s="109" t="str">
        <f>IF(SER_hh_tes!L20=0,"",SER_hh_tes!L20/SER_hh_fec!L20)</f>
        <v/>
      </c>
      <c r="M20" s="109" t="str">
        <f>IF(SER_hh_tes!M20=0,"",SER_hh_tes!M20/SER_hh_fec!M20)</f>
        <v/>
      </c>
      <c r="N20" s="109" t="str">
        <f>IF(SER_hh_tes!N20=0,"",SER_hh_tes!N20/SER_hh_fec!N20)</f>
        <v/>
      </c>
      <c r="O20" s="109" t="str">
        <f>IF(SER_hh_tes!O20=0,"",SER_hh_tes!O20/SER_hh_fec!O20)</f>
        <v/>
      </c>
      <c r="P20" s="109" t="str">
        <f>IF(SER_hh_tes!P20=0,"",SER_hh_tes!P20/SER_hh_fec!P20)</f>
        <v/>
      </c>
      <c r="Q20" s="109" t="str">
        <f>IF(SER_hh_tes!Q20=0,"",SER_hh_tes!Q20/SER_hh_fec!Q20)</f>
        <v/>
      </c>
    </row>
    <row r="21" spans="1:17" s="28" customFormat="1" ht="12" customHeight="1" x14ac:dyDescent="0.25">
      <c r="A21" s="88" t="s">
        <v>66</v>
      </c>
      <c r="B21" s="109">
        <f>IF(SER_hh_tes!B21=0,"",SER_hh_tes!B21/SER_hh_fec!B21)</f>
        <v>0.50925436710709793</v>
      </c>
      <c r="C21" s="109">
        <f>IF(SER_hh_tes!C21=0,"",SER_hh_tes!C21/SER_hh_fec!C21)</f>
        <v>0.50925436710709793</v>
      </c>
      <c r="D21" s="109">
        <f>IF(SER_hh_tes!D21=0,"",SER_hh_tes!D21/SER_hh_fec!D21)</f>
        <v>0.51113690159535174</v>
      </c>
      <c r="E21" s="109">
        <f>IF(SER_hh_tes!E21=0,"",SER_hh_tes!E21/SER_hh_fec!E21)</f>
        <v>0.52102800880889244</v>
      </c>
      <c r="F21" s="109">
        <f>IF(SER_hh_tes!F21=0,"",SER_hh_tes!F21/SER_hh_fec!F21)</f>
        <v>0.52913289435009647</v>
      </c>
      <c r="G21" s="109">
        <f>IF(SER_hh_tes!G21=0,"",SER_hh_tes!G21/SER_hh_fec!G21)</f>
        <v>0.53753817422304451</v>
      </c>
      <c r="H21" s="109">
        <f>IF(SER_hh_tes!H21=0,"",SER_hh_tes!H21/SER_hh_fec!H21)</f>
        <v>0.54734953488551819</v>
      </c>
      <c r="I21" s="109">
        <f>IF(SER_hh_tes!I21=0,"",SER_hh_tes!I21/SER_hh_fec!I21)</f>
        <v>0.5556467033692597</v>
      </c>
      <c r="J21" s="109">
        <f>IF(SER_hh_tes!J21=0,"",SER_hh_tes!J21/SER_hh_fec!J21)</f>
        <v>0.56254817676669344</v>
      </c>
      <c r="K21" s="109">
        <f>IF(SER_hh_tes!K21=0,"",SER_hh_tes!K21/SER_hh_fec!K21)</f>
        <v>0.57007035149226715</v>
      </c>
      <c r="L21" s="109">
        <f>IF(SER_hh_tes!L21=0,"",SER_hh_tes!L21/SER_hh_fec!L21)</f>
        <v>0.57829077146623897</v>
      </c>
      <c r="M21" s="109">
        <f>IF(SER_hh_tes!M21=0,"",SER_hh_tes!M21/SER_hh_fec!M21)</f>
        <v>0.58543223558724655</v>
      </c>
      <c r="N21" s="109">
        <f>IF(SER_hh_tes!N21=0,"",SER_hh_tes!N21/SER_hh_fec!N21)</f>
        <v>0.59376218561203709</v>
      </c>
      <c r="O21" s="109">
        <f>IF(SER_hh_tes!O21=0,"",SER_hh_tes!O21/SER_hh_fec!O21)</f>
        <v>0.60069712028602429</v>
      </c>
      <c r="P21" s="109">
        <f>IF(SER_hh_tes!P21=0,"",SER_hh_tes!P21/SER_hh_fec!P21)</f>
        <v>0.60322738219358085</v>
      </c>
      <c r="Q21" s="109">
        <f>IF(SER_hh_tes!Q21=0,"",SER_hh_tes!Q21/SER_hh_fec!Q21)</f>
        <v>0.60558505957845332</v>
      </c>
    </row>
    <row r="22" spans="1:17" ht="12" customHeight="1" x14ac:dyDescent="0.25">
      <c r="A22" s="88" t="s">
        <v>99</v>
      </c>
      <c r="B22" s="109">
        <f>IF(SER_hh_tes!B22=0,"",SER_hh_tes!B22/SER_hh_fec!B22)</f>
        <v>0.49510841246523402</v>
      </c>
      <c r="C22" s="109">
        <f>IF(SER_hh_tes!C22=0,"",SER_hh_tes!C22/SER_hh_fec!C22)</f>
        <v>0.49889154904699384</v>
      </c>
      <c r="D22" s="109">
        <f>IF(SER_hh_tes!D22=0,"",SER_hh_tes!D22/SER_hh_fec!D22)</f>
        <v>0.49934063024404707</v>
      </c>
      <c r="E22" s="109">
        <f>IF(SER_hh_tes!E22=0,"",SER_hh_tes!E22/SER_hh_fec!E22)</f>
        <v>0.49973491709271339</v>
      </c>
      <c r="F22" s="109">
        <f>IF(SER_hh_tes!F22=0,"",SER_hh_tes!F22/SER_hh_fec!F22)</f>
        <v>0.50497271228397</v>
      </c>
      <c r="G22" s="109">
        <f>IF(SER_hh_tes!G22=0,"",SER_hh_tes!G22/SER_hh_fec!G22)</f>
        <v>0.50823971546824132</v>
      </c>
      <c r="H22" s="109">
        <f>IF(SER_hh_tes!H22=0,"",SER_hh_tes!H22/SER_hh_fec!H22)</f>
        <v>0.51421571173078007</v>
      </c>
      <c r="I22" s="109">
        <f>IF(SER_hh_tes!I22=0,"",SER_hh_tes!I22/SER_hh_fec!I22)</f>
        <v>0.51627426149086708</v>
      </c>
      <c r="J22" s="109">
        <f>IF(SER_hh_tes!J22=0,"",SER_hh_tes!J22/SER_hh_fec!J22)</f>
        <v>0.52702650692823716</v>
      </c>
      <c r="K22" s="109">
        <f>IF(SER_hh_tes!K22=0,"",SER_hh_tes!K22/SER_hh_fec!K22)</f>
        <v>0.53435416045843576</v>
      </c>
      <c r="L22" s="109">
        <f>IF(SER_hh_tes!L22=0,"",SER_hh_tes!L22/SER_hh_fec!L22)</f>
        <v>0.54682026947892759</v>
      </c>
      <c r="M22" s="109">
        <f>IF(SER_hh_tes!M22=0,"",SER_hh_tes!M22/SER_hh_fec!M22)</f>
        <v>0.5651560745072044</v>
      </c>
      <c r="N22" s="109">
        <f>IF(SER_hh_tes!N22=0,"",SER_hh_tes!N22/SER_hh_fec!N22)</f>
        <v>0.57445704427908384</v>
      </c>
      <c r="O22" s="109">
        <f>IF(SER_hh_tes!O22=0,"",SER_hh_tes!O22/SER_hh_fec!O22)</f>
        <v>0.58279257770173087</v>
      </c>
      <c r="P22" s="109">
        <f>IF(SER_hh_tes!P22=0,"",SER_hh_tes!P22/SER_hh_fec!P22)</f>
        <v>0.58952540564101652</v>
      </c>
      <c r="Q22" s="109">
        <f>IF(SER_hh_tes!Q22=0,"",SER_hh_tes!Q22/SER_hh_fec!Q22)</f>
        <v>0.59169243459615273</v>
      </c>
    </row>
    <row r="23" spans="1:17" ht="12" customHeight="1" x14ac:dyDescent="0.25">
      <c r="A23" s="88" t="s">
        <v>98</v>
      </c>
      <c r="B23" s="109">
        <f>IF(SER_hh_tes!B23=0,"",SER_hh_tes!B23/SER_hh_fec!B23)</f>
        <v>0.53047329906989371</v>
      </c>
      <c r="C23" s="109">
        <f>IF(SER_hh_tes!C23=0,"",SER_hh_tes!C23/SER_hh_fec!C23)</f>
        <v>0.53421018905737716</v>
      </c>
      <c r="D23" s="109">
        <f>IF(SER_hh_tes!D23=0,"",SER_hh_tes!D23/SER_hh_fec!D23)</f>
        <v>0.53772564788417221</v>
      </c>
      <c r="E23" s="109">
        <f>IF(SER_hh_tes!E23=0,"",SER_hh_tes!E23/SER_hh_fec!E23)</f>
        <v>0.54115828537147226</v>
      </c>
      <c r="F23" s="109">
        <f>IF(SER_hh_tes!F23=0,"",SER_hh_tes!F23/SER_hh_fec!F23)</f>
        <v>0.54470443597220564</v>
      </c>
      <c r="G23" s="109">
        <f>IF(SER_hh_tes!G23=0,"",SER_hh_tes!G23/SER_hh_fec!G23)</f>
        <v>0.54903848911134123</v>
      </c>
      <c r="H23" s="109">
        <f>IF(SER_hh_tes!H23=0,"",SER_hh_tes!H23/SER_hh_fec!H23)</f>
        <v>0.55415806554320124</v>
      </c>
      <c r="I23" s="109">
        <f>IF(SER_hh_tes!I23=0,"",SER_hh_tes!I23/SER_hh_fec!I23)</f>
        <v>0.5591005592262468</v>
      </c>
      <c r="J23" s="109">
        <f>IF(SER_hh_tes!J23=0,"",SER_hh_tes!J23/SER_hh_fec!J23)</f>
        <v>0.56272106177307524</v>
      </c>
      <c r="K23" s="109">
        <f>IF(SER_hh_tes!K23=0,"",SER_hh_tes!K23/SER_hh_fec!K23)</f>
        <v>0.56916553878786269</v>
      </c>
      <c r="L23" s="109">
        <f>IF(SER_hh_tes!L23=0,"",SER_hh_tes!L23/SER_hh_fec!L23)</f>
        <v>0.5758531401055822</v>
      </c>
      <c r="M23" s="109">
        <f>IF(SER_hh_tes!M23=0,"",SER_hh_tes!M23/SER_hh_fec!M23)</f>
        <v>0.58109091995497475</v>
      </c>
      <c r="N23" s="109">
        <f>IF(SER_hh_tes!N23=0,"",SER_hh_tes!N23/SER_hh_fec!N23)</f>
        <v>0.58606226719820032</v>
      </c>
      <c r="O23" s="109">
        <f>IF(SER_hh_tes!O23=0,"",SER_hh_tes!O23/SER_hh_fec!O23)</f>
        <v>0.5909583469848414</v>
      </c>
      <c r="P23" s="109">
        <f>IF(SER_hh_tes!P23=0,"",SER_hh_tes!P23/SER_hh_fec!P23)</f>
        <v>0.59423708104827322</v>
      </c>
      <c r="Q23" s="109">
        <f>IF(SER_hh_tes!Q23=0,"",SER_hh_tes!Q23/SER_hh_fec!Q23)</f>
        <v>0.59756162272903868</v>
      </c>
    </row>
    <row r="24" spans="1:17" ht="12" customHeight="1" x14ac:dyDescent="0.25">
      <c r="A24" s="88" t="s">
        <v>34</v>
      </c>
      <c r="B24" s="109" t="str">
        <f>IF(SER_hh_tes!B24=0,"",SER_hh_tes!B24/SER_hh_fec!B24)</f>
        <v/>
      </c>
      <c r="C24" s="109" t="str">
        <f>IF(SER_hh_tes!C24=0,"",SER_hh_tes!C24/SER_hh_fec!C24)</f>
        <v/>
      </c>
      <c r="D24" s="109" t="str">
        <f>IF(SER_hh_tes!D24=0,"",SER_hh_tes!D24/SER_hh_fec!D24)</f>
        <v/>
      </c>
      <c r="E24" s="109" t="str">
        <f>IF(SER_hh_tes!E24=0,"",SER_hh_tes!E24/SER_hh_fec!E24)</f>
        <v/>
      </c>
      <c r="F24" s="109" t="str">
        <f>IF(SER_hh_tes!F24=0,"",SER_hh_tes!F24/SER_hh_fec!F24)</f>
        <v/>
      </c>
      <c r="G24" s="109" t="str">
        <f>IF(SER_hh_tes!G24=0,"",SER_hh_tes!G24/SER_hh_fec!G24)</f>
        <v/>
      </c>
      <c r="H24" s="109" t="str">
        <f>IF(SER_hh_tes!H24=0,"",SER_hh_tes!H24/SER_hh_fec!H24)</f>
        <v/>
      </c>
      <c r="I24" s="109" t="str">
        <f>IF(SER_hh_tes!I24=0,"",SER_hh_tes!I24/SER_hh_fec!I24)</f>
        <v/>
      </c>
      <c r="J24" s="109" t="str">
        <f>IF(SER_hh_tes!J24=0,"",SER_hh_tes!J24/SER_hh_fec!J24)</f>
        <v/>
      </c>
      <c r="K24" s="109" t="str">
        <f>IF(SER_hh_tes!K24=0,"",SER_hh_tes!K24/SER_hh_fec!K24)</f>
        <v/>
      </c>
      <c r="L24" s="109" t="str">
        <f>IF(SER_hh_tes!L24=0,"",SER_hh_tes!L24/SER_hh_fec!L24)</f>
        <v/>
      </c>
      <c r="M24" s="109" t="str">
        <f>IF(SER_hh_tes!M24=0,"",SER_hh_tes!M24/SER_hh_fec!M24)</f>
        <v/>
      </c>
      <c r="N24" s="109" t="str">
        <f>IF(SER_hh_tes!N24=0,"",SER_hh_tes!N24/SER_hh_fec!N24)</f>
        <v/>
      </c>
      <c r="O24" s="109" t="str">
        <f>IF(SER_hh_tes!O24=0,"",SER_hh_tes!O24/SER_hh_fec!O24)</f>
        <v/>
      </c>
      <c r="P24" s="109" t="str">
        <f>IF(SER_hh_tes!P24=0,"",SER_hh_tes!P24/SER_hh_fec!P24)</f>
        <v/>
      </c>
      <c r="Q24" s="109" t="str">
        <f>IF(SER_hh_tes!Q24=0,"",SER_hh_tes!Q24/SER_hh_fec!Q24)</f>
        <v/>
      </c>
    </row>
    <row r="25" spans="1:17" ht="12" customHeight="1" x14ac:dyDescent="0.25">
      <c r="A25" s="88" t="s">
        <v>42</v>
      </c>
      <c r="B25" s="109">
        <f>IF(SER_hh_tes!B25=0,"",SER_hh_tes!B25/SER_hh_fec!B25)</f>
        <v>0.67361688770780159</v>
      </c>
      <c r="C25" s="109">
        <f>IF(SER_hh_tes!C25=0,"",SER_hh_tes!C25/SER_hh_fec!C25)</f>
        <v>0.68475601827339827</v>
      </c>
      <c r="D25" s="109">
        <f>IF(SER_hh_tes!D25=0,"",SER_hh_tes!D25/SER_hh_fec!D25)</f>
        <v>0.68737555876122514</v>
      </c>
      <c r="E25" s="109">
        <f>IF(SER_hh_tes!E25=0,"",SER_hh_tes!E25/SER_hh_fec!E25)</f>
        <v>0.690064284908814</v>
      </c>
      <c r="F25" s="109">
        <f>IF(SER_hh_tes!F25=0,"",SER_hh_tes!F25/SER_hh_fec!F25)</f>
        <v>0.69151606053772741</v>
      </c>
      <c r="G25" s="109">
        <f>IF(SER_hh_tes!G25=0,"",SER_hh_tes!G25/SER_hh_fec!G25)</f>
        <v>0.6927139774072798</v>
      </c>
      <c r="H25" s="109">
        <f>IF(SER_hh_tes!H25=0,"",SER_hh_tes!H25/SER_hh_fec!H25)</f>
        <v>0.69504103975057274</v>
      </c>
      <c r="I25" s="109">
        <f>IF(SER_hh_tes!I25=0,"",SER_hh_tes!I25/SER_hh_fec!I25)</f>
        <v>0.69996130289420366</v>
      </c>
      <c r="J25" s="109">
        <f>IF(SER_hh_tes!J25=0,"",SER_hh_tes!J25/SER_hh_fec!J25)</f>
        <v>0.70277661101301281</v>
      </c>
      <c r="K25" s="109">
        <f>IF(SER_hh_tes!K25=0,"",SER_hh_tes!K25/SER_hh_fec!K25)</f>
        <v>0.70652336378383029</v>
      </c>
      <c r="L25" s="109">
        <f>IF(SER_hh_tes!L25=0,"",SER_hh_tes!L25/SER_hh_fec!L25)</f>
        <v>0.70837407872521996</v>
      </c>
      <c r="M25" s="109">
        <f>IF(SER_hh_tes!M25=0,"",SER_hh_tes!M25/SER_hh_fec!M25)</f>
        <v>0.71071938819706049</v>
      </c>
      <c r="N25" s="109">
        <f>IF(SER_hh_tes!N25=0,"",SER_hh_tes!N25/SER_hh_fec!N25)</f>
        <v>0.71920759580348903</v>
      </c>
      <c r="O25" s="109">
        <f>IF(SER_hh_tes!O25=0,"",SER_hh_tes!O25/SER_hh_fec!O25)</f>
        <v>0.72408756165371402</v>
      </c>
      <c r="P25" s="109">
        <f>IF(SER_hh_tes!P25=0,"",SER_hh_tes!P25/SER_hh_fec!P25)</f>
        <v>0.72526734505880863</v>
      </c>
      <c r="Q25" s="109">
        <f>IF(SER_hh_tes!Q25=0,"",SER_hh_tes!Q25/SER_hh_fec!Q25)</f>
        <v>0.72679963369874345</v>
      </c>
    </row>
    <row r="26" spans="1:17" ht="12" customHeight="1" x14ac:dyDescent="0.25">
      <c r="A26" s="88" t="s">
        <v>30</v>
      </c>
      <c r="B26" s="112">
        <f>IF(SER_hh_tes!B26=0,"",SER_hh_tes!B26/SER_hh_fec!B26)</f>
        <v>0.65071391352573626</v>
      </c>
      <c r="C26" s="112">
        <f>IF(SER_hh_tes!C26=0,"",SER_hh_tes!C26/SER_hh_fec!C26)</f>
        <v>0.66030497071873839</v>
      </c>
      <c r="D26" s="112">
        <f>IF(SER_hh_tes!D26=0,"",SER_hh_tes!D26/SER_hh_fec!D26)</f>
        <v>0.66904016433816227</v>
      </c>
      <c r="E26" s="112">
        <f>IF(SER_hh_tes!E26=0,"",SER_hh_tes!E26/SER_hh_fec!E26)</f>
        <v>0.67507807365439476</v>
      </c>
      <c r="F26" s="112">
        <f>IF(SER_hh_tes!F26=0,"",SER_hh_tes!F26/SER_hh_fec!F26)</f>
        <v>0.68040232124392941</v>
      </c>
      <c r="G26" s="112">
        <f>IF(SER_hh_tes!G26=0,"",SER_hh_tes!G26/SER_hh_fec!G26)</f>
        <v>0.6862696262598208</v>
      </c>
      <c r="H26" s="112">
        <f>IF(SER_hh_tes!H26=0,"",SER_hh_tes!H26/SER_hh_fec!H26)</f>
        <v>0.69168084699793864</v>
      </c>
      <c r="I26" s="112">
        <f>IF(SER_hh_tes!I26=0,"",SER_hh_tes!I26/SER_hh_fec!I26)</f>
        <v>0.69796100296133556</v>
      </c>
      <c r="J26" s="112">
        <f>IF(SER_hh_tes!J26=0,"",SER_hh_tes!J26/SER_hh_fec!J26)</f>
        <v>0.70649408609375641</v>
      </c>
      <c r="K26" s="112">
        <f>IF(SER_hh_tes!K26=0,"",SER_hh_tes!K26/SER_hh_fec!K26)</f>
        <v>0.71030596640343646</v>
      </c>
      <c r="L26" s="112">
        <f>IF(SER_hh_tes!L26=0,"",SER_hh_tes!L26/SER_hh_fec!L26)</f>
        <v>0.71442458429853462</v>
      </c>
      <c r="M26" s="112">
        <f>IF(SER_hh_tes!M26=0,"",SER_hh_tes!M26/SER_hh_fec!M26)</f>
        <v>0.71826753859610704</v>
      </c>
      <c r="N26" s="112">
        <f>IF(SER_hh_tes!N26=0,"",SER_hh_tes!N26/SER_hh_fec!N26)</f>
        <v>0.72229792349541666</v>
      </c>
      <c r="O26" s="112">
        <f>IF(SER_hh_tes!O26=0,"",SER_hh_tes!O26/SER_hh_fec!O26)</f>
        <v>0.72586283823806341</v>
      </c>
      <c r="P26" s="112">
        <f>IF(SER_hh_tes!P26=0,"",SER_hh_tes!P26/SER_hh_fec!P26)</f>
        <v>0.73046905176843679</v>
      </c>
      <c r="Q26" s="112">
        <f>IF(SER_hh_tes!Q26=0,"",SER_hh_tes!Q26/SER_hh_fec!Q26)</f>
        <v>0.73512942226854638</v>
      </c>
    </row>
    <row r="27" spans="1:17" ht="12" customHeight="1" x14ac:dyDescent="0.25">
      <c r="A27" s="93" t="s">
        <v>33</v>
      </c>
      <c r="B27" s="111">
        <f>IF(SER_hh_tes!B27=0,"",SER_hh_tes!B27/SER_hh_fec!B27)</f>
        <v>1</v>
      </c>
      <c r="C27" s="111">
        <f>IF(SER_hh_tes!C27=0,"",SER_hh_tes!C27/SER_hh_fec!C27)</f>
        <v>1</v>
      </c>
      <c r="D27" s="111">
        <f>IF(SER_hh_tes!D27=0,"",SER_hh_tes!D27/SER_hh_fec!D27)</f>
        <v>1</v>
      </c>
      <c r="E27" s="111">
        <f>IF(SER_hh_tes!E27=0,"",SER_hh_tes!E27/SER_hh_fec!E27)</f>
        <v>1</v>
      </c>
      <c r="F27" s="111">
        <f>IF(SER_hh_tes!F27=0,"",SER_hh_tes!F27/SER_hh_fec!F27)</f>
        <v>1</v>
      </c>
      <c r="G27" s="111">
        <f>IF(SER_hh_tes!G27=0,"",SER_hh_tes!G27/SER_hh_fec!G27)</f>
        <v>1.0000000000000002</v>
      </c>
      <c r="H27" s="111">
        <f>IF(SER_hh_tes!H27=0,"",SER_hh_tes!H27/SER_hh_fec!H27)</f>
        <v>1.0000000000000002</v>
      </c>
      <c r="I27" s="111">
        <f>IF(SER_hh_tes!I27=0,"",SER_hh_tes!I27/SER_hh_fec!I27)</f>
        <v>1</v>
      </c>
      <c r="J27" s="111">
        <f>IF(SER_hh_tes!J27=0,"",SER_hh_tes!J27/SER_hh_fec!J27)</f>
        <v>1.0000000000000004</v>
      </c>
      <c r="K27" s="111">
        <f>IF(SER_hh_tes!K27=0,"",SER_hh_tes!K27/SER_hh_fec!K27)</f>
        <v>1</v>
      </c>
      <c r="L27" s="111">
        <f>IF(SER_hh_tes!L27=0,"",SER_hh_tes!L27/SER_hh_fec!L27)</f>
        <v>1.0000000000000002</v>
      </c>
      <c r="M27" s="111">
        <f>IF(SER_hh_tes!M27=0,"",SER_hh_tes!M27/SER_hh_fec!M27)</f>
        <v>0.99999999999999967</v>
      </c>
      <c r="N27" s="111">
        <f>IF(SER_hh_tes!N27=0,"",SER_hh_tes!N27/SER_hh_fec!N27)</f>
        <v>1.0000000000000004</v>
      </c>
      <c r="O27" s="111">
        <f>IF(SER_hh_tes!O27=0,"",SER_hh_tes!O27/SER_hh_fec!O27)</f>
        <v>1.0000000000000004</v>
      </c>
      <c r="P27" s="111">
        <f>IF(SER_hh_tes!P27=0,"",SER_hh_tes!P27/SER_hh_fec!P27)</f>
        <v>1</v>
      </c>
      <c r="Q27" s="111">
        <f>IF(SER_hh_tes!Q27=0,"",SER_hh_tes!Q27/SER_hh_fec!Q27)</f>
        <v>0.99999999999999978</v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>
        <f>IF(SER_hh_tes!B29=0,"",SER_hh_tes!B29/SER_hh_fec!B29)</f>
        <v>0.49663296258911954</v>
      </c>
      <c r="C29" s="110">
        <f>IF(SER_hh_tes!C29=0,"",SER_hh_tes!C29/SER_hh_fec!C29)</f>
        <v>0.5190979549277126</v>
      </c>
      <c r="D29" s="110">
        <f>IF(SER_hh_tes!D29=0,"",SER_hh_tes!D29/SER_hh_fec!D29)</f>
        <v>0.51064162319880912</v>
      </c>
      <c r="E29" s="110">
        <f>IF(SER_hh_tes!E29=0,"",SER_hh_tes!E29/SER_hh_fec!E29)</f>
        <v>0.51395091601928</v>
      </c>
      <c r="F29" s="110">
        <f>IF(SER_hh_tes!F29=0,"",SER_hh_tes!F29/SER_hh_fec!F29)</f>
        <v>0.51725528726526904</v>
      </c>
      <c r="G29" s="110">
        <f>IF(SER_hh_tes!G29=0,"",SER_hh_tes!G29/SER_hh_fec!G29)</f>
        <v>0.50456762964442814</v>
      </c>
      <c r="H29" s="110">
        <f>IF(SER_hh_tes!H29=0,"",SER_hh_tes!H29/SER_hh_fec!H29)</f>
        <v>0.52415200192473355</v>
      </c>
      <c r="I29" s="110">
        <f>IF(SER_hh_tes!I29=0,"",SER_hh_tes!I29/SER_hh_fec!I29)</f>
        <v>0.52728636122255901</v>
      </c>
      <c r="J29" s="110">
        <f>IF(SER_hh_tes!J29=0,"",SER_hh_tes!J29/SER_hh_fec!J29)</f>
        <v>0.52118971293267058</v>
      </c>
      <c r="K29" s="110">
        <f>IF(SER_hh_tes!K29=0,"",SER_hh_tes!K29/SER_hh_fec!K29)</f>
        <v>0.53005540704125231</v>
      </c>
      <c r="L29" s="110">
        <f>IF(SER_hh_tes!L29=0,"",SER_hh_tes!L29/SER_hh_fec!L29)</f>
        <v>0.58299487129890248</v>
      </c>
      <c r="M29" s="110">
        <f>IF(SER_hh_tes!M29=0,"",SER_hh_tes!M29/SER_hh_fec!M29)</f>
        <v>0.58841273138576267</v>
      </c>
      <c r="N29" s="110">
        <f>IF(SER_hh_tes!N29=0,"",SER_hh_tes!N29/SER_hh_fec!N29)</f>
        <v>0.55177835259313535</v>
      </c>
      <c r="O29" s="110">
        <f>IF(SER_hh_tes!O29=0,"",SER_hh_tes!O29/SER_hh_fec!O29)</f>
        <v>0.57062036508726066</v>
      </c>
      <c r="P29" s="110">
        <f>IF(SER_hh_tes!P29=0,"",SER_hh_tes!P29/SER_hh_fec!P29)</f>
        <v>0.54980584046331771</v>
      </c>
      <c r="Q29" s="110">
        <f>IF(SER_hh_tes!Q29=0,"",SER_hh_tes!Q29/SER_hh_fec!Q29)</f>
        <v>0.54535572278447375</v>
      </c>
    </row>
    <row r="30" spans="1:17" ht="12" customHeight="1" x14ac:dyDescent="0.25">
      <c r="A30" s="88" t="s">
        <v>66</v>
      </c>
      <c r="B30" s="109">
        <f>IF(SER_hh_tes!B30=0,"",SER_hh_tes!B30/SER_hh_fec!B30)</f>
        <v>0.37776544891493896</v>
      </c>
      <c r="C30" s="109">
        <f>IF(SER_hh_tes!C30=0,"",SER_hh_tes!C30/SER_hh_fec!C30)</f>
        <v>0.37776544891493902</v>
      </c>
      <c r="D30" s="109">
        <f>IF(SER_hh_tes!D30=0,"",SER_hh_tes!D30/SER_hh_fec!D30)</f>
        <v>0.40105187239382295</v>
      </c>
      <c r="E30" s="109">
        <f>IF(SER_hh_tes!E30=0,"",SER_hh_tes!E30/SER_hh_fec!E30)</f>
        <v>0.40721615653972715</v>
      </c>
      <c r="F30" s="109">
        <f>IF(SER_hh_tes!F30=0,"",SER_hh_tes!F30/SER_hh_fec!F30)</f>
        <v>0.41356182814176223</v>
      </c>
      <c r="G30" s="109">
        <f>IF(SER_hh_tes!G30=0,"",SER_hh_tes!G30/SER_hh_fec!G30)</f>
        <v>0.4251005286459742</v>
      </c>
      <c r="H30" s="109">
        <f>IF(SER_hh_tes!H30=0,"",SER_hh_tes!H30/SER_hh_fec!H30)</f>
        <v>0.43275375286054474</v>
      </c>
      <c r="I30" s="109">
        <f>IF(SER_hh_tes!I30=0,"",SER_hh_tes!I30/SER_hh_fec!I30)</f>
        <v>0.43692379942995707</v>
      </c>
      <c r="J30" s="109">
        <f>IF(SER_hh_tes!J30=0,"",SER_hh_tes!J30/SER_hh_fec!J30)</f>
        <v>0.44017562236369923</v>
      </c>
      <c r="K30" s="109">
        <f>IF(SER_hh_tes!K30=0,"",SER_hh_tes!K30/SER_hh_fec!K30)</f>
        <v>0.44062980798651857</v>
      </c>
      <c r="L30" s="109">
        <f>IF(SER_hh_tes!L30=0,"",SER_hh_tes!L30/SER_hh_fec!L30)</f>
        <v>0.44651159148236386</v>
      </c>
      <c r="M30" s="109">
        <f>IF(SER_hh_tes!M30=0,"",SER_hh_tes!M30/SER_hh_fec!M30)</f>
        <v>0.4479390060469009</v>
      </c>
      <c r="N30" s="109">
        <f>IF(SER_hh_tes!N30=0,"",SER_hh_tes!N30/SER_hh_fec!N30)</f>
        <v>0.44898939615328337</v>
      </c>
      <c r="O30" s="109">
        <f>IF(SER_hh_tes!O30=0,"",SER_hh_tes!O30/SER_hh_fec!O30)</f>
        <v>0.44936750123719338</v>
      </c>
      <c r="P30" s="109">
        <f>IF(SER_hh_tes!P30=0,"",SER_hh_tes!P30/SER_hh_fec!P30)</f>
        <v>0.45205895272053204</v>
      </c>
      <c r="Q30" s="109">
        <f>IF(SER_hh_tes!Q30=0,"",SER_hh_tes!Q30/SER_hh_fec!Q30)</f>
        <v>0.45252152186064309</v>
      </c>
    </row>
    <row r="31" spans="1:17" ht="12" customHeight="1" x14ac:dyDescent="0.25">
      <c r="A31" s="88" t="s">
        <v>98</v>
      </c>
      <c r="B31" s="109">
        <f>IF(SER_hh_tes!B31=0,"",SER_hh_tes!B31/SER_hh_fec!B31)</f>
        <v>0.40682432960070336</v>
      </c>
      <c r="C31" s="109">
        <f>IF(SER_hh_tes!C31=0,"",SER_hh_tes!C31/SER_hh_fec!C31)</f>
        <v>0.41208291345520642</v>
      </c>
      <c r="D31" s="109">
        <f>IF(SER_hh_tes!D31=0,"",SER_hh_tes!D31/SER_hh_fec!D31)</f>
        <v>0.41884058117892226</v>
      </c>
      <c r="E31" s="109">
        <f>IF(SER_hh_tes!E31=0,"",SER_hh_tes!E31/SER_hh_fec!E31)</f>
        <v>0.42436766834559209</v>
      </c>
      <c r="F31" s="109">
        <f>IF(SER_hh_tes!F31=0,"",SER_hh_tes!F31/SER_hh_fec!F31)</f>
        <v>0.42999539330582531</v>
      </c>
      <c r="G31" s="109">
        <f>IF(SER_hh_tes!G31=0,"",SER_hh_tes!G31/SER_hh_fec!G31)</f>
        <v>0.43863235874081569</v>
      </c>
      <c r="H31" s="109">
        <f>IF(SER_hh_tes!H31=0,"",SER_hh_tes!H31/SER_hh_fec!H31)</f>
        <v>0.44434609183420815</v>
      </c>
      <c r="I31" s="109">
        <f>IF(SER_hh_tes!I31=0,"",SER_hh_tes!I31/SER_hh_fec!I31)</f>
        <v>0.45086894689888463</v>
      </c>
      <c r="J31" s="109">
        <f>IF(SER_hh_tes!J31=0,"",SER_hh_tes!J31/SER_hh_fec!J31)</f>
        <v>0.45800310170240055</v>
      </c>
      <c r="K31" s="109">
        <f>IF(SER_hh_tes!K31=0,"",SER_hh_tes!K31/SER_hh_fec!K31)</f>
        <v>0.46360459047311386</v>
      </c>
      <c r="L31" s="109">
        <f>IF(SER_hh_tes!L31=0,"",SER_hh_tes!L31/SER_hh_fec!L31)</f>
        <v>0.46892668590431053</v>
      </c>
      <c r="M31" s="109">
        <f>IF(SER_hh_tes!M31=0,"",SER_hh_tes!M31/SER_hh_fec!M31)</f>
        <v>0.47445897951390209</v>
      </c>
      <c r="N31" s="109">
        <f>IF(SER_hh_tes!N31=0,"",SER_hh_tes!N31/SER_hh_fec!N31)</f>
        <v>0.479433588182272</v>
      </c>
      <c r="O31" s="109">
        <f>IF(SER_hh_tes!O31=0,"",SER_hh_tes!O31/SER_hh_fec!O31)</f>
        <v>0.48142183263921184</v>
      </c>
      <c r="P31" s="109">
        <f>IF(SER_hh_tes!P31=0,"",SER_hh_tes!P31/SER_hh_fec!P31)</f>
        <v>0.4843592438425906</v>
      </c>
      <c r="Q31" s="109">
        <f>IF(SER_hh_tes!Q31=0,"",SER_hh_tes!Q31/SER_hh_fec!Q31)</f>
        <v>0.48587944242673098</v>
      </c>
    </row>
    <row r="32" spans="1:17" ht="12" customHeight="1" x14ac:dyDescent="0.25">
      <c r="A32" s="88" t="s">
        <v>34</v>
      </c>
      <c r="B32" s="109" t="str">
        <f>IF(SER_hh_tes!B32=0,"",SER_hh_tes!B32/SER_hh_fec!B32)</f>
        <v/>
      </c>
      <c r="C32" s="109" t="str">
        <f>IF(SER_hh_tes!C32=0,"",SER_hh_tes!C32/SER_hh_fec!C32)</f>
        <v/>
      </c>
      <c r="D32" s="109" t="str">
        <f>IF(SER_hh_tes!D32=0,"",SER_hh_tes!D32/SER_hh_fec!D32)</f>
        <v/>
      </c>
      <c r="E32" s="109" t="str">
        <f>IF(SER_hh_tes!E32=0,"",SER_hh_tes!E32/SER_hh_fec!E32)</f>
        <v/>
      </c>
      <c r="F32" s="109" t="str">
        <f>IF(SER_hh_tes!F32=0,"",SER_hh_tes!F32/SER_hh_fec!F32)</f>
        <v/>
      </c>
      <c r="G32" s="109" t="str">
        <f>IF(SER_hh_tes!G32=0,"",SER_hh_tes!G32/SER_hh_fec!G32)</f>
        <v/>
      </c>
      <c r="H32" s="109" t="str">
        <f>IF(SER_hh_tes!H32=0,"",SER_hh_tes!H32/SER_hh_fec!H32)</f>
        <v/>
      </c>
      <c r="I32" s="109" t="str">
        <f>IF(SER_hh_tes!I32=0,"",SER_hh_tes!I32/SER_hh_fec!I32)</f>
        <v/>
      </c>
      <c r="J32" s="109" t="str">
        <f>IF(SER_hh_tes!J32=0,"",SER_hh_tes!J32/SER_hh_fec!J32)</f>
        <v/>
      </c>
      <c r="K32" s="109" t="str">
        <f>IF(SER_hh_tes!K32=0,"",SER_hh_tes!K32/SER_hh_fec!K32)</f>
        <v/>
      </c>
      <c r="L32" s="109" t="str">
        <f>IF(SER_hh_tes!L32=0,"",SER_hh_tes!L32/SER_hh_fec!L32)</f>
        <v/>
      </c>
      <c r="M32" s="109" t="str">
        <f>IF(SER_hh_tes!M32=0,"",SER_hh_tes!M32/SER_hh_fec!M32)</f>
        <v/>
      </c>
      <c r="N32" s="109">
        <f>IF(SER_hh_tes!N32=0,"",SER_hh_tes!N32/SER_hh_fec!N32)</f>
        <v>0.36013437323390446</v>
      </c>
      <c r="O32" s="109">
        <f>IF(SER_hh_tes!O32=0,"",SER_hh_tes!O32/SER_hh_fec!O32)</f>
        <v>0.36016524106024661</v>
      </c>
      <c r="P32" s="109">
        <f>IF(SER_hh_tes!P32=0,"",SER_hh_tes!P32/SER_hh_fec!P32)</f>
        <v>0.36023020521862015</v>
      </c>
      <c r="Q32" s="109">
        <f>IF(SER_hh_tes!Q32=0,"",SER_hh_tes!Q32/SER_hh_fec!Q32)</f>
        <v>0.36024541381239139</v>
      </c>
    </row>
    <row r="33" spans="1:17" ht="12" customHeight="1" x14ac:dyDescent="0.25">
      <c r="A33" s="49" t="s">
        <v>30</v>
      </c>
      <c r="B33" s="108">
        <f>IF(SER_hh_tes!B33=0,"",SER_hh_tes!B33/SER_hh_fec!B33)</f>
        <v>0.55350248925265766</v>
      </c>
      <c r="C33" s="108">
        <f>IF(SER_hh_tes!C33=0,"",SER_hh_tes!C33/SER_hh_fec!C33)</f>
        <v>0.5658016576960182</v>
      </c>
      <c r="D33" s="108">
        <f>IF(SER_hh_tes!D33=0,"",SER_hh_tes!D33/SER_hh_fec!D33)</f>
        <v>0.56681802784197299</v>
      </c>
      <c r="E33" s="108">
        <f>IF(SER_hh_tes!E33=0,"",SER_hh_tes!E33/SER_hh_fec!E33)</f>
        <v>0.57234415601739541</v>
      </c>
      <c r="F33" s="108">
        <f>IF(SER_hh_tes!F33=0,"",SER_hh_tes!F33/SER_hh_fec!F33)</f>
        <v>0.57848441398867756</v>
      </c>
      <c r="G33" s="108">
        <f>IF(SER_hh_tes!G33=0,"",SER_hh_tes!G33/SER_hh_fec!G33)</f>
        <v>0.58275914800265205</v>
      </c>
      <c r="H33" s="108">
        <f>IF(SER_hh_tes!H33=0,"",SER_hh_tes!H33/SER_hh_fec!H33)</f>
        <v>0.59618989725410987</v>
      </c>
      <c r="I33" s="108">
        <f>IF(SER_hh_tes!I33=0,"",SER_hh_tes!I33/SER_hh_fec!I33)</f>
        <v>0.60370579203176078</v>
      </c>
      <c r="J33" s="108">
        <f>IF(SER_hh_tes!J33=0,"",SER_hh_tes!J33/SER_hh_fec!J33)</f>
        <v>0.60850100653111072</v>
      </c>
      <c r="K33" s="108">
        <f>IF(SER_hh_tes!K33=0,"",SER_hh_tes!K33/SER_hh_fec!K33)</f>
        <v>0.61889546928458894</v>
      </c>
      <c r="L33" s="108">
        <f>IF(SER_hh_tes!L33=0,"",SER_hh_tes!L33/SER_hh_fec!L33)</f>
        <v>0.63517187193644964</v>
      </c>
      <c r="M33" s="108">
        <f>IF(SER_hh_tes!M33=0,"",SER_hh_tes!M33/SER_hh_fec!M33)</f>
        <v>0.64216927371991062</v>
      </c>
      <c r="N33" s="108">
        <f>IF(SER_hh_tes!N33=0,"",SER_hh_tes!N33/SER_hh_fec!N33)</f>
        <v>0.6447954473198777</v>
      </c>
      <c r="O33" s="108">
        <f>IF(SER_hh_tes!O33=0,"",SER_hh_tes!O33/SER_hh_fec!O33)</f>
        <v>0.65203333558889831</v>
      </c>
      <c r="P33" s="108">
        <f>IF(SER_hh_tes!P33=0,"",SER_hh_tes!P33/SER_hh_fec!P33)</f>
        <v>0.65417838072738566</v>
      </c>
      <c r="Q33" s="108">
        <f>IF(SER_hh_tes!Q33=0,"",SER_hh_tes!Q33/SER_hh_fec!Q33)</f>
        <v>0.65488581631830356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>
        <f t="shared" ref="B3" si="0">SUM(B4,B16,B19,B29)</f>
        <v>1306.4681293995161</v>
      </c>
      <c r="C3" s="106">
        <f t="shared" ref="C3:Q3" si="1">SUM(C4,C16,C19,C29)</f>
        <v>1440.5478477940821</v>
      </c>
      <c r="D3" s="106">
        <f t="shared" si="1"/>
        <v>1557.7783126550889</v>
      </c>
      <c r="E3" s="106">
        <f t="shared" si="1"/>
        <v>1635.3103187865008</v>
      </c>
      <c r="F3" s="106">
        <f t="shared" si="1"/>
        <v>2001.8338342889408</v>
      </c>
      <c r="G3" s="106">
        <f t="shared" si="1"/>
        <v>2252.001029835269</v>
      </c>
      <c r="H3" s="106">
        <f t="shared" si="1"/>
        <v>2147.4967698940673</v>
      </c>
      <c r="I3" s="106">
        <f t="shared" si="1"/>
        <v>1979.6816768321521</v>
      </c>
      <c r="J3" s="106">
        <f t="shared" si="1"/>
        <v>1639.5497954931966</v>
      </c>
      <c r="K3" s="106">
        <f t="shared" si="1"/>
        <v>1862.7431422607999</v>
      </c>
      <c r="L3" s="106">
        <f t="shared" si="1"/>
        <v>1272.3053471220699</v>
      </c>
      <c r="M3" s="106">
        <f t="shared" si="1"/>
        <v>1136.4735870836764</v>
      </c>
      <c r="N3" s="106">
        <f t="shared" si="1"/>
        <v>1002.452524187983</v>
      </c>
      <c r="O3" s="106">
        <f t="shared" si="1"/>
        <v>983.08356376943743</v>
      </c>
      <c r="P3" s="106">
        <f t="shared" si="1"/>
        <v>1029.1673523807235</v>
      </c>
      <c r="Q3" s="106">
        <f t="shared" si="1"/>
        <v>1108.4492942748177</v>
      </c>
    </row>
    <row r="4" spans="1:17" ht="12.95" customHeight="1" x14ac:dyDescent="0.25">
      <c r="A4" s="90" t="s">
        <v>44</v>
      </c>
      <c r="B4" s="101">
        <f t="shared" ref="B4" si="2">SUM(B5:B15)</f>
        <v>902.22632247916169</v>
      </c>
      <c r="C4" s="101">
        <f t="shared" ref="C4:Q4" si="3">SUM(C5:C15)</f>
        <v>1054.6298320432988</v>
      </c>
      <c r="D4" s="101">
        <f t="shared" si="3"/>
        <v>1131.3038661915707</v>
      </c>
      <c r="E4" s="101">
        <f t="shared" si="3"/>
        <v>1205.2839964161615</v>
      </c>
      <c r="F4" s="101">
        <f t="shared" si="3"/>
        <v>1528.3107454990759</v>
      </c>
      <c r="G4" s="101">
        <f t="shared" si="3"/>
        <v>1683.9722825590654</v>
      </c>
      <c r="H4" s="101">
        <f t="shared" si="3"/>
        <v>1608.3350204851686</v>
      </c>
      <c r="I4" s="101">
        <f t="shared" si="3"/>
        <v>1436.8233023768896</v>
      </c>
      <c r="J4" s="101">
        <f t="shared" si="3"/>
        <v>1108.9502232292111</v>
      </c>
      <c r="K4" s="101">
        <f t="shared" si="3"/>
        <v>1355.15335528373</v>
      </c>
      <c r="L4" s="101">
        <f t="shared" si="3"/>
        <v>940.09576024557714</v>
      </c>
      <c r="M4" s="101">
        <f t="shared" si="3"/>
        <v>818.52049553497363</v>
      </c>
      <c r="N4" s="101">
        <f t="shared" si="3"/>
        <v>712.88466100464029</v>
      </c>
      <c r="O4" s="101">
        <f t="shared" si="3"/>
        <v>688.22383111917736</v>
      </c>
      <c r="P4" s="101">
        <f t="shared" si="3"/>
        <v>655.30171309968091</v>
      </c>
      <c r="Q4" s="101">
        <f t="shared" si="3"/>
        <v>718.33941935709038</v>
      </c>
    </row>
    <row r="5" spans="1:17" ht="12" customHeight="1" x14ac:dyDescent="0.25">
      <c r="A5" s="88" t="s">
        <v>38</v>
      </c>
      <c r="B5" s="100">
        <v>0</v>
      </c>
      <c r="C5" s="100">
        <v>0</v>
      </c>
      <c r="D5" s="100">
        <v>0</v>
      </c>
      <c r="E5" s="100">
        <v>0</v>
      </c>
      <c r="F5" s="100">
        <v>0</v>
      </c>
      <c r="G5" s="100">
        <v>0</v>
      </c>
      <c r="H5" s="100">
        <v>0</v>
      </c>
      <c r="I5" s="100">
        <v>0</v>
      </c>
      <c r="J5" s="100">
        <v>0</v>
      </c>
      <c r="K5" s="100">
        <v>0</v>
      </c>
      <c r="L5" s="100">
        <v>0</v>
      </c>
      <c r="M5" s="100">
        <v>0</v>
      </c>
      <c r="N5" s="100">
        <v>0</v>
      </c>
      <c r="O5" s="100">
        <v>0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810.76037363585851</v>
      </c>
      <c r="C7" s="100">
        <v>932.65084111946464</v>
      </c>
      <c r="D7" s="100">
        <v>959.7318016536783</v>
      </c>
      <c r="E7" s="100">
        <v>1017.9955145502718</v>
      </c>
      <c r="F7" s="100">
        <v>1294.7938105366241</v>
      </c>
      <c r="G7" s="100">
        <v>1465.5146952669709</v>
      </c>
      <c r="H7" s="100">
        <v>1349.0378119925358</v>
      </c>
      <c r="I7" s="100">
        <v>1150.5062093998376</v>
      </c>
      <c r="J7" s="100">
        <v>797.21475988217321</v>
      </c>
      <c r="K7" s="100">
        <v>998.45465014772151</v>
      </c>
      <c r="L7" s="100">
        <v>602.94339188622826</v>
      </c>
      <c r="M7" s="100">
        <v>437.97024157351512</v>
      </c>
      <c r="N7" s="100">
        <v>334.83179931865425</v>
      </c>
      <c r="O7" s="100">
        <v>312.24131129257722</v>
      </c>
      <c r="P7" s="100">
        <v>290.59757580734902</v>
      </c>
      <c r="Q7" s="100">
        <v>334.58082064036159</v>
      </c>
    </row>
    <row r="8" spans="1:17" ht="12" customHeight="1" x14ac:dyDescent="0.25">
      <c r="A8" s="88" t="s">
        <v>101</v>
      </c>
      <c r="B8" s="100">
        <v>3.9528937082531239E-2</v>
      </c>
      <c r="C8" s="100">
        <v>5.5490306485868689E-2</v>
      </c>
      <c r="D8" s="100">
        <v>8.1728832080957881E-2</v>
      </c>
      <c r="E8" s="100">
        <v>0.11964051289744673</v>
      </c>
      <c r="F8" s="100">
        <v>0.15458176622463654</v>
      </c>
      <c r="G8" s="100">
        <v>0.18469110867177704</v>
      </c>
      <c r="H8" s="100">
        <v>0.22769860108368309</v>
      </c>
      <c r="I8" s="100">
        <v>0.25655691301590633</v>
      </c>
      <c r="J8" s="100">
        <v>0.28358707016999957</v>
      </c>
      <c r="K8" s="100">
        <v>0.35491521161032841</v>
      </c>
      <c r="L8" s="100">
        <v>0.33715236835934881</v>
      </c>
      <c r="M8" s="100">
        <v>0.38530713213597706</v>
      </c>
      <c r="N8" s="100">
        <v>0.41583593351848758</v>
      </c>
      <c r="O8" s="100">
        <v>0.42906712959340804</v>
      </c>
      <c r="P8" s="100">
        <v>0.59513030586805216</v>
      </c>
      <c r="Q8" s="100">
        <v>0.7358265193454856</v>
      </c>
    </row>
    <row r="9" spans="1:17" ht="12" customHeight="1" x14ac:dyDescent="0.25">
      <c r="A9" s="88" t="s">
        <v>106</v>
      </c>
      <c r="B9" s="100">
        <v>91.426419906220602</v>
      </c>
      <c r="C9" s="100">
        <v>121.92350061734835</v>
      </c>
      <c r="D9" s="100">
        <v>171.49033570581139</v>
      </c>
      <c r="E9" s="100">
        <v>187.16884135299219</v>
      </c>
      <c r="F9" s="100">
        <v>233.36235319622716</v>
      </c>
      <c r="G9" s="100">
        <v>218.27289618342266</v>
      </c>
      <c r="H9" s="100">
        <v>259.06950989154927</v>
      </c>
      <c r="I9" s="100">
        <v>286.06053606403606</v>
      </c>
      <c r="J9" s="100">
        <v>311.45187627686778</v>
      </c>
      <c r="K9" s="100">
        <v>356.34378992439821</v>
      </c>
      <c r="L9" s="100">
        <v>336.81521599098943</v>
      </c>
      <c r="M9" s="100">
        <v>380.16494682932256</v>
      </c>
      <c r="N9" s="100">
        <v>377.63702575246759</v>
      </c>
      <c r="O9" s="100">
        <v>375.55345269700672</v>
      </c>
      <c r="P9" s="100">
        <v>364.1090069864639</v>
      </c>
      <c r="Q9" s="100">
        <v>383.02277219738329</v>
      </c>
    </row>
    <row r="10" spans="1:17" ht="12" customHeight="1" x14ac:dyDescent="0.25">
      <c r="A10" s="88" t="s">
        <v>34</v>
      </c>
      <c r="B10" s="100">
        <v>0</v>
      </c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>
        <v>0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>
        <v>0</v>
      </c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>
        <f t="shared" ref="B16" si="4">SUM(B17:B18)</f>
        <v>0.53562727918793818</v>
      </c>
      <c r="C16" s="101">
        <f t="shared" ref="C16:Q16" si="5">SUM(C17:C18)</f>
        <v>0.5756789168335078</v>
      </c>
      <c r="D16" s="101">
        <f t="shared" si="5"/>
        <v>0.61610889708641314</v>
      </c>
      <c r="E16" s="101">
        <f t="shared" si="5"/>
        <v>0.66076563386450604</v>
      </c>
      <c r="F16" s="101">
        <f t="shared" si="5"/>
        <v>0.69762703446140861</v>
      </c>
      <c r="G16" s="101">
        <f t="shared" si="5"/>
        <v>0.72318810157252744</v>
      </c>
      <c r="H16" s="101">
        <f t="shared" si="5"/>
        <v>0.80639342296955119</v>
      </c>
      <c r="I16" s="101">
        <f t="shared" si="5"/>
        <v>1.0590711438498597</v>
      </c>
      <c r="J16" s="101">
        <f t="shared" si="5"/>
        <v>1.2405641777419401</v>
      </c>
      <c r="K16" s="101">
        <f t="shared" si="5"/>
        <v>1.2723435891288493</v>
      </c>
      <c r="L16" s="101">
        <f t="shared" si="5"/>
        <v>1.6039226801917983</v>
      </c>
      <c r="M16" s="101">
        <f t="shared" si="5"/>
        <v>1.7401307877483245</v>
      </c>
      <c r="N16" s="101">
        <f t="shared" si="5"/>
        <v>1.9817332739610276</v>
      </c>
      <c r="O16" s="101">
        <f t="shared" si="5"/>
        <v>2.4308625192110935</v>
      </c>
      <c r="P16" s="101">
        <f t="shared" si="5"/>
        <v>3.195338527271351</v>
      </c>
      <c r="Q16" s="101">
        <f t="shared" si="5"/>
        <v>4.426518862726037</v>
      </c>
    </row>
    <row r="17" spans="1:17" ht="12.95" customHeight="1" x14ac:dyDescent="0.25">
      <c r="A17" s="88" t="s">
        <v>101</v>
      </c>
      <c r="B17" s="103">
        <v>0.53562727918793818</v>
      </c>
      <c r="C17" s="103">
        <v>0.5756789168335078</v>
      </c>
      <c r="D17" s="103">
        <v>0.61610889708641314</v>
      </c>
      <c r="E17" s="103">
        <v>0.66076563386450604</v>
      </c>
      <c r="F17" s="103">
        <v>0.69762703446140861</v>
      </c>
      <c r="G17" s="103">
        <v>0.72318810157252744</v>
      </c>
      <c r="H17" s="103">
        <v>0.80639342296955119</v>
      </c>
      <c r="I17" s="103">
        <v>1.0590711438498597</v>
      </c>
      <c r="J17" s="103">
        <v>1.2405641777419401</v>
      </c>
      <c r="K17" s="103">
        <v>1.2723435891288493</v>
      </c>
      <c r="L17" s="103">
        <v>1.6039226801917983</v>
      </c>
      <c r="M17" s="103">
        <v>1.7401307877483245</v>
      </c>
      <c r="N17" s="103">
        <v>1.9817332739610276</v>
      </c>
      <c r="O17" s="103">
        <v>2.4308625192110935</v>
      </c>
      <c r="P17" s="103">
        <v>3.195338527271351</v>
      </c>
      <c r="Q17" s="103">
        <v>4.426518862726037</v>
      </c>
    </row>
    <row r="18" spans="1:17" ht="12" customHeight="1" x14ac:dyDescent="0.25">
      <c r="A18" s="88" t="s">
        <v>100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>
        <f t="shared" ref="B19" si="6">SUM(B20:B27)</f>
        <v>261.81201951019773</v>
      </c>
      <c r="C19" s="101">
        <f t="shared" ref="C19:Q19" si="7">SUM(C20:C27)</f>
        <v>266.63224041873451</v>
      </c>
      <c r="D19" s="101">
        <f t="shared" si="7"/>
        <v>249.81113511433881</v>
      </c>
      <c r="E19" s="101">
        <f t="shared" si="7"/>
        <v>238.41332279824249</v>
      </c>
      <c r="F19" s="101">
        <f t="shared" si="7"/>
        <v>241.40935425748785</v>
      </c>
      <c r="G19" s="101">
        <f t="shared" si="7"/>
        <v>239.66856422342843</v>
      </c>
      <c r="H19" s="101">
        <f t="shared" si="7"/>
        <v>238.55664993030328</v>
      </c>
      <c r="I19" s="101">
        <f t="shared" si="7"/>
        <v>224.6627036094882</v>
      </c>
      <c r="J19" s="101">
        <f t="shared" si="7"/>
        <v>175.43638896161696</v>
      </c>
      <c r="K19" s="101">
        <f t="shared" si="7"/>
        <v>171.62446755765581</v>
      </c>
      <c r="L19" s="101">
        <f t="shared" si="7"/>
        <v>153.03100569413758</v>
      </c>
      <c r="M19" s="101">
        <f t="shared" si="7"/>
        <v>138.10445521682274</v>
      </c>
      <c r="N19" s="101">
        <f t="shared" si="7"/>
        <v>123.36342789355245</v>
      </c>
      <c r="O19" s="101">
        <f t="shared" si="7"/>
        <v>124.58635585961538</v>
      </c>
      <c r="P19" s="101">
        <f t="shared" si="7"/>
        <v>123.2099692505488</v>
      </c>
      <c r="Q19" s="101">
        <f t="shared" si="7"/>
        <v>122.43299982550008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33.042399013901978</v>
      </c>
      <c r="C21" s="100">
        <v>25.388428446645545</v>
      </c>
      <c r="D21" s="100">
        <v>24.304454102911222</v>
      </c>
      <c r="E21" s="100">
        <v>25.653971119730091</v>
      </c>
      <c r="F21" s="100">
        <v>26.31341877800066</v>
      </c>
      <c r="G21" s="100">
        <v>27.279271691483313</v>
      </c>
      <c r="H21" s="100">
        <v>28.32144242996738</v>
      </c>
      <c r="I21" s="100">
        <v>28.850181879255846</v>
      </c>
      <c r="J21" s="100">
        <v>28.654257872511561</v>
      </c>
      <c r="K21" s="100">
        <v>28.899249146742939</v>
      </c>
      <c r="L21" s="100">
        <v>27.907389356247048</v>
      </c>
      <c r="M21" s="100">
        <v>27.969667469145168</v>
      </c>
      <c r="N21" s="100">
        <v>27.386906642845535</v>
      </c>
      <c r="O21" s="100">
        <v>26.825191475343559</v>
      </c>
      <c r="P21" s="100">
        <v>26.898187182643142</v>
      </c>
      <c r="Q21" s="100">
        <v>27.181860313959621</v>
      </c>
    </row>
    <row r="22" spans="1:17" ht="12" customHeight="1" x14ac:dyDescent="0.25">
      <c r="A22" s="88" t="s">
        <v>99</v>
      </c>
      <c r="B22" s="100">
        <v>189.72952563627541</v>
      </c>
      <c r="C22" s="100">
        <v>197.8157557686975</v>
      </c>
      <c r="D22" s="100">
        <v>180.57165521391062</v>
      </c>
      <c r="E22" s="100">
        <v>167.14858736506892</v>
      </c>
      <c r="F22" s="100">
        <v>169.02539756674457</v>
      </c>
      <c r="G22" s="100">
        <v>164.87116312743768</v>
      </c>
      <c r="H22" s="100">
        <v>161.69811650765169</v>
      </c>
      <c r="I22" s="100">
        <v>146.26848660029421</v>
      </c>
      <c r="J22" s="100">
        <v>97.235256159702942</v>
      </c>
      <c r="K22" s="100">
        <v>89.46543258769438</v>
      </c>
      <c r="L22" s="100">
        <v>68.986617580840402</v>
      </c>
      <c r="M22" s="100">
        <v>51.020371736337751</v>
      </c>
      <c r="N22" s="100">
        <v>33.985479680744085</v>
      </c>
      <c r="O22" s="100">
        <v>31.960707608023039</v>
      </c>
      <c r="P22" s="100">
        <v>31.187862952046949</v>
      </c>
      <c r="Q22" s="100">
        <v>30.389082363018279</v>
      </c>
    </row>
    <row r="23" spans="1:17" ht="12" customHeight="1" x14ac:dyDescent="0.25">
      <c r="A23" s="88" t="s">
        <v>98</v>
      </c>
      <c r="B23" s="100">
        <v>39.040094860020361</v>
      </c>
      <c r="C23" s="100">
        <v>43.428056203391478</v>
      </c>
      <c r="D23" s="100">
        <v>44.935025797516964</v>
      </c>
      <c r="E23" s="100">
        <v>45.610764313443461</v>
      </c>
      <c r="F23" s="100">
        <v>46.070537912742637</v>
      </c>
      <c r="G23" s="100">
        <v>47.518129404507441</v>
      </c>
      <c r="H23" s="100">
        <v>48.537090992684199</v>
      </c>
      <c r="I23" s="100">
        <v>49.544035129938152</v>
      </c>
      <c r="J23" s="100">
        <v>49.546874929402449</v>
      </c>
      <c r="K23" s="100">
        <v>53.259785823218486</v>
      </c>
      <c r="L23" s="100">
        <v>56.136998757050129</v>
      </c>
      <c r="M23" s="100">
        <v>59.114416011339834</v>
      </c>
      <c r="N23" s="100">
        <v>61.991041569962825</v>
      </c>
      <c r="O23" s="100">
        <v>65.80045677624878</v>
      </c>
      <c r="P23" s="100">
        <v>65.123919115858698</v>
      </c>
      <c r="Q23" s="100">
        <v>64.862057148522183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0</v>
      </c>
      <c r="P27" s="116">
        <v>0</v>
      </c>
      <c r="Q27" s="116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141.89416013096866</v>
      </c>
      <c r="C29" s="101">
        <f t="shared" ref="C29:Q29" si="9">SUM(C30:C33)</f>
        <v>118.71009641521525</v>
      </c>
      <c r="D29" s="101">
        <f t="shared" si="9"/>
        <v>176.04720245209302</v>
      </c>
      <c r="E29" s="101">
        <f t="shared" si="9"/>
        <v>190.95223393823233</v>
      </c>
      <c r="F29" s="101">
        <f t="shared" si="9"/>
        <v>231.41610749791562</v>
      </c>
      <c r="G29" s="101">
        <f t="shared" si="9"/>
        <v>327.63699495120295</v>
      </c>
      <c r="H29" s="101">
        <f t="shared" si="9"/>
        <v>299.7987060556261</v>
      </c>
      <c r="I29" s="101">
        <f t="shared" si="9"/>
        <v>317.1365997019243</v>
      </c>
      <c r="J29" s="101">
        <f t="shared" si="9"/>
        <v>353.92261912462646</v>
      </c>
      <c r="K29" s="101">
        <f t="shared" si="9"/>
        <v>334.69297583028521</v>
      </c>
      <c r="L29" s="101">
        <f t="shared" si="9"/>
        <v>177.57465850216346</v>
      </c>
      <c r="M29" s="101">
        <f t="shared" si="9"/>
        <v>178.10850554413167</v>
      </c>
      <c r="N29" s="101">
        <f t="shared" si="9"/>
        <v>164.22270201582927</v>
      </c>
      <c r="O29" s="101">
        <f t="shared" si="9"/>
        <v>167.84251427143357</v>
      </c>
      <c r="P29" s="101">
        <f t="shared" si="9"/>
        <v>247.46033150322256</v>
      </c>
      <c r="Q29" s="101">
        <f t="shared" si="9"/>
        <v>263.25035622950116</v>
      </c>
    </row>
    <row r="30" spans="1:17" ht="12" customHeight="1" x14ac:dyDescent="0.25">
      <c r="A30" s="88" t="s">
        <v>66</v>
      </c>
      <c r="B30" s="100">
        <v>109.18503458155459</v>
      </c>
      <c r="C30" s="100">
        <v>82.110509665922464</v>
      </c>
      <c r="D30" s="100">
        <v>135.26956177160878</v>
      </c>
      <c r="E30" s="100">
        <v>148.43828722394193</v>
      </c>
      <c r="F30" s="100">
        <v>182.65861433941541</v>
      </c>
      <c r="G30" s="100">
        <v>274.22441032327686</v>
      </c>
      <c r="H30" s="100">
        <v>243.33486678933272</v>
      </c>
      <c r="I30" s="100">
        <v>258.54974874236024</v>
      </c>
      <c r="J30" s="100">
        <v>293.58642709113258</v>
      </c>
      <c r="K30" s="100">
        <v>272.94183415408099</v>
      </c>
      <c r="L30" s="100">
        <v>111.41748201142563</v>
      </c>
      <c r="M30" s="100">
        <v>108.45586468109178</v>
      </c>
      <c r="N30" s="100">
        <v>94.52467590225163</v>
      </c>
      <c r="O30" s="100">
        <v>97.984775201995092</v>
      </c>
      <c r="P30" s="100">
        <v>173.38005634558141</v>
      </c>
      <c r="Q30" s="100">
        <v>187.60996655244605</v>
      </c>
    </row>
    <row r="31" spans="1:17" ht="12" customHeight="1" x14ac:dyDescent="0.25">
      <c r="A31" s="88" t="s">
        <v>98</v>
      </c>
      <c r="B31" s="100">
        <v>32.709125549414054</v>
      </c>
      <c r="C31" s="100">
        <v>36.599586749292776</v>
      </c>
      <c r="D31" s="100">
        <v>40.777640680484232</v>
      </c>
      <c r="E31" s="100">
        <v>42.513946714290405</v>
      </c>
      <c r="F31" s="100">
        <v>48.757493158500218</v>
      </c>
      <c r="G31" s="100">
        <v>53.412584627926122</v>
      </c>
      <c r="H31" s="100">
        <v>56.463839266293398</v>
      </c>
      <c r="I31" s="100">
        <v>58.586850959564067</v>
      </c>
      <c r="J31" s="100">
        <v>60.336192033493866</v>
      </c>
      <c r="K31" s="100">
        <v>61.751141676204206</v>
      </c>
      <c r="L31" s="100">
        <v>66.157176490737825</v>
      </c>
      <c r="M31" s="100">
        <v>69.652640863039906</v>
      </c>
      <c r="N31" s="100">
        <v>69.69802611357764</v>
      </c>
      <c r="O31" s="100">
        <v>69.85773906943848</v>
      </c>
      <c r="P31" s="100">
        <v>74.080275157641168</v>
      </c>
      <c r="Q31" s="100">
        <v>75.640389677055111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>
        <f>IF(SER_hh_fec!B3=0,0,1000000/0.086*SER_hh_fec!B3/SER_hh_num!B3)</f>
        <v>36637.880089621052</v>
      </c>
      <c r="C3" s="106">
        <f>IF(SER_hh_fec!C3=0,0,1000000/0.086*SER_hh_fec!C3/SER_hh_num!C3)</f>
        <v>39121.814539499363</v>
      </c>
      <c r="D3" s="106">
        <f>IF(SER_hh_fec!D3=0,0,1000000/0.086*SER_hh_fec!D3/SER_hh_num!D3)</f>
        <v>41364.099207965053</v>
      </c>
      <c r="E3" s="106">
        <f>IF(SER_hh_fec!E3=0,0,1000000/0.086*SER_hh_fec!E3/SER_hh_num!E3)</f>
        <v>44899.99852626436</v>
      </c>
      <c r="F3" s="106">
        <f>IF(SER_hh_fec!F3=0,0,1000000/0.086*SER_hh_fec!F3/SER_hh_num!F3)</f>
        <v>50914.761498093903</v>
      </c>
      <c r="G3" s="106">
        <f>IF(SER_hh_fec!G3=0,0,1000000/0.086*SER_hh_fec!G3/SER_hh_num!G3)</f>
        <v>55357.08106207908</v>
      </c>
      <c r="H3" s="106">
        <f>IF(SER_hh_fec!H3=0,0,1000000/0.086*SER_hh_fec!H3/SER_hh_num!H3)</f>
        <v>54976.760533609384</v>
      </c>
      <c r="I3" s="106">
        <f>IF(SER_hh_fec!I3=0,0,1000000/0.086*SER_hh_fec!I3/SER_hh_num!I3)</f>
        <v>52877.211682629975</v>
      </c>
      <c r="J3" s="106">
        <f>IF(SER_hh_fec!J3=0,0,1000000/0.086*SER_hh_fec!J3/SER_hh_num!J3)</f>
        <v>48494.289918708811</v>
      </c>
      <c r="K3" s="106">
        <f>IF(SER_hh_fec!K3=0,0,1000000/0.086*SER_hh_fec!K3/SER_hh_num!K3)</f>
        <v>51921.84560847524</v>
      </c>
      <c r="L3" s="106">
        <f>IF(SER_hh_fec!L3=0,0,1000000/0.086*SER_hh_fec!L3/SER_hh_num!L3)</f>
        <v>45192.696381646798</v>
      </c>
      <c r="M3" s="106">
        <f>IF(SER_hh_fec!M3=0,0,1000000/0.086*SER_hh_fec!M3/SER_hh_num!M3)</f>
        <v>43661.796317474953</v>
      </c>
      <c r="N3" s="106">
        <f>IF(SER_hh_fec!N3=0,0,1000000/0.086*SER_hh_fec!N3/SER_hh_num!N3)</f>
        <v>42894.607858047813</v>
      </c>
      <c r="O3" s="106">
        <f>IF(SER_hh_fec!O3=0,0,1000000/0.086*SER_hh_fec!O3/SER_hh_num!O3)</f>
        <v>40900.637852659311</v>
      </c>
      <c r="P3" s="106">
        <f>IF(SER_hh_fec!P3=0,0,1000000/0.086*SER_hh_fec!P3/SER_hh_num!P3)</f>
        <v>45094.873714701243</v>
      </c>
      <c r="Q3" s="106">
        <f>IF(SER_hh_fec!Q3=0,0,1000000/0.086*SER_hh_fec!Q3/SER_hh_num!Q3)</f>
        <v>47537.927149634044</v>
      </c>
    </row>
    <row r="4" spans="1:17" ht="12.95" customHeight="1" x14ac:dyDescent="0.25">
      <c r="A4" s="90" t="s">
        <v>44</v>
      </c>
      <c r="B4" s="101">
        <f>IF(SER_hh_fec!B4=0,0,1000000/0.086*SER_hh_fec!B4/SER_hh_num!B4)</f>
        <v>16346.724786840068</v>
      </c>
      <c r="C4" s="101">
        <f>IF(SER_hh_fec!C4=0,0,1000000/0.086*SER_hh_fec!C4/SER_hh_num!C4)</f>
        <v>18189.538253997373</v>
      </c>
      <c r="D4" s="101">
        <f>IF(SER_hh_fec!D4=0,0,1000000/0.086*SER_hh_fec!D4/SER_hh_num!D4)</f>
        <v>19413.523365980629</v>
      </c>
      <c r="E4" s="101">
        <f>IF(SER_hh_fec!E4=0,0,1000000/0.086*SER_hh_fec!E4/SER_hh_num!E4)</f>
        <v>22723.049788287699</v>
      </c>
      <c r="F4" s="101">
        <f>IF(SER_hh_fec!F4=0,0,1000000/0.086*SER_hh_fec!F4/SER_hh_num!F4)</f>
        <v>27364.475912877384</v>
      </c>
      <c r="G4" s="101">
        <f>IF(SER_hh_fec!G4=0,0,1000000/0.086*SER_hh_fec!G4/SER_hh_num!G4)</f>
        <v>31220.440539773012</v>
      </c>
      <c r="H4" s="101">
        <f>IF(SER_hh_fec!H4=0,0,1000000/0.086*SER_hh_fec!H4/SER_hh_num!H4)</f>
        <v>30678.994201835936</v>
      </c>
      <c r="I4" s="101">
        <f>IF(SER_hh_fec!I4=0,0,1000000/0.086*SER_hh_fec!I4/SER_hh_num!I4)</f>
        <v>28486.238991147457</v>
      </c>
      <c r="J4" s="101">
        <f>IF(SER_hh_fec!J4=0,0,1000000/0.086*SER_hh_fec!J4/SER_hh_num!J4)</f>
        <v>24353.360660194943</v>
      </c>
      <c r="K4" s="101">
        <f>IF(SER_hh_fec!K4=0,0,1000000/0.086*SER_hh_fec!K4/SER_hh_num!K4)</f>
        <v>27891.983027075195</v>
      </c>
      <c r="L4" s="101">
        <f>IF(SER_hh_fec!L4=0,0,1000000/0.086*SER_hh_fec!L4/SER_hh_num!L4)</f>
        <v>21752.519643217205</v>
      </c>
      <c r="M4" s="101">
        <f>IF(SER_hh_fec!M4=0,0,1000000/0.086*SER_hh_fec!M4/SER_hh_num!M4)</f>
        <v>20365.682488940725</v>
      </c>
      <c r="N4" s="101">
        <f>IF(SER_hh_fec!N4=0,0,1000000/0.086*SER_hh_fec!N4/SER_hh_num!N4)</f>
        <v>19708.986073018597</v>
      </c>
      <c r="O4" s="101">
        <f>IF(SER_hh_fec!O4=0,0,1000000/0.086*SER_hh_fec!O4/SER_hh_num!O4)</f>
        <v>18199.522564410574</v>
      </c>
      <c r="P4" s="101">
        <f>IF(SER_hh_fec!P4=0,0,1000000/0.086*SER_hh_fec!P4/SER_hh_num!P4)</f>
        <v>22161.669677598988</v>
      </c>
      <c r="Q4" s="101">
        <f>IF(SER_hh_fec!Q4=0,0,1000000/0.086*SER_hh_fec!Q4/SER_hh_num!Q4)</f>
        <v>24703.91855289102</v>
      </c>
    </row>
    <row r="5" spans="1:17" ht="12" customHeight="1" x14ac:dyDescent="0.25">
      <c r="A5" s="88" t="s">
        <v>38</v>
      </c>
      <c r="B5" s="100">
        <f>IF(SER_hh_fec!B5=0,0,1000000/0.086*SER_hh_fec!B5/SER_hh_num!B5)</f>
        <v>0</v>
      </c>
      <c r="C5" s="100">
        <f>IF(SER_hh_fec!C5=0,0,1000000/0.086*SER_hh_fec!C5/SER_hh_num!C5)</f>
        <v>0</v>
      </c>
      <c r="D5" s="100">
        <f>IF(SER_hh_fec!D5=0,0,1000000/0.086*SER_hh_fec!D5/SER_hh_num!D5)</f>
        <v>0</v>
      </c>
      <c r="E5" s="100">
        <f>IF(SER_hh_fec!E5=0,0,1000000/0.086*SER_hh_fec!E5/SER_hh_num!E5)</f>
        <v>0</v>
      </c>
      <c r="F5" s="100">
        <f>IF(SER_hh_fec!F5=0,0,1000000/0.086*SER_hh_fec!F5/SER_hh_num!F5)</f>
        <v>0</v>
      </c>
      <c r="G5" s="100">
        <f>IF(SER_hh_fec!G5=0,0,1000000/0.086*SER_hh_fec!G5/SER_hh_num!G5)</f>
        <v>0</v>
      </c>
      <c r="H5" s="100">
        <f>IF(SER_hh_fec!H5=0,0,1000000/0.086*SER_hh_fec!H5/SER_hh_num!H5)</f>
        <v>0</v>
      </c>
      <c r="I5" s="100">
        <f>IF(SER_hh_fec!I5=0,0,1000000/0.086*SER_hh_fec!I5/SER_hh_num!I5)</f>
        <v>0</v>
      </c>
      <c r="J5" s="100">
        <f>IF(SER_hh_fec!J5=0,0,1000000/0.086*SER_hh_fec!J5/SER_hh_num!J5)</f>
        <v>0</v>
      </c>
      <c r="K5" s="100">
        <f>IF(SER_hh_fec!K5=0,0,1000000/0.086*SER_hh_fec!K5/SER_hh_num!K5)</f>
        <v>0</v>
      </c>
      <c r="L5" s="100">
        <f>IF(SER_hh_fec!L5=0,0,1000000/0.086*SER_hh_fec!L5/SER_hh_num!L5)</f>
        <v>0</v>
      </c>
      <c r="M5" s="100">
        <f>IF(SER_hh_fec!M5=0,0,1000000/0.086*SER_hh_fec!M5/SER_hh_num!M5)</f>
        <v>0</v>
      </c>
      <c r="N5" s="100">
        <f>IF(SER_hh_fec!N5=0,0,1000000/0.086*SER_hh_fec!N5/SER_hh_num!N5)</f>
        <v>0</v>
      </c>
      <c r="O5" s="100">
        <f>IF(SER_hh_fec!O5=0,0,1000000/0.086*SER_hh_fec!O5/SER_hh_num!O5)</f>
        <v>0</v>
      </c>
      <c r="P5" s="100">
        <f>IF(SER_hh_fec!P5=0,0,1000000/0.086*SER_hh_fec!P5/SER_hh_num!P5)</f>
        <v>0</v>
      </c>
      <c r="Q5" s="100">
        <f>IF(SER_hh_fec!Q5=0,0,1000000/0.086*SER_hh_fec!Q5/SER_hh_num!Q5)</f>
        <v>0</v>
      </c>
    </row>
    <row r="6" spans="1:17" ht="12" customHeight="1" x14ac:dyDescent="0.25">
      <c r="A6" s="88" t="s">
        <v>66</v>
      </c>
      <c r="B6" s="100">
        <f>IF(SER_hh_fec!B6=0,0,1000000/0.086*SER_hh_fec!B6/SER_hh_num!B6)</f>
        <v>0</v>
      </c>
      <c r="C6" s="100">
        <f>IF(SER_hh_fec!C6=0,0,1000000/0.086*SER_hh_fec!C6/SER_hh_num!C6)</f>
        <v>0</v>
      </c>
      <c r="D6" s="100">
        <f>IF(SER_hh_fec!D6=0,0,1000000/0.086*SER_hh_fec!D6/SER_hh_num!D6)</f>
        <v>0</v>
      </c>
      <c r="E6" s="100">
        <f>IF(SER_hh_fec!E6=0,0,1000000/0.086*SER_hh_fec!E6/SER_hh_num!E6)</f>
        <v>0</v>
      </c>
      <c r="F6" s="100">
        <f>IF(SER_hh_fec!F6=0,0,1000000/0.086*SER_hh_fec!F6/SER_hh_num!F6)</f>
        <v>0</v>
      </c>
      <c r="G6" s="100">
        <f>IF(SER_hh_fec!G6=0,0,1000000/0.086*SER_hh_fec!G6/SER_hh_num!G6)</f>
        <v>0</v>
      </c>
      <c r="H6" s="100">
        <f>IF(SER_hh_fec!H6=0,0,1000000/0.086*SER_hh_fec!H6/SER_hh_num!H6)</f>
        <v>0</v>
      </c>
      <c r="I6" s="100">
        <f>IF(SER_hh_fec!I6=0,0,1000000/0.086*SER_hh_fec!I6/SER_hh_num!I6)</f>
        <v>0</v>
      </c>
      <c r="J6" s="100">
        <f>IF(SER_hh_fec!J6=0,0,1000000/0.086*SER_hh_fec!J6/SER_hh_num!J6)</f>
        <v>0</v>
      </c>
      <c r="K6" s="100">
        <f>IF(SER_hh_fec!K6=0,0,1000000/0.086*SER_hh_fec!K6/SER_hh_num!K6)</f>
        <v>0</v>
      </c>
      <c r="L6" s="100">
        <f>IF(SER_hh_fec!L6=0,0,1000000/0.086*SER_hh_fec!L6/SER_hh_num!L6)</f>
        <v>0</v>
      </c>
      <c r="M6" s="100">
        <f>IF(SER_hh_fec!M6=0,0,1000000/0.086*SER_hh_fec!M6/SER_hh_num!M6)</f>
        <v>0</v>
      </c>
      <c r="N6" s="100">
        <f>IF(SER_hh_fec!N6=0,0,1000000/0.086*SER_hh_fec!N6/SER_hh_num!N6)</f>
        <v>0</v>
      </c>
      <c r="O6" s="100">
        <f>IF(SER_hh_fec!O6=0,0,1000000/0.086*SER_hh_fec!O6/SER_hh_num!O6)</f>
        <v>0</v>
      </c>
      <c r="P6" s="100">
        <f>IF(SER_hh_fec!P6=0,0,1000000/0.086*SER_hh_fec!P6/SER_hh_num!P6)</f>
        <v>0</v>
      </c>
      <c r="Q6" s="100">
        <f>IF(SER_hh_fec!Q6=0,0,1000000/0.086*SER_hh_fec!Q6/SER_hh_num!Q6)</f>
        <v>0</v>
      </c>
    </row>
    <row r="7" spans="1:17" ht="12" customHeight="1" x14ac:dyDescent="0.25">
      <c r="A7" s="88" t="s">
        <v>99</v>
      </c>
      <c r="B7" s="100">
        <f>IF(SER_hh_fec!B7=0,0,1000000/0.086*SER_hh_fec!B7/SER_hh_num!B7)</f>
        <v>16698.247638900579</v>
      </c>
      <c r="C7" s="100">
        <f>IF(SER_hh_fec!C7=0,0,1000000/0.086*SER_hh_fec!C7/SER_hh_num!C7)</f>
        <v>18568.772077939571</v>
      </c>
      <c r="D7" s="100">
        <f>IF(SER_hh_fec!D7=0,0,1000000/0.086*SER_hh_fec!D7/SER_hh_num!D7)</f>
        <v>19885.936980194976</v>
      </c>
      <c r="E7" s="100">
        <f>IF(SER_hh_fec!E7=0,0,1000000/0.086*SER_hh_fec!E7/SER_hh_num!E7)</f>
        <v>23128.282143756685</v>
      </c>
      <c r="F7" s="100">
        <f>IF(SER_hh_fec!F7=0,0,1000000/0.086*SER_hh_fec!F7/SER_hh_num!F7)</f>
        <v>29264.630181947381</v>
      </c>
      <c r="G7" s="100">
        <f>IF(SER_hh_fec!G7=0,0,1000000/0.086*SER_hh_fec!G7/SER_hh_num!G7)</f>
        <v>33358.792753058675</v>
      </c>
      <c r="H7" s="100">
        <f>IF(SER_hh_fec!H7=0,0,1000000/0.086*SER_hh_fec!H7/SER_hh_num!H7)</f>
        <v>32771.039672972031</v>
      </c>
      <c r="I7" s="100">
        <f>IF(SER_hh_fec!I7=0,0,1000000/0.086*SER_hh_fec!I7/SER_hh_num!I7)</f>
        <v>30744.346688001544</v>
      </c>
      <c r="J7" s="100">
        <f>IF(SER_hh_fec!J7=0,0,1000000/0.086*SER_hh_fec!J7/SER_hh_num!J7)</f>
        <v>25543.487650844672</v>
      </c>
      <c r="K7" s="100">
        <f>IF(SER_hh_fec!K7=0,0,1000000/0.086*SER_hh_fec!K7/SER_hh_num!K7)</f>
        <v>32001.672825219117</v>
      </c>
      <c r="L7" s="100">
        <f>IF(SER_hh_fec!L7=0,0,1000000/0.086*SER_hh_fec!L7/SER_hh_num!L7)</f>
        <v>24329.158825070921</v>
      </c>
      <c r="M7" s="100">
        <f>IF(SER_hh_fec!M7=0,0,1000000/0.086*SER_hh_fec!M7/SER_hh_num!M7)</f>
        <v>22991.412901345888</v>
      </c>
      <c r="N7" s="100">
        <f>IF(SER_hh_fec!N7=0,0,1000000/0.086*SER_hh_fec!N7/SER_hh_num!N7)</f>
        <v>22230.177255377825</v>
      </c>
      <c r="O7" s="100">
        <f>IF(SER_hh_fec!O7=0,0,1000000/0.086*SER_hh_fec!O7/SER_hh_num!O7)</f>
        <v>21255.842275069765</v>
      </c>
      <c r="P7" s="100">
        <f>IF(SER_hh_fec!P7=0,0,1000000/0.086*SER_hh_fec!P7/SER_hh_num!P7)</f>
        <v>25334.806364507538</v>
      </c>
      <c r="Q7" s="100">
        <f>IF(SER_hh_fec!Q7=0,0,1000000/0.086*SER_hh_fec!Q7/SER_hh_num!Q7)</f>
        <v>29285.440060342811</v>
      </c>
    </row>
    <row r="8" spans="1:17" ht="12" customHeight="1" x14ac:dyDescent="0.25">
      <c r="A8" s="88" t="s">
        <v>101</v>
      </c>
      <c r="B8" s="100">
        <f>IF(SER_hh_fec!B8=0,0,1000000/0.086*SER_hh_fec!B8/SER_hh_num!B8)</f>
        <v>10426.669322098016</v>
      </c>
      <c r="C8" s="100">
        <f>IF(SER_hh_fec!C8=0,0,1000000/0.086*SER_hh_fec!C8/SER_hh_num!C8)</f>
        <v>11594.581196179688</v>
      </c>
      <c r="D8" s="100">
        <f>IF(SER_hh_fec!D8=0,0,1000000/0.086*SER_hh_fec!D8/SER_hh_num!D8)</f>
        <v>12416.979811914101</v>
      </c>
      <c r="E8" s="100">
        <f>IF(SER_hh_fec!E8=0,0,1000000/0.086*SER_hh_fec!E8/SER_hh_num!E8)</f>
        <v>14826.561280429874</v>
      </c>
      <c r="F8" s="100">
        <f>IF(SER_hh_fec!F8=0,0,1000000/0.086*SER_hh_fec!F8/SER_hh_num!F8)</f>
        <v>17806.866787660969</v>
      </c>
      <c r="G8" s="100">
        <f>IF(SER_hh_fec!G8=0,0,1000000/0.086*SER_hh_fec!G8/SER_hh_num!G8)</f>
        <v>20575.274654513774</v>
      </c>
      <c r="H8" s="100">
        <f>IF(SER_hh_fec!H8=0,0,1000000/0.086*SER_hh_fec!H8/SER_hh_num!H8)</f>
        <v>20461.098474972736</v>
      </c>
      <c r="I8" s="100">
        <f>IF(SER_hh_fec!I8=0,0,1000000/0.086*SER_hh_fec!I8/SER_hh_num!I8)</f>
        <v>19195.300022315754</v>
      </c>
      <c r="J8" s="100">
        <f>IF(SER_hh_fec!J8=0,0,1000000/0.086*SER_hh_fec!J8/SER_hh_num!J8)</f>
        <v>16744.966376955304</v>
      </c>
      <c r="K8" s="100">
        <f>IF(SER_hh_fec!K8=0,0,1000000/0.086*SER_hh_fec!K8/SER_hh_num!K8)</f>
        <v>19070.620530123397</v>
      </c>
      <c r="L8" s="100">
        <f>IF(SER_hh_fec!L8=0,0,1000000/0.086*SER_hh_fec!L8/SER_hh_num!L8)</f>
        <v>15199.111019156349</v>
      </c>
      <c r="M8" s="100">
        <f>IF(SER_hh_fec!M8=0,0,1000000/0.086*SER_hh_fec!M8/SER_hh_num!M8)</f>
        <v>14363.507231794822</v>
      </c>
      <c r="N8" s="100">
        <f>IF(SER_hh_fec!N8=0,0,1000000/0.086*SER_hh_fec!N8/SER_hh_num!N8)</f>
        <v>14105.157791548158</v>
      </c>
      <c r="O8" s="100">
        <f>IF(SER_hh_fec!O8=0,0,1000000/0.086*SER_hh_fec!O8/SER_hh_num!O8)</f>
        <v>12946.874718151717</v>
      </c>
      <c r="P8" s="100">
        <f>IF(SER_hh_fec!P8=0,0,1000000/0.086*SER_hh_fec!P8/SER_hh_num!P8)</f>
        <v>16138.43335763791</v>
      </c>
      <c r="Q8" s="100">
        <f>IF(SER_hh_fec!Q8=0,0,1000000/0.086*SER_hh_fec!Q8/SER_hh_num!Q8)</f>
        <v>17850.215462490716</v>
      </c>
    </row>
    <row r="9" spans="1:17" ht="12" customHeight="1" x14ac:dyDescent="0.25">
      <c r="A9" s="88" t="s">
        <v>106</v>
      </c>
      <c r="B9" s="100">
        <f>IF(SER_hh_fec!B9=0,0,1000000/0.086*SER_hh_fec!B9/SER_hh_num!B9)</f>
        <v>15629.807783787755</v>
      </c>
      <c r="C9" s="100">
        <f>IF(SER_hh_fec!C9=0,0,1000000/0.086*SER_hh_fec!C9/SER_hh_num!C9)</f>
        <v>17380.646438794163</v>
      </c>
      <c r="D9" s="100">
        <f>IF(SER_hh_fec!D9=0,0,1000000/0.086*SER_hh_fec!D9/SER_hh_num!D9)</f>
        <v>18613.532349160221</v>
      </c>
      <c r="E9" s="100">
        <f>IF(SER_hh_fec!E9=0,0,1000000/0.086*SER_hh_fec!E9/SER_hh_num!E9)</f>
        <v>21808.265918034896</v>
      </c>
      <c r="F9" s="100">
        <f>IF(SER_hh_fec!F9=0,0,1000000/0.086*SER_hh_fec!F9/SER_hh_num!F9)</f>
        <v>27196.481115476025</v>
      </c>
      <c r="G9" s="100">
        <f>IF(SER_hh_fec!G9=0,0,1000000/0.086*SER_hh_fec!G9/SER_hh_num!G9)</f>
        <v>30844.632051369179</v>
      </c>
      <c r="H9" s="100">
        <f>IF(SER_hh_fec!H9=0,0,1000000/0.086*SER_hh_fec!H9/SER_hh_num!H9)</f>
        <v>30674.179832510807</v>
      </c>
      <c r="I9" s="100">
        <f>IF(SER_hh_fec!I9=0,0,1000000/0.086*SER_hh_fec!I9/SER_hh_num!I9)</f>
        <v>28777.165099177688</v>
      </c>
      <c r="J9" s="100">
        <f>IF(SER_hh_fec!J9=0,0,1000000/0.086*SER_hh_fec!J9/SER_hh_num!J9)</f>
        <v>25098.803540841556</v>
      </c>
      <c r="K9" s="100">
        <f>IF(SER_hh_fec!K9=0,0,1000000/0.086*SER_hh_fec!K9/SER_hh_num!K9)</f>
        <v>28580.906975358914</v>
      </c>
      <c r="L9" s="100">
        <f>IF(SER_hh_fec!L9=0,0,1000000/0.086*SER_hh_fec!L9/SER_hh_num!L9)</f>
        <v>22772.453984407341</v>
      </c>
      <c r="M9" s="100">
        <f>IF(SER_hh_fec!M9=0,0,1000000/0.086*SER_hh_fec!M9/SER_hh_num!M9)</f>
        <v>21558.235093484596</v>
      </c>
      <c r="N9" s="100">
        <f>IF(SER_hh_fec!N9=0,0,1000000/0.086*SER_hh_fec!N9/SER_hh_num!N9)</f>
        <v>21231.122494804637</v>
      </c>
      <c r="O9" s="100">
        <f>IF(SER_hh_fec!O9=0,0,1000000/0.086*SER_hh_fec!O9/SER_hh_num!O9)</f>
        <v>19609.426392052428</v>
      </c>
      <c r="P9" s="100">
        <f>IF(SER_hh_fec!P9=0,0,1000000/0.086*SER_hh_fec!P9/SER_hh_num!P9)</f>
        <v>24652.520254056362</v>
      </c>
      <c r="Q9" s="100">
        <f>IF(SER_hh_fec!Q9=0,0,1000000/0.086*SER_hh_fec!Q9/SER_hh_num!Q9)</f>
        <v>27557.732275216367</v>
      </c>
    </row>
    <row r="10" spans="1:17" ht="12" customHeight="1" x14ac:dyDescent="0.25">
      <c r="A10" s="88" t="s">
        <v>34</v>
      </c>
      <c r="B10" s="100">
        <f>IF(SER_hh_fec!B10=0,0,1000000/0.086*SER_hh_fec!B10/SER_hh_num!B10)</f>
        <v>0</v>
      </c>
      <c r="C10" s="100">
        <f>IF(SER_hh_fec!C10=0,0,1000000/0.086*SER_hh_fec!C10/SER_hh_num!C10)</f>
        <v>0</v>
      </c>
      <c r="D10" s="100">
        <f>IF(SER_hh_fec!D10=0,0,1000000/0.086*SER_hh_fec!D10/SER_hh_num!D10)</f>
        <v>0</v>
      </c>
      <c r="E10" s="100">
        <f>IF(SER_hh_fec!E10=0,0,1000000/0.086*SER_hh_fec!E10/SER_hh_num!E10)</f>
        <v>0</v>
      </c>
      <c r="F10" s="100">
        <f>IF(SER_hh_fec!F10=0,0,1000000/0.086*SER_hh_fec!F10/SER_hh_num!F10)</f>
        <v>0</v>
      </c>
      <c r="G10" s="100">
        <f>IF(SER_hh_fec!G10=0,0,1000000/0.086*SER_hh_fec!G10/SER_hh_num!G10)</f>
        <v>0</v>
      </c>
      <c r="H10" s="100">
        <f>IF(SER_hh_fec!H10=0,0,1000000/0.086*SER_hh_fec!H10/SER_hh_num!H10)</f>
        <v>0</v>
      </c>
      <c r="I10" s="100">
        <f>IF(SER_hh_fec!I10=0,0,1000000/0.086*SER_hh_fec!I10/SER_hh_num!I10)</f>
        <v>0</v>
      </c>
      <c r="J10" s="100">
        <f>IF(SER_hh_fec!J10=0,0,1000000/0.086*SER_hh_fec!J10/SER_hh_num!J10)</f>
        <v>0</v>
      </c>
      <c r="K10" s="100">
        <f>IF(SER_hh_fec!K10=0,0,1000000/0.086*SER_hh_fec!K10/SER_hh_num!K10)</f>
        <v>0</v>
      </c>
      <c r="L10" s="100">
        <f>IF(SER_hh_fec!L10=0,0,1000000/0.086*SER_hh_fec!L10/SER_hh_num!L10)</f>
        <v>0</v>
      </c>
      <c r="M10" s="100">
        <f>IF(SER_hh_fec!M10=0,0,1000000/0.086*SER_hh_fec!M10/SER_hh_num!M10)</f>
        <v>20173.864703408723</v>
      </c>
      <c r="N10" s="100">
        <f>IF(SER_hh_fec!N10=0,0,1000000/0.086*SER_hh_fec!N10/SER_hh_num!N10)</f>
        <v>19980.816424215322</v>
      </c>
      <c r="O10" s="100">
        <f>IF(SER_hh_fec!O10=0,0,1000000/0.086*SER_hh_fec!O10/SER_hh_num!O10)</f>
        <v>18545.435654582539</v>
      </c>
      <c r="P10" s="100">
        <f>IF(SER_hh_fec!P10=0,0,1000000/0.086*SER_hh_fec!P10/SER_hh_num!P10)</f>
        <v>23458.701061609019</v>
      </c>
      <c r="Q10" s="100">
        <f>IF(SER_hh_fec!Q10=0,0,1000000/0.086*SER_hh_fec!Q10/SER_hh_num!Q10)</f>
        <v>26402.098823984328</v>
      </c>
    </row>
    <row r="11" spans="1:17" ht="12" customHeight="1" x14ac:dyDescent="0.25">
      <c r="A11" s="88" t="s">
        <v>61</v>
      </c>
      <c r="B11" s="100">
        <f>IF(SER_hh_fec!B11=0,0,1000000/0.086*SER_hh_fec!B11/SER_hh_num!B11)</f>
        <v>14048.564981353127</v>
      </c>
      <c r="C11" s="100">
        <f>IF(SER_hh_fec!C11=0,0,1000000/0.086*SER_hh_fec!C11/SER_hh_num!C11)</f>
        <v>15622.172559063156</v>
      </c>
      <c r="D11" s="100">
        <f>IF(SER_hh_fec!D11=0,0,1000000/0.086*SER_hh_fec!D11/SER_hh_num!D11)</f>
        <v>16730.246483421106</v>
      </c>
      <c r="E11" s="100">
        <f>IF(SER_hh_fec!E11=0,0,1000000/0.086*SER_hh_fec!E11/SER_hh_num!E11)</f>
        <v>19976.840462052889</v>
      </c>
      <c r="F11" s="100">
        <f>IF(SER_hh_fec!F11=0,0,1000000/0.086*SER_hh_fec!F11/SER_hh_num!F11)</f>
        <v>23992.40998758531</v>
      </c>
      <c r="G11" s="100">
        <f>IF(SER_hh_fec!G11=0,0,1000000/0.086*SER_hh_fec!G11/SER_hh_num!G11)</f>
        <v>27722.475323976436</v>
      </c>
      <c r="H11" s="100">
        <f>IF(SER_hh_fec!H11=0,0,1000000/0.086*SER_hh_fec!H11/SER_hh_num!H11)</f>
        <v>27568.637945226408</v>
      </c>
      <c r="I11" s="100">
        <f>IF(SER_hh_fec!I11=0,0,1000000/0.086*SER_hh_fec!I11/SER_hh_num!I11)</f>
        <v>25863.141082699127</v>
      </c>
      <c r="J11" s="100">
        <f>IF(SER_hh_fec!J11=0,0,1000000/0.086*SER_hh_fec!J11/SER_hh_num!J11)</f>
        <v>25703.62304721689</v>
      </c>
      <c r="K11" s="100">
        <f>IF(SER_hh_fec!K11=0,0,1000000/0.086*SER_hh_fec!K11/SER_hh_num!K11)</f>
        <v>25695.151872166265</v>
      </c>
      <c r="L11" s="100">
        <f>IF(SER_hh_fec!L11=0,0,1000000/0.086*SER_hh_fec!L11/SER_hh_num!L11)</f>
        <v>20478.802215284344</v>
      </c>
      <c r="M11" s="100">
        <f>IF(SER_hh_fec!M11=0,0,1000000/0.086*SER_hh_fec!M11/SER_hh_num!M11)</f>
        <v>19343.431981836024</v>
      </c>
      <c r="N11" s="100">
        <f>IF(SER_hh_fec!N11=0,0,1000000/0.086*SER_hh_fec!N11/SER_hh_num!N11)</f>
        <v>19036.703642961184</v>
      </c>
      <c r="O11" s="100">
        <f>IF(SER_hh_fec!O11=0,0,1000000/0.086*SER_hh_fec!O11/SER_hh_num!O11)</f>
        <v>17571.765458777678</v>
      </c>
      <c r="P11" s="100">
        <f>IF(SER_hh_fec!P11=0,0,1000000/0.086*SER_hh_fec!P11/SER_hh_num!P11)</f>
        <v>20583.968987630524</v>
      </c>
      <c r="Q11" s="100">
        <f>IF(SER_hh_fec!Q11=0,0,1000000/0.086*SER_hh_fec!Q11/SER_hh_num!Q11)</f>
        <v>24640.144770437793</v>
      </c>
    </row>
    <row r="12" spans="1:17" ht="12" customHeight="1" x14ac:dyDescent="0.25">
      <c r="A12" s="88" t="s">
        <v>42</v>
      </c>
      <c r="B12" s="100">
        <f>IF(SER_hh_fec!B12=0,0,1000000/0.086*SER_hh_fec!B12/SER_hh_num!B12)</f>
        <v>13346.13673228546</v>
      </c>
      <c r="C12" s="100">
        <f>IF(SER_hh_fec!C12=0,0,1000000/0.086*SER_hh_fec!C12/SER_hh_num!C12)</f>
        <v>14841.063931110002</v>
      </c>
      <c r="D12" s="100">
        <f>IF(SER_hh_fec!D12=0,0,1000000/0.086*SER_hh_fec!D12/SER_hh_num!D12)</f>
        <v>17603.891245826904</v>
      </c>
      <c r="E12" s="100">
        <f>IF(SER_hh_fec!E12=0,0,1000000/0.086*SER_hh_fec!E12/SER_hh_num!E12)</f>
        <v>17419.918109274062</v>
      </c>
      <c r="F12" s="100">
        <f>IF(SER_hh_fec!F12=0,0,1000000/0.086*SER_hh_fec!F12/SER_hh_num!F12)</f>
        <v>23693.878142800539</v>
      </c>
      <c r="G12" s="100">
        <f>IF(SER_hh_fec!G12=0,0,1000000/0.086*SER_hh_fec!G12/SER_hh_num!G12)</f>
        <v>23245.587255983013</v>
      </c>
      <c r="H12" s="100">
        <f>IF(SER_hh_fec!H12=0,0,1000000/0.086*SER_hh_fec!H12/SER_hh_num!H12)</f>
        <v>25686.75148492253</v>
      </c>
      <c r="I12" s="100">
        <f>IF(SER_hh_fec!I12=0,0,1000000/0.086*SER_hh_fec!I12/SER_hh_num!I12)</f>
        <v>24569.984028564166</v>
      </c>
      <c r="J12" s="100">
        <f>IF(SER_hh_fec!J12=0,0,1000000/0.086*SER_hh_fec!J12/SER_hh_num!J12)</f>
        <v>23630.740181740905</v>
      </c>
      <c r="K12" s="100">
        <f>IF(SER_hh_fec!K12=0,0,1000000/0.086*SER_hh_fec!K12/SER_hh_num!K12)</f>
        <v>22171.831466982832</v>
      </c>
      <c r="L12" s="100">
        <f>IF(SER_hh_fec!L12=0,0,1000000/0.086*SER_hh_fec!L12/SER_hh_num!L12)</f>
        <v>19454.862104520122</v>
      </c>
      <c r="M12" s="100">
        <f>IF(SER_hh_fec!M12=0,0,1000000/0.086*SER_hh_fec!M12/SER_hh_num!M12)</f>
        <v>18437.507803906181</v>
      </c>
      <c r="N12" s="100">
        <f>IF(SER_hh_fec!N12=0,0,1000000/0.086*SER_hh_fec!N12/SER_hh_num!N12)</f>
        <v>18229.415408358956</v>
      </c>
      <c r="O12" s="100">
        <f>IF(SER_hh_fec!O12=0,0,1000000/0.086*SER_hh_fec!O12/SER_hh_num!O12)</f>
        <v>17843.9834121038</v>
      </c>
      <c r="P12" s="100">
        <f>IF(SER_hh_fec!P12=0,0,1000000/0.086*SER_hh_fec!P12/SER_hh_num!P12)</f>
        <v>21381.459164718788</v>
      </c>
      <c r="Q12" s="100">
        <f>IF(SER_hh_fec!Q12=0,0,1000000/0.086*SER_hh_fec!Q12/SER_hh_num!Q12)</f>
        <v>24026.208426394543</v>
      </c>
    </row>
    <row r="13" spans="1:17" ht="12" customHeight="1" x14ac:dyDescent="0.25">
      <c r="A13" s="88" t="s">
        <v>105</v>
      </c>
      <c r="B13" s="100">
        <f>IF(SER_hh_fec!B13=0,0,1000000/0.086*SER_hh_fec!B13/SER_hh_num!B13)</f>
        <v>8516.7935641179101</v>
      </c>
      <c r="C13" s="100">
        <f>IF(SER_hh_fec!C13=0,0,1000000/0.086*SER_hh_fec!C13/SER_hh_num!C13)</f>
        <v>9470.780247362829</v>
      </c>
      <c r="D13" s="100">
        <f>IF(SER_hh_fec!D13=0,0,1000000/0.086*SER_hh_fec!D13/SER_hh_num!D13)</f>
        <v>10142.567456911633</v>
      </c>
      <c r="E13" s="100">
        <f>IF(SER_hh_fec!E13=0,0,1000000/0.086*SER_hh_fec!E13/SER_hh_num!E13)</f>
        <v>12110.433748131107</v>
      </c>
      <c r="F13" s="100">
        <f>IF(SER_hh_fec!F13=0,0,1000000/0.086*SER_hh_fec!F13/SER_hh_num!F13)</f>
        <v>14545.115422393892</v>
      </c>
      <c r="G13" s="100">
        <f>IF(SER_hh_fec!G13=0,0,1000000/0.086*SER_hh_fec!G13/SER_hh_num!G13)</f>
        <v>16806.248649961861</v>
      </c>
      <c r="H13" s="100">
        <f>IF(SER_hh_fec!H13=0,0,1000000/0.086*SER_hh_fec!H13/SER_hh_num!H13)</f>
        <v>16712.673569152746</v>
      </c>
      <c r="I13" s="100">
        <f>IF(SER_hh_fec!I13=0,0,1000000/0.086*SER_hh_fec!I13/SER_hh_num!I13)</f>
        <v>15678.54660284861</v>
      </c>
      <c r="J13" s="100">
        <f>IF(SER_hh_fec!J13=0,0,1000000/0.086*SER_hh_fec!J13/SER_hh_num!J13)</f>
        <v>13677.865822562902</v>
      </c>
      <c r="K13" s="100">
        <f>IF(SER_hh_fec!K13=0,0,1000000/0.086*SER_hh_fec!K13/SER_hh_num!K13)</f>
        <v>15578.432111198263</v>
      </c>
      <c r="L13" s="100">
        <f>IF(SER_hh_fec!L13=0,0,1000000/0.086*SER_hh_fec!L13/SER_hh_num!L13)</f>
        <v>12416.765349086252</v>
      </c>
      <c r="M13" s="100">
        <f>IF(SER_hh_fec!M13=0,0,1000000/0.086*SER_hh_fec!M13/SER_hh_num!M13)</f>
        <v>11592.709357695538</v>
      </c>
      <c r="N13" s="100">
        <f>IF(SER_hh_fec!N13=0,0,1000000/0.086*SER_hh_fec!N13/SER_hh_num!N13)</f>
        <v>11083.262991092399</v>
      </c>
      <c r="O13" s="100">
        <f>IF(SER_hh_fec!O13=0,0,1000000/0.086*SER_hh_fec!O13/SER_hh_num!O13)</f>
        <v>10018.927924803265</v>
      </c>
      <c r="P13" s="100">
        <f>IF(SER_hh_fec!P13=0,0,1000000/0.086*SER_hh_fec!P13/SER_hh_num!P13)</f>
        <v>11328.672419223565</v>
      </c>
      <c r="Q13" s="100">
        <f>IF(SER_hh_fec!Q13=0,0,1000000/0.086*SER_hh_fec!Q13/SER_hh_num!Q13)</f>
        <v>12540.402617268855</v>
      </c>
    </row>
    <row r="14" spans="1:17" ht="12" customHeight="1" x14ac:dyDescent="0.25">
      <c r="A14" s="51" t="s">
        <v>104</v>
      </c>
      <c r="B14" s="22">
        <f>IF(SER_hh_fec!B14=0,0,1000000/0.086*SER_hh_fec!B14/SER_hh_num!B14)</f>
        <v>14119.947224721802</v>
      </c>
      <c r="C14" s="22">
        <f>IF(SER_hh_fec!C14=0,0,1000000/0.086*SER_hh_fec!C14/SER_hh_num!C14)</f>
        <v>15701.556725891</v>
      </c>
      <c r="D14" s="22">
        <f>IF(SER_hh_fec!D14=0,0,1000000/0.086*SER_hh_fec!D14/SER_hh_num!D14)</f>
        <v>16660.36964683557</v>
      </c>
      <c r="E14" s="22">
        <f>IF(SER_hh_fec!E14=0,0,1000000/0.086*SER_hh_fec!E14/SER_hh_num!E14)</f>
        <v>22402.662979409237</v>
      </c>
      <c r="F14" s="22">
        <f>IF(SER_hh_fec!F14=0,0,1000000/0.086*SER_hh_fec!F14/SER_hh_num!F14)</f>
        <v>21628.541502378175</v>
      </c>
      <c r="G14" s="22">
        <f>IF(SER_hh_fec!G14=0,0,1000000/0.086*SER_hh_fec!G14/SER_hh_num!G14)</f>
        <v>27092.498395917864</v>
      </c>
      <c r="H14" s="22">
        <f>IF(SER_hh_fec!H14=0,0,1000000/0.086*SER_hh_fec!H14/SER_hh_num!H14)</f>
        <v>27728.185871749014</v>
      </c>
      <c r="I14" s="22">
        <f>IF(SER_hh_fec!I14=0,0,1000000/0.086*SER_hh_fec!I14/SER_hh_num!I14)</f>
        <v>25993.379894196394</v>
      </c>
      <c r="J14" s="22">
        <f>IF(SER_hh_fec!J14=0,0,1000000/0.086*SER_hh_fec!J14/SER_hh_num!J14)</f>
        <v>24081.423963823901</v>
      </c>
      <c r="K14" s="22">
        <f>IF(SER_hh_fec!K14=0,0,1000000/0.086*SER_hh_fec!K14/SER_hh_num!K14)</f>
        <v>24163.599124929755</v>
      </c>
      <c r="L14" s="22">
        <f>IF(SER_hh_fec!L14=0,0,1000000/0.086*SER_hh_fec!L14/SER_hh_num!L14)</f>
        <v>20585.689920853511</v>
      </c>
      <c r="M14" s="22">
        <f>IF(SER_hh_fec!M14=0,0,1000000/0.086*SER_hh_fec!M14/SER_hh_num!M14)</f>
        <v>19477.148678029942</v>
      </c>
      <c r="N14" s="22">
        <f>IF(SER_hh_fec!N14=0,0,1000000/0.086*SER_hh_fec!N14/SER_hh_num!N14)</f>
        <v>19423.994969903011</v>
      </c>
      <c r="O14" s="22">
        <f>IF(SER_hh_fec!O14=0,0,1000000/0.086*SER_hh_fec!O14/SER_hh_num!O14)</f>
        <v>17410.28072518306</v>
      </c>
      <c r="P14" s="22">
        <f>IF(SER_hh_fec!P14=0,0,1000000/0.086*SER_hh_fec!P14/SER_hh_num!P14)</f>
        <v>22682.977051585851</v>
      </c>
      <c r="Q14" s="22">
        <f>IF(SER_hh_fec!Q14=0,0,1000000/0.086*SER_hh_fec!Q14/SER_hh_num!Q14)</f>
        <v>25066.928448504161</v>
      </c>
    </row>
    <row r="15" spans="1:17" ht="12" customHeight="1" x14ac:dyDescent="0.25">
      <c r="A15" s="105" t="s">
        <v>108</v>
      </c>
      <c r="B15" s="104">
        <f>IF(SER_hh_fec!B15=0,0,1000000/0.086*SER_hh_fec!B15/SER_hh_num!B15)</f>
        <v>184.85260565651535</v>
      </c>
      <c r="C15" s="104">
        <f>IF(SER_hh_fec!C15=0,0,1000000/0.086*SER_hh_fec!C15/SER_hh_num!C15)</f>
        <v>207.48360815423021</v>
      </c>
      <c r="D15" s="104">
        <f>IF(SER_hh_fec!D15=0,0,1000000/0.086*SER_hh_fec!D15/SER_hh_num!D15)</f>
        <v>223.82591232992243</v>
      </c>
      <c r="E15" s="104">
        <f>IF(SER_hh_fec!E15=0,0,1000000/0.086*SER_hh_fec!E15/SER_hh_num!E15)</f>
        <v>261.05689288597443</v>
      </c>
      <c r="F15" s="104">
        <f>IF(SER_hh_fec!F15=0,0,1000000/0.086*SER_hh_fec!F15/SER_hh_num!F15)</f>
        <v>333.5448764199669</v>
      </c>
      <c r="G15" s="104">
        <f>IF(SER_hh_fec!G15=0,0,1000000/0.086*SER_hh_fec!G15/SER_hh_num!G15)</f>
        <v>382.24675077637647</v>
      </c>
      <c r="H15" s="104">
        <f>IF(SER_hh_fec!H15=0,0,1000000/0.086*SER_hh_fec!H15/SER_hh_num!H15)</f>
        <v>379.51676959925948</v>
      </c>
      <c r="I15" s="104">
        <f>IF(SER_hh_fec!I15=0,0,1000000/0.086*SER_hh_fec!I15/SER_hh_num!I15)</f>
        <v>359.11315165584494</v>
      </c>
      <c r="J15" s="104">
        <f>IF(SER_hh_fec!J15=0,0,1000000/0.086*SER_hh_fec!J15/SER_hh_num!J15)</f>
        <v>307.36876434304878</v>
      </c>
      <c r="K15" s="104">
        <f>IF(SER_hh_fec!K15=0,0,1000000/0.086*SER_hh_fec!K15/SER_hh_num!K15)</f>
        <v>377.67707042421284</v>
      </c>
      <c r="L15" s="104">
        <f>IF(SER_hh_fec!L15=0,0,1000000/0.086*SER_hh_fec!L15/SER_hh_num!L15)</f>
        <v>293.64667715834719</v>
      </c>
      <c r="M15" s="104">
        <f>IF(SER_hh_fec!M15=0,0,1000000/0.086*SER_hh_fec!M15/SER_hh_num!M15)</f>
        <v>275.660573836384</v>
      </c>
      <c r="N15" s="104">
        <f>IF(SER_hh_fec!N15=0,0,1000000/0.086*SER_hh_fec!N15/SER_hh_num!N15)</f>
        <v>263.60985558589186</v>
      </c>
      <c r="O15" s="104">
        <f>IF(SER_hh_fec!O15=0,0,1000000/0.086*SER_hh_fec!O15/SER_hh_num!O15)</f>
        <v>249.53239614095995</v>
      </c>
      <c r="P15" s="104">
        <f>IF(SER_hh_fec!P15=0,0,1000000/0.086*SER_hh_fec!P15/SER_hh_num!P15)</f>
        <v>307.6194310703047</v>
      </c>
      <c r="Q15" s="104">
        <f>IF(SER_hh_fec!Q15=0,0,1000000/0.086*SER_hh_fec!Q15/SER_hh_num!Q15)</f>
        <v>352.39287961496734</v>
      </c>
    </row>
    <row r="16" spans="1:17" ht="12.95" customHeight="1" x14ac:dyDescent="0.25">
      <c r="A16" s="90" t="s">
        <v>102</v>
      </c>
      <c r="B16" s="101">
        <f>IF(SER_hh_fec!B16=0,0,1000000/0.086*SER_hh_fec!B16/SER_hh_num!B16)</f>
        <v>11109.910463945638</v>
      </c>
      <c r="C16" s="101">
        <f>IF(SER_hh_fec!C16=0,0,1000000/0.086*SER_hh_fec!C16/SER_hh_num!C16)</f>
        <v>10877.852388372095</v>
      </c>
      <c r="D16" s="101">
        <f>IF(SER_hh_fec!D16=0,0,1000000/0.086*SER_hh_fec!D16/SER_hh_num!D16)</f>
        <v>10670.032832041315</v>
      </c>
      <c r="E16" s="101">
        <f>IF(SER_hh_fec!E16=0,0,1000000/0.086*SER_hh_fec!E16/SER_hh_num!E16)</f>
        <v>10535.365004398973</v>
      </c>
      <c r="F16" s="101">
        <f>IF(SER_hh_fec!F16=0,0,1000000/0.086*SER_hh_fec!F16/SER_hh_num!F16)</f>
        <v>10410.814915152218</v>
      </c>
      <c r="G16" s="101">
        <f>IF(SER_hh_fec!G16=0,0,1000000/0.086*SER_hh_fec!G16/SER_hh_num!G16)</f>
        <v>10280.330382851531</v>
      </c>
      <c r="H16" s="101">
        <f>IF(SER_hh_fec!H16=0,0,1000000/0.086*SER_hh_fec!H16/SER_hh_num!H16)</f>
        <v>10158.555208725245</v>
      </c>
      <c r="I16" s="101">
        <f>IF(SER_hh_fec!I16=0,0,1000000/0.086*SER_hh_fec!I16/SER_hh_num!I16)</f>
        <v>10025.940764560926</v>
      </c>
      <c r="J16" s="101">
        <f>IF(SER_hh_fec!J16=0,0,1000000/0.086*SER_hh_fec!J16/SER_hh_num!J16)</f>
        <v>9948.3880636156719</v>
      </c>
      <c r="K16" s="101">
        <f>IF(SER_hh_fec!K16=0,0,1000000/0.086*SER_hh_fec!K16/SER_hh_num!K16)</f>
        <v>9685.889406019729</v>
      </c>
      <c r="L16" s="101">
        <f>IF(SER_hh_fec!L16=0,0,1000000/0.086*SER_hh_fec!L16/SER_hh_num!L16)</f>
        <v>9559.4381609001102</v>
      </c>
      <c r="M16" s="101">
        <f>IF(SER_hh_fec!M16=0,0,1000000/0.086*SER_hh_fec!M16/SER_hh_num!M16)</f>
        <v>9311.3731339671813</v>
      </c>
      <c r="N16" s="101">
        <f>IF(SER_hh_fec!N16=0,0,1000000/0.086*SER_hh_fec!N16/SER_hh_num!N16)</f>
        <v>9179.6184629697163</v>
      </c>
      <c r="O16" s="101">
        <f>IF(SER_hh_fec!O16=0,0,1000000/0.086*SER_hh_fec!O16/SER_hh_num!O16)</f>
        <v>9037.8502067574336</v>
      </c>
      <c r="P16" s="101">
        <f>IF(SER_hh_fec!P16=0,0,1000000/0.086*SER_hh_fec!P16/SER_hh_num!P16)</f>
        <v>8843.3731533773826</v>
      </c>
      <c r="Q16" s="101">
        <f>IF(SER_hh_fec!Q16=0,0,1000000/0.086*SER_hh_fec!Q16/SER_hh_num!Q16)</f>
        <v>8470.8681499836839</v>
      </c>
    </row>
    <row r="17" spans="1:17" ht="12.95" customHeight="1" x14ac:dyDescent="0.25">
      <c r="A17" s="88" t="s">
        <v>101</v>
      </c>
      <c r="B17" s="103">
        <f>IF(SER_hh_fec!B17=0,0,1000000/0.086*SER_hh_fec!B17/SER_hh_num!B17)</f>
        <v>5132.8685365442334</v>
      </c>
      <c r="C17" s="103">
        <f>IF(SER_hh_fec!C17=0,0,1000000/0.086*SER_hh_fec!C17/SER_hh_num!C17)</f>
        <v>5249.5354867682072</v>
      </c>
      <c r="D17" s="103">
        <f>IF(SER_hh_fec!D17=0,0,1000000/0.086*SER_hh_fec!D17/SER_hh_num!D17)</f>
        <v>5414.8745495819394</v>
      </c>
      <c r="E17" s="103">
        <f>IF(SER_hh_fec!E17=0,0,1000000/0.086*SER_hh_fec!E17/SER_hh_num!E17)</f>
        <v>5348.6402517634433</v>
      </c>
      <c r="F17" s="103">
        <f>IF(SER_hh_fec!F17=0,0,1000000/0.086*SER_hh_fec!F17/SER_hh_num!F17)</f>
        <v>5467.3634149253667</v>
      </c>
      <c r="G17" s="103">
        <f>IF(SER_hh_fec!G17=0,0,1000000/0.086*SER_hh_fec!G17/SER_hh_num!G17)</f>
        <v>5569.1349907794111</v>
      </c>
      <c r="H17" s="103">
        <f>IF(SER_hh_fec!H17=0,0,1000000/0.086*SER_hh_fec!H17/SER_hh_num!H17)</f>
        <v>5794.5561851622106</v>
      </c>
      <c r="I17" s="103">
        <f>IF(SER_hh_fec!I17=0,0,1000000/0.086*SER_hh_fec!I17/SER_hh_num!I17)</f>
        <v>6099.583202994233</v>
      </c>
      <c r="J17" s="103">
        <f>IF(SER_hh_fec!J17=0,0,1000000/0.086*SER_hh_fec!J17/SER_hh_num!J17)</f>
        <v>6327.2110470625948</v>
      </c>
      <c r="K17" s="103">
        <f>IF(SER_hh_fec!K17=0,0,1000000/0.086*SER_hh_fec!K17/SER_hh_num!K17)</f>
        <v>6459.6567918283426</v>
      </c>
      <c r="L17" s="103">
        <f>IF(SER_hh_fec!L17=0,0,1000000/0.086*SER_hh_fec!L17/SER_hh_num!L17)</f>
        <v>6759.1953324841406</v>
      </c>
      <c r="M17" s="103">
        <f>IF(SER_hh_fec!M17=0,0,1000000/0.086*SER_hh_fec!M17/SER_hh_num!M17)</f>
        <v>6941.4881896734823</v>
      </c>
      <c r="N17" s="103">
        <f>IF(SER_hh_fec!N17=0,0,1000000/0.086*SER_hh_fec!N17/SER_hh_num!N17)</f>
        <v>7087.2732377675366</v>
      </c>
      <c r="O17" s="103">
        <f>IF(SER_hh_fec!O17=0,0,1000000/0.086*SER_hh_fec!O17/SER_hh_num!O17)</f>
        <v>7329.4537033388697</v>
      </c>
      <c r="P17" s="103">
        <f>IF(SER_hh_fec!P17=0,0,1000000/0.086*SER_hh_fec!P17/SER_hh_num!P17)</f>
        <v>7671.2702283341869</v>
      </c>
      <c r="Q17" s="103">
        <f>IF(SER_hh_fec!Q17=0,0,1000000/0.086*SER_hh_fec!Q17/SER_hh_num!Q17)</f>
        <v>8018.3721765938089</v>
      </c>
    </row>
    <row r="18" spans="1:17" ht="12" customHeight="1" x14ac:dyDescent="0.25">
      <c r="A18" s="88" t="s">
        <v>100</v>
      </c>
      <c r="B18" s="103">
        <f>IF(SER_hh_fec!B18=0,0,1000000/0.086*SER_hh_fec!B18/SER_hh_num!B18)</f>
        <v>11145.018304908695</v>
      </c>
      <c r="C18" s="103">
        <f>IF(SER_hh_fec!C18=0,0,1000000/0.086*SER_hh_fec!C18/SER_hh_num!C18)</f>
        <v>10908.616271791501</v>
      </c>
      <c r="D18" s="103">
        <f>IF(SER_hh_fec!D18=0,0,1000000/0.086*SER_hh_fec!D18/SER_hh_num!D18)</f>
        <v>10697.868289461327</v>
      </c>
      <c r="E18" s="103">
        <f>IF(SER_hh_fec!E18=0,0,1000000/0.086*SER_hh_fec!E18/SER_hh_num!E18)</f>
        <v>10564.903053102147</v>
      </c>
      <c r="F18" s="103">
        <f>IF(SER_hh_fec!F18=0,0,1000000/0.086*SER_hh_fec!F18/SER_hh_num!F18)</f>
        <v>10438.443677841789</v>
      </c>
      <c r="G18" s="103">
        <f>IF(SER_hh_fec!G18=0,0,1000000/0.086*SER_hh_fec!G18/SER_hh_num!G18)</f>
        <v>10305.805104167437</v>
      </c>
      <c r="H18" s="103">
        <f>IF(SER_hh_fec!H18=0,0,1000000/0.086*SER_hh_fec!H18/SER_hh_num!H18)</f>
        <v>10182.007208983936</v>
      </c>
      <c r="I18" s="103">
        <f>IF(SER_hh_fec!I18=0,0,1000000/0.086*SER_hh_fec!I18/SER_hh_num!I18)</f>
        <v>10050.152572135697</v>
      </c>
      <c r="J18" s="103">
        <f>IF(SER_hh_fec!J18=0,0,1000000/0.086*SER_hh_fec!J18/SER_hh_num!J18)</f>
        <v>9972.24750529007</v>
      </c>
      <c r="K18" s="103">
        <f>IF(SER_hh_fec!K18=0,0,1000000/0.086*SER_hh_fec!K18/SER_hh_num!K18)</f>
        <v>9706.1553042797714</v>
      </c>
      <c r="L18" s="103">
        <f>IF(SER_hh_fec!L18=0,0,1000000/0.086*SER_hh_fec!L18/SER_hh_num!L18)</f>
        <v>9579.3595618380714</v>
      </c>
      <c r="M18" s="103">
        <f>IF(SER_hh_fec!M18=0,0,1000000/0.086*SER_hh_fec!M18/SER_hh_num!M18)</f>
        <v>9328.565840805084</v>
      </c>
      <c r="N18" s="103">
        <f>IF(SER_hh_fec!N18=0,0,1000000/0.086*SER_hh_fec!N18/SER_hh_num!N18)</f>
        <v>9196.4871191007369</v>
      </c>
      <c r="O18" s="103">
        <f>IF(SER_hh_fec!O18=0,0,1000000/0.086*SER_hh_fec!O18/SER_hh_num!O18)</f>
        <v>9053.9345154045204</v>
      </c>
      <c r="P18" s="103">
        <f>IF(SER_hh_fec!P18=0,0,1000000/0.086*SER_hh_fec!P18/SER_hh_num!P18)</f>
        <v>8856.8119807100684</v>
      </c>
      <c r="Q18" s="103">
        <f>IF(SER_hh_fec!Q18=0,0,1000000/0.086*SER_hh_fec!Q18/SER_hh_num!Q18)</f>
        <v>8477.4250869084408</v>
      </c>
    </row>
    <row r="19" spans="1:17" ht="12.95" customHeight="1" x14ac:dyDescent="0.25">
      <c r="A19" s="90" t="s">
        <v>47</v>
      </c>
      <c r="B19" s="101">
        <f>IF(SER_hh_fec!B19=0,0,1000000/0.086*SER_hh_fec!B19/SER_hh_num!B19)</f>
        <v>8321.9546345714007</v>
      </c>
      <c r="C19" s="101">
        <f>IF(SER_hh_fec!C19=0,0,1000000/0.086*SER_hh_fec!C19/SER_hh_num!C19)</f>
        <v>8620.0979514468909</v>
      </c>
      <c r="D19" s="101">
        <f>IF(SER_hh_fec!D19=0,0,1000000/0.086*SER_hh_fec!D19/SER_hh_num!D19)</f>
        <v>8714.2052618394555</v>
      </c>
      <c r="E19" s="101">
        <f>IF(SER_hh_fec!E19=0,0,1000000/0.086*SER_hh_fec!E19/SER_hh_num!E19)</f>
        <v>8727.391551750381</v>
      </c>
      <c r="F19" s="101">
        <f>IF(SER_hh_fec!F19=0,0,1000000/0.086*SER_hh_fec!F19/SER_hh_num!F19)</f>
        <v>8768.9520741690631</v>
      </c>
      <c r="G19" s="101">
        <f>IF(SER_hh_fec!G19=0,0,1000000/0.086*SER_hh_fec!G19/SER_hh_num!G19)</f>
        <v>8843.5129471887903</v>
      </c>
      <c r="H19" s="101">
        <f>IF(SER_hh_fec!H19=0,0,1000000/0.086*SER_hh_fec!H19/SER_hh_num!H19)</f>
        <v>8721.0427264523441</v>
      </c>
      <c r="I19" s="101">
        <f>IF(SER_hh_fec!I19=0,0,1000000/0.086*SER_hh_fec!I19/SER_hh_num!I19)</f>
        <v>8622.6636974442918</v>
      </c>
      <c r="J19" s="101">
        <f>IF(SER_hh_fec!J19=0,0,1000000/0.086*SER_hh_fec!J19/SER_hh_num!J19)</f>
        <v>8508.5937892793572</v>
      </c>
      <c r="K19" s="101">
        <f>IF(SER_hh_fec!K19=0,0,1000000/0.086*SER_hh_fec!K19/SER_hh_num!K19)</f>
        <v>8549.8554279955624</v>
      </c>
      <c r="L19" s="101">
        <f>IF(SER_hh_fec!L19=0,0,1000000/0.086*SER_hh_fec!L19/SER_hh_num!L19)</f>
        <v>8200.1281901087423</v>
      </c>
      <c r="M19" s="101">
        <f>IF(SER_hh_fec!M19=0,0,1000000/0.086*SER_hh_fec!M19/SER_hh_num!M19)</f>
        <v>8122.9228477430852</v>
      </c>
      <c r="N19" s="101">
        <f>IF(SER_hh_fec!N19=0,0,1000000/0.086*SER_hh_fec!N19/SER_hh_num!N19)</f>
        <v>8024.742753188606</v>
      </c>
      <c r="O19" s="101">
        <f>IF(SER_hh_fec!O19=0,0,1000000/0.086*SER_hh_fec!O19/SER_hh_num!O19)</f>
        <v>7975.0801922779319</v>
      </c>
      <c r="P19" s="101">
        <f>IF(SER_hh_fec!P19=0,0,1000000/0.086*SER_hh_fec!P19/SER_hh_num!P19)</f>
        <v>7977.7519550575544</v>
      </c>
      <c r="Q19" s="101">
        <f>IF(SER_hh_fec!Q19=0,0,1000000/0.086*SER_hh_fec!Q19/SER_hh_num!Q19)</f>
        <v>7947.3752022256504</v>
      </c>
    </row>
    <row r="20" spans="1:17" ht="12" customHeight="1" x14ac:dyDescent="0.25">
      <c r="A20" s="88" t="s">
        <v>38</v>
      </c>
      <c r="B20" s="100">
        <f>IF(SER_hh_fec!B20=0,0,1000000/0.086*SER_hh_fec!B20/SER_hh_num!B20)</f>
        <v>0</v>
      </c>
      <c r="C20" s="100">
        <f>IF(SER_hh_fec!C20=0,0,1000000/0.086*SER_hh_fec!C20/SER_hh_num!C20)</f>
        <v>0</v>
      </c>
      <c r="D20" s="100">
        <f>IF(SER_hh_fec!D20=0,0,1000000/0.086*SER_hh_fec!D20/SER_hh_num!D20)</f>
        <v>0</v>
      </c>
      <c r="E20" s="100">
        <f>IF(SER_hh_fec!E20=0,0,1000000/0.086*SER_hh_fec!E20/SER_hh_num!E20)</f>
        <v>0</v>
      </c>
      <c r="F20" s="100">
        <f>IF(SER_hh_fec!F20=0,0,1000000/0.086*SER_hh_fec!F20/SER_hh_num!F20)</f>
        <v>0</v>
      </c>
      <c r="G20" s="100">
        <f>IF(SER_hh_fec!G20=0,0,1000000/0.086*SER_hh_fec!G20/SER_hh_num!G20)</f>
        <v>0</v>
      </c>
      <c r="H20" s="100">
        <f>IF(SER_hh_fec!H20=0,0,1000000/0.086*SER_hh_fec!H20/SER_hh_num!H20)</f>
        <v>0</v>
      </c>
      <c r="I20" s="100">
        <f>IF(SER_hh_fec!I20=0,0,1000000/0.086*SER_hh_fec!I20/SER_hh_num!I20)</f>
        <v>0</v>
      </c>
      <c r="J20" s="100">
        <f>IF(SER_hh_fec!J20=0,0,1000000/0.086*SER_hh_fec!J20/SER_hh_num!J20)</f>
        <v>0</v>
      </c>
      <c r="K20" s="100">
        <f>IF(SER_hh_fec!K20=0,0,1000000/0.086*SER_hh_fec!K20/SER_hh_num!K20)</f>
        <v>0</v>
      </c>
      <c r="L20" s="100">
        <f>IF(SER_hh_fec!L20=0,0,1000000/0.086*SER_hh_fec!L20/SER_hh_num!L20)</f>
        <v>0</v>
      </c>
      <c r="M20" s="100">
        <f>IF(SER_hh_fec!M20=0,0,1000000/0.086*SER_hh_fec!M20/SER_hh_num!M20)</f>
        <v>0</v>
      </c>
      <c r="N20" s="100">
        <f>IF(SER_hh_fec!N20=0,0,1000000/0.086*SER_hh_fec!N20/SER_hh_num!N20)</f>
        <v>0</v>
      </c>
      <c r="O20" s="100">
        <f>IF(SER_hh_fec!O20=0,0,1000000/0.086*SER_hh_fec!O20/SER_hh_num!O20)</f>
        <v>0</v>
      </c>
      <c r="P20" s="100">
        <f>IF(SER_hh_fec!P20=0,0,1000000/0.086*SER_hh_fec!P20/SER_hh_num!P20)</f>
        <v>0</v>
      </c>
      <c r="Q20" s="100">
        <f>IF(SER_hh_fec!Q20=0,0,1000000/0.086*SER_hh_fec!Q20/SER_hh_num!Q20)</f>
        <v>0</v>
      </c>
    </row>
    <row r="21" spans="1:17" s="28" customFormat="1" ht="12" customHeight="1" x14ac:dyDescent="0.25">
      <c r="A21" s="88" t="s">
        <v>66</v>
      </c>
      <c r="B21" s="100">
        <f>IF(SER_hh_fec!B21=0,0,1000000/0.086*SER_hh_fec!B21/SER_hh_num!B21)</f>
        <v>8950.2100248212973</v>
      </c>
      <c r="C21" s="100">
        <f>IF(SER_hh_fec!C21=0,0,1000000/0.086*SER_hh_fec!C21/SER_hh_num!C21)</f>
        <v>9362.9668287328059</v>
      </c>
      <c r="D21" s="100">
        <f>IF(SER_hh_fec!D21=0,0,1000000/0.086*SER_hh_fec!D21/SER_hh_num!D21)</f>
        <v>9572.2883468976634</v>
      </c>
      <c r="E21" s="100">
        <f>IF(SER_hh_fec!E21=0,0,1000000/0.086*SER_hh_fec!E21/SER_hh_num!E21)</f>
        <v>9637.0575466257433</v>
      </c>
      <c r="F21" s="100">
        <f>IF(SER_hh_fec!F21=0,0,1000000/0.086*SER_hh_fec!F21/SER_hh_num!F21)</f>
        <v>9699.2782033350213</v>
      </c>
      <c r="G21" s="100">
        <f>IF(SER_hh_fec!G21=0,0,1000000/0.086*SER_hh_fec!G21/SER_hh_num!G21)</f>
        <v>9799.9460186187116</v>
      </c>
      <c r="H21" s="100">
        <f>IF(SER_hh_fec!H21=0,0,1000000/0.086*SER_hh_fec!H21/SER_hh_num!H21)</f>
        <v>9656.8568580254996</v>
      </c>
      <c r="I21" s="100">
        <f>IF(SER_hh_fec!I21=0,0,1000000/0.086*SER_hh_fec!I21/SER_hh_num!I21)</f>
        <v>9585.5868721907664</v>
      </c>
      <c r="J21" s="100">
        <f>IF(SER_hh_fec!J21=0,0,1000000/0.086*SER_hh_fec!J21/SER_hh_num!J21)</f>
        <v>9511.3575121297381</v>
      </c>
      <c r="K21" s="100">
        <f>IF(SER_hh_fec!K21=0,0,1000000/0.086*SER_hh_fec!K21/SER_hh_num!K21)</f>
        <v>9507.7716372453178</v>
      </c>
      <c r="L21" s="100">
        <f>IF(SER_hh_fec!L21=0,0,1000000/0.086*SER_hh_fec!L21/SER_hh_num!L21)</f>
        <v>8717.8535826220741</v>
      </c>
      <c r="M21" s="100">
        <f>IF(SER_hh_fec!M21=0,0,1000000/0.086*SER_hh_fec!M21/SER_hh_num!M21)</f>
        <v>8716.7372309595594</v>
      </c>
      <c r="N21" s="100">
        <f>IF(SER_hh_fec!N21=0,0,1000000/0.086*SER_hh_fec!N21/SER_hh_num!N21)</f>
        <v>8339.495894010719</v>
      </c>
      <c r="O21" s="100">
        <f>IF(SER_hh_fec!O21=0,0,1000000/0.086*SER_hh_fec!O21/SER_hh_num!O21)</f>
        <v>8132.9793201168113</v>
      </c>
      <c r="P21" s="100">
        <f>IF(SER_hh_fec!P21=0,0,1000000/0.086*SER_hh_fec!P21/SER_hh_num!P21)</f>
        <v>7964.5929652797695</v>
      </c>
      <c r="Q21" s="100">
        <f>IF(SER_hh_fec!Q21=0,0,1000000/0.086*SER_hh_fec!Q21/SER_hh_num!Q21)</f>
        <v>7843.7009770207178</v>
      </c>
    </row>
    <row r="22" spans="1:17" ht="12" customHeight="1" x14ac:dyDescent="0.25">
      <c r="A22" s="88" t="s">
        <v>99</v>
      </c>
      <c r="B22" s="100">
        <f>IF(SER_hh_fec!B22=0,0,1000000/0.086*SER_hh_fec!B22/SER_hh_num!B22)</f>
        <v>9205.9303112447633</v>
      </c>
      <c r="C22" s="100">
        <f>IF(SER_hh_fec!C22=0,0,1000000/0.086*SER_hh_fec!C22/SER_hh_num!C22)</f>
        <v>9630.4801666965959</v>
      </c>
      <c r="D22" s="100">
        <f>IF(SER_hh_fec!D22=0,0,1000000/0.086*SER_hh_fec!D22/SER_hh_num!D22)</f>
        <v>9845.7822996661635</v>
      </c>
      <c r="E22" s="100">
        <f>IF(SER_hh_fec!E22=0,0,1000000/0.086*SER_hh_fec!E22/SER_hh_num!E22)</f>
        <v>9912.4020479579031</v>
      </c>
      <c r="F22" s="100">
        <f>IF(SER_hh_fec!F22=0,0,1000000/0.086*SER_hh_fec!F22/SER_hh_num!F22)</f>
        <v>9976.4004377160272</v>
      </c>
      <c r="G22" s="100">
        <f>IF(SER_hh_fec!G22=0,0,1000000/0.086*SER_hh_fec!G22/SER_hh_num!G22)</f>
        <v>10079.944476293529</v>
      </c>
      <c r="H22" s="100">
        <f>IF(SER_hh_fec!H22=0,0,1000000/0.086*SER_hh_fec!H22/SER_hh_num!H22)</f>
        <v>9932.7670539690844</v>
      </c>
      <c r="I22" s="100">
        <f>IF(SER_hh_fec!I22=0,0,1000000/0.086*SER_hh_fec!I22/SER_hh_num!I22)</f>
        <v>9837.1829888708671</v>
      </c>
      <c r="J22" s="100">
        <f>IF(SER_hh_fec!J22=0,0,1000000/0.086*SER_hh_fec!J22/SER_hh_num!J22)</f>
        <v>9805.2948609414361</v>
      </c>
      <c r="K22" s="100">
        <f>IF(SER_hh_fec!K22=0,0,1000000/0.086*SER_hh_fec!K22/SER_hh_num!K22)</f>
        <v>9779.4222554523276</v>
      </c>
      <c r="L22" s="100">
        <f>IF(SER_hh_fec!L22=0,0,1000000/0.086*SER_hh_fec!L22/SER_hh_num!L22)</f>
        <v>9128.9144178934203</v>
      </c>
      <c r="M22" s="100">
        <f>IF(SER_hh_fec!M22=0,0,1000000/0.086*SER_hh_fec!M22/SER_hh_num!M22)</f>
        <v>8844.1096346040249</v>
      </c>
      <c r="N22" s="100">
        <f>IF(SER_hh_fec!N22=0,0,1000000/0.086*SER_hh_fec!N22/SER_hh_num!N22)</f>
        <v>8586.5383742743707</v>
      </c>
      <c r="O22" s="100">
        <f>IF(SER_hh_fec!O22=0,0,1000000/0.086*SER_hh_fec!O22/SER_hh_num!O22)</f>
        <v>8380.47420211403</v>
      </c>
      <c r="P22" s="100">
        <f>IF(SER_hh_fec!P22=0,0,1000000/0.086*SER_hh_fec!P22/SER_hh_num!P22)</f>
        <v>8214.276021136091</v>
      </c>
      <c r="Q22" s="100">
        <f>IF(SER_hh_fec!Q22=0,0,1000000/0.086*SER_hh_fec!Q22/SER_hh_num!Q22)</f>
        <v>8099.4900484051032</v>
      </c>
    </row>
    <row r="23" spans="1:17" ht="12" customHeight="1" x14ac:dyDescent="0.25">
      <c r="A23" s="88" t="s">
        <v>98</v>
      </c>
      <c r="B23" s="100">
        <f>IF(SER_hh_fec!B23=0,0,1000000/0.086*SER_hh_fec!B23/SER_hh_num!B23)</f>
        <v>8592.2016238284432</v>
      </c>
      <c r="C23" s="100">
        <f>IF(SER_hh_fec!C23=0,0,1000000/0.086*SER_hh_fec!C23/SER_hh_num!C23)</f>
        <v>8988.44815558349</v>
      </c>
      <c r="D23" s="100">
        <f>IF(SER_hh_fec!D23=0,0,1000000/0.086*SER_hh_fec!D23/SER_hh_num!D23)</f>
        <v>9189.3968130217527</v>
      </c>
      <c r="E23" s="100">
        <f>IF(SER_hh_fec!E23=0,0,1000000/0.086*SER_hh_fec!E23/SER_hh_num!E23)</f>
        <v>9251.5752447607138</v>
      </c>
      <c r="F23" s="100">
        <f>IF(SER_hh_fec!F23=0,0,1000000/0.086*SER_hh_fec!F23/SER_hh_num!F23)</f>
        <v>9311.3070752016283</v>
      </c>
      <c r="G23" s="100">
        <f>IF(SER_hh_fec!G23=0,0,1000000/0.086*SER_hh_fec!G23/SER_hh_num!G23)</f>
        <v>9407.9481778739573</v>
      </c>
      <c r="H23" s="100">
        <f>IF(SER_hh_fec!H23=0,0,1000000/0.086*SER_hh_fec!H23/SER_hh_num!H23)</f>
        <v>9270.5825837044722</v>
      </c>
      <c r="I23" s="100">
        <f>IF(SER_hh_fec!I23=0,0,1000000/0.086*SER_hh_fec!I23/SER_hh_num!I23)</f>
        <v>9181.3707896128071</v>
      </c>
      <c r="J23" s="100">
        <f>IF(SER_hh_fec!J23=0,0,1000000/0.086*SER_hh_fec!J23/SER_hh_num!J23)</f>
        <v>9151.6085368786717</v>
      </c>
      <c r="K23" s="100">
        <f>IF(SER_hh_fec!K23=0,0,1000000/0.086*SER_hh_fec!K23/SER_hh_num!K23)</f>
        <v>9127.4607717555009</v>
      </c>
      <c r="L23" s="100">
        <f>IF(SER_hh_fec!L23=0,0,1000000/0.086*SER_hh_fec!L23/SER_hh_num!L23)</f>
        <v>8520.3201233671844</v>
      </c>
      <c r="M23" s="100">
        <f>IF(SER_hh_fec!M23=0,0,1000000/0.086*SER_hh_fec!M23/SER_hh_num!M23)</f>
        <v>8262.3073176227135</v>
      </c>
      <c r="N23" s="100">
        <f>IF(SER_hh_fec!N23=0,0,1000000/0.086*SER_hh_fec!N23/SER_hh_num!N23)</f>
        <v>8037.9885607061433</v>
      </c>
      <c r="O23" s="100">
        <f>IF(SER_hh_fec!O23=0,0,1000000/0.086*SER_hh_fec!O23/SER_hh_num!O23)</f>
        <v>7867.825575802508</v>
      </c>
      <c r="P23" s="100">
        <f>IF(SER_hh_fec!P23=0,0,1000000/0.086*SER_hh_fec!P23/SER_hh_num!P23)</f>
        <v>7734.7114826107272</v>
      </c>
      <c r="Q23" s="100">
        <f>IF(SER_hh_fec!Q23=0,0,1000000/0.086*SER_hh_fec!Q23/SER_hh_num!Q23)</f>
        <v>7657.9734647690366</v>
      </c>
    </row>
    <row r="24" spans="1:17" ht="12" customHeight="1" x14ac:dyDescent="0.25">
      <c r="A24" s="88" t="s">
        <v>34</v>
      </c>
      <c r="B24" s="100">
        <f>IF(SER_hh_fec!B24=0,0,1000000/0.086*SER_hh_fec!B24/SER_hh_num!B24)</f>
        <v>0</v>
      </c>
      <c r="C24" s="100">
        <f>IF(SER_hh_fec!C24=0,0,1000000/0.086*SER_hh_fec!C24/SER_hh_num!C24)</f>
        <v>0</v>
      </c>
      <c r="D24" s="100">
        <f>IF(SER_hh_fec!D24=0,0,1000000/0.086*SER_hh_fec!D24/SER_hh_num!D24)</f>
        <v>0</v>
      </c>
      <c r="E24" s="100">
        <f>IF(SER_hh_fec!E24=0,0,1000000/0.086*SER_hh_fec!E24/SER_hh_num!E24)</f>
        <v>0</v>
      </c>
      <c r="F24" s="100">
        <f>IF(SER_hh_fec!F24=0,0,1000000/0.086*SER_hh_fec!F24/SER_hh_num!F24)</f>
        <v>0</v>
      </c>
      <c r="G24" s="100">
        <f>IF(SER_hh_fec!G24=0,0,1000000/0.086*SER_hh_fec!G24/SER_hh_num!G24)</f>
        <v>0</v>
      </c>
      <c r="H24" s="100">
        <f>IF(SER_hh_fec!H24=0,0,1000000/0.086*SER_hh_fec!H24/SER_hh_num!H24)</f>
        <v>0</v>
      </c>
      <c r="I24" s="100">
        <f>IF(SER_hh_fec!I24=0,0,1000000/0.086*SER_hh_fec!I24/SER_hh_num!I24)</f>
        <v>0</v>
      </c>
      <c r="J24" s="100">
        <f>IF(SER_hh_fec!J24=0,0,1000000/0.086*SER_hh_fec!J24/SER_hh_num!J24)</f>
        <v>0</v>
      </c>
      <c r="K24" s="100">
        <f>IF(SER_hh_fec!K24=0,0,1000000/0.086*SER_hh_fec!K24/SER_hh_num!K24)</f>
        <v>0</v>
      </c>
      <c r="L24" s="100">
        <f>IF(SER_hh_fec!L24=0,0,1000000/0.086*SER_hh_fec!L24/SER_hh_num!L24)</f>
        <v>0</v>
      </c>
      <c r="M24" s="100">
        <f>IF(SER_hh_fec!M24=0,0,1000000/0.086*SER_hh_fec!M24/SER_hh_num!M24)</f>
        <v>0</v>
      </c>
      <c r="N24" s="100">
        <f>IF(SER_hh_fec!N24=0,0,1000000/0.086*SER_hh_fec!N24/SER_hh_num!N24)</f>
        <v>0</v>
      </c>
      <c r="O24" s="100">
        <f>IF(SER_hh_fec!O24=0,0,1000000/0.086*SER_hh_fec!O24/SER_hh_num!O24)</f>
        <v>0</v>
      </c>
      <c r="P24" s="100">
        <f>IF(SER_hh_fec!P24=0,0,1000000/0.086*SER_hh_fec!P24/SER_hh_num!P24)</f>
        <v>0</v>
      </c>
      <c r="Q24" s="100">
        <f>IF(SER_hh_fec!Q24=0,0,1000000/0.086*SER_hh_fec!Q24/SER_hh_num!Q24)</f>
        <v>0</v>
      </c>
    </row>
    <row r="25" spans="1:17" ht="12" customHeight="1" x14ac:dyDescent="0.25">
      <c r="A25" s="88" t="s">
        <v>42</v>
      </c>
      <c r="B25" s="100">
        <f>IF(SER_hh_fec!B25=0,0,1000000/0.086*SER_hh_fec!B25/SER_hh_num!B25)</f>
        <v>6766.3587787648994</v>
      </c>
      <c r="C25" s="100">
        <f>IF(SER_hh_fec!C25=0,0,1000000/0.086*SER_hh_fec!C25/SER_hh_num!C25)</f>
        <v>7078.4029225219992</v>
      </c>
      <c r="D25" s="100">
        <f>IF(SER_hh_fec!D25=0,0,1000000/0.086*SER_hh_fec!D25/SER_hh_num!D25)</f>
        <v>7236.6499902546293</v>
      </c>
      <c r="E25" s="100">
        <f>IF(SER_hh_fec!E25=0,0,1000000/0.086*SER_hh_fec!E25/SER_hh_num!E25)</f>
        <v>7285.6155052490622</v>
      </c>
      <c r="F25" s="100">
        <f>IF(SER_hh_fec!F25=0,0,1000000/0.086*SER_hh_fec!F25/SER_hh_num!F25)</f>
        <v>7332.6543217212802</v>
      </c>
      <c r="G25" s="100">
        <f>IF(SER_hh_fec!G25=0,0,1000000/0.086*SER_hh_fec!G25/SER_hh_num!G25)</f>
        <v>7408.7591900757443</v>
      </c>
      <c r="H25" s="100">
        <f>IF(SER_hh_fec!H25=0,0,1000000/0.086*SER_hh_fec!H25/SER_hh_num!H25)</f>
        <v>7300.5837846672757</v>
      </c>
      <c r="I25" s="100">
        <f>IF(SER_hh_fec!I25=0,0,1000000/0.086*SER_hh_fec!I25/SER_hh_num!I25)</f>
        <v>7230.3294968200889</v>
      </c>
      <c r="J25" s="100">
        <f>IF(SER_hh_fec!J25=0,0,1000000/0.086*SER_hh_fec!J25/SER_hh_num!J25)</f>
        <v>7206.8917227919546</v>
      </c>
      <c r="K25" s="100">
        <f>IF(SER_hh_fec!K25=0,0,1000000/0.086*SER_hh_fec!K25/SER_hh_num!K25)</f>
        <v>7187.8753577574589</v>
      </c>
      <c r="L25" s="100">
        <f>IF(SER_hh_fec!L25=0,0,1000000/0.086*SER_hh_fec!L25/SER_hh_num!L25)</f>
        <v>6709.7520971516606</v>
      </c>
      <c r="M25" s="100">
        <f>IF(SER_hh_fec!M25=0,0,1000000/0.086*SER_hh_fec!M25/SER_hh_num!M25)</f>
        <v>6529.3038330412373</v>
      </c>
      <c r="N25" s="100">
        <f>IF(SER_hh_fec!N25=0,0,1000000/0.086*SER_hh_fec!N25/SER_hh_num!N25)</f>
        <v>6387.1205794512207</v>
      </c>
      <c r="O25" s="100">
        <f>IF(SER_hh_fec!O25=0,0,1000000/0.086*SER_hh_fec!O25/SER_hh_num!O25)</f>
        <v>6297.1635971591022</v>
      </c>
      <c r="P25" s="100">
        <f>IF(SER_hh_fec!P25=0,0,1000000/0.086*SER_hh_fec!P25/SER_hh_num!P25)</f>
        <v>6235.9644609581464</v>
      </c>
      <c r="Q25" s="100">
        <f>IF(SER_hh_fec!Q25=0,0,1000000/0.086*SER_hh_fec!Q25/SER_hh_num!Q25)</f>
        <v>6220.5398177036013</v>
      </c>
    </row>
    <row r="26" spans="1:17" ht="12" customHeight="1" x14ac:dyDescent="0.25">
      <c r="A26" s="88" t="s">
        <v>30</v>
      </c>
      <c r="B26" s="22">
        <f>IF(SER_hh_fec!B26=0,0,1000000/0.086*SER_hh_fec!B26/SER_hh_num!B26)</f>
        <v>7005.0774726891395</v>
      </c>
      <c r="C26" s="22">
        <f>IF(SER_hh_fec!C26=0,0,1000000/0.086*SER_hh_fec!C26/SER_hh_num!C26)</f>
        <v>7328.1497161826401</v>
      </c>
      <c r="D26" s="22">
        <f>IF(SER_hh_fec!D26=0,0,1000000/0.086*SER_hh_fec!D26/SER_hh_num!D26)</f>
        <v>7492.0130547149702</v>
      </c>
      <c r="E26" s="22">
        <f>IF(SER_hh_fec!E26=0,0,1000000/0.086*SER_hh_fec!E26/SER_hh_num!E26)</f>
        <v>7542.622531263215</v>
      </c>
      <c r="F26" s="22">
        <f>IF(SER_hh_fec!F26=0,0,1000000/0.086*SER_hh_fec!F26/SER_hh_num!F26)</f>
        <v>7591.421684070674</v>
      </c>
      <c r="G26" s="22">
        <f>IF(SER_hh_fec!G26=0,0,1000000/0.086*SER_hh_fec!G26/SER_hh_num!G26)</f>
        <v>7670.2025691315757</v>
      </c>
      <c r="H26" s="22">
        <f>IF(SER_hh_fec!H26=0,0,1000000/0.086*SER_hh_fec!H26/SER_hh_num!H26)</f>
        <v>7558.127370028601</v>
      </c>
      <c r="I26" s="22">
        <f>IF(SER_hh_fec!I26=0,0,1000000/0.086*SER_hh_fec!I26/SER_hh_num!I26)</f>
        <v>7484.1306402092732</v>
      </c>
      <c r="J26" s="22">
        <f>IF(SER_hh_fec!J26=0,0,1000000/0.086*SER_hh_fec!J26/SER_hh_num!J26)</f>
        <v>7462.06756600465</v>
      </c>
      <c r="K26" s="22">
        <f>IF(SER_hh_fec!K26=0,0,1000000/0.086*SER_hh_fec!K26/SER_hh_num!K26)</f>
        <v>7441.3875564893815</v>
      </c>
      <c r="L26" s="22">
        <f>IF(SER_hh_fec!L26=0,0,1000000/0.086*SER_hh_fec!L26/SER_hh_num!L26)</f>
        <v>6954.4713386099975</v>
      </c>
      <c r="M26" s="22">
        <f>IF(SER_hh_fec!M26=0,0,1000000/0.086*SER_hh_fec!M26/SER_hh_num!M26)</f>
        <v>6731.1324457656101</v>
      </c>
      <c r="N26" s="22">
        <f>IF(SER_hh_fec!N26=0,0,1000000/0.086*SER_hh_fec!N26/SER_hh_num!N26)</f>
        <v>6564.51865370628</v>
      </c>
      <c r="O26" s="22">
        <f>IF(SER_hh_fec!O26=0,0,1000000/0.086*SER_hh_fec!O26/SER_hh_num!O26)</f>
        <v>6433.5791620701857</v>
      </c>
      <c r="P26" s="22">
        <f>IF(SER_hh_fec!P26=0,0,1000000/0.086*SER_hh_fec!P26/SER_hh_num!P26)</f>
        <v>6410.9379860760373</v>
      </c>
      <c r="Q26" s="22">
        <f>IF(SER_hh_fec!Q26=0,0,1000000/0.086*SER_hh_fec!Q26/SER_hh_num!Q26)</f>
        <v>6339.6935598499967</v>
      </c>
    </row>
    <row r="27" spans="1:17" ht="12" customHeight="1" x14ac:dyDescent="0.25">
      <c r="A27" s="93" t="s">
        <v>114</v>
      </c>
      <c r="B27" s="116">
        <f>IF(SER_hh_fec!B27=0,0,1000000/0.086*SER_hh_fec!B27/SER_hh_num!B19)</f>
        <v>345.75777817594303</v>
      </c>
      <c r="C27" s="116">
        <f>IF(SER_hh_fec!C27=0,0,1000000/0.086*SER_hh_fec!C27/SER_hh_num!C19)</f>
        <v>346.20586738782424</v>
      </c>
      <c r="D27" s="116">
        <f>IF(SER_hh_fec!D27=0,0,1000000/0.086*SER_hh_fec!D27/SER_hh_num!D19)</f>
        <v>350.07288875611164</v>
      </c>
      <c r="E27" s="116">
        <f>IF(SER_hh_fec!E27=0,0,1000000/0.086*SER_hh_fec!E27/SER_hh_num!E19)</f>
        <v>359.99537824514363</v>
      </c>
      <c r="F27" s="116">
        <f>IF(SER_hh_fec!F27=0,0,1000000/0.086*SER_hh_fec!F27/SER_hh_num!F19)</f>
        <v>362.61735874468962</v>
      </c>
      <c r="G27" s="116">
        <f>IF(SER_hh_fec!G27=0,0,1000000/0.086*SER_hh_fec!G27/SER_hh_num!G19)</f>
        <v>381.76104813152267</v>
      </c>
      <c r="H27" s="116">
        <f>IF(SER_hh_fec!H27=0,0,1000000/0.086*SER_hh_fec!H27/SER_hh_num!H19)</f>
        <v>393.35028831971158</v>
      </c>
      <c r="I27" s="116">
        <f>IF(SER_hh_fec!I27=0,0,1000000/0.086*SER_hh_fec!I27/SER_hh_num!I19)</f>
        <v>418.40381405291333</v>
      </c>
      <c r="J27" s="116">
        <f>IF(SER_hh_fec!J27=0,0,1000000/0.086*SER_hh_fec!J27/SER_hh_num!J19)</f>
        <v>489.20159545700363</v>
      </c>
      <c r="K27" s="116">
        <f>IF(SER_hh_fec!K27=0,0,1000000/0.086*SER_hh_fec!K27/SER_hh_num!K19)</f>
        <v>564.63463316417005</v>
      </c>
      <c r="L27" s="116">
        <f>IF(SER_hh_fec!L27=0,0,1000000/0.086*SER_hh_fec!L27/SER_hh_num!L19)</f>
        <v>773.23998786107484</v>
      </c>
      <c r="M27" s="116">
        <f>IF(SER_hh_fec!M27=0,0,1000000/0.086*SER_hh_fec!M27/SER_hh_num!M19)</f>
        <v>952.81632785172121</v>
      </c>
      <c r="N27" s="116">
        <f>IF(SER_hh_fec!N27=0,0,1000000/0.086*SER_hh_fec!N27/SER_hh_num!N19)</f>
        <v>1077.6504770244383</v>
      </c>
      <c r="O27" s="116">
        <f>IF(SER_hh_fec!O27=0,0,1000000/0.086*SER_hh_fec!O27/SER_hh_num!O19)</f>
        <v>1158.8682565824777</v>
      </c>
      <c r="P27" s="116">
        <f>IF(SER_hh_fec!P27=0,0,1000000/0.086*SER_hh_fec!P27/SER_hh_num!P19)</f>
        <v>1215.429251418007</v>
      </c>
      <c r="Q27" s="116">
        <f>IF(SER_hh_fec!Q27=0,0,1000000/0.086*SER_hh_fec!Q27/SER_hh_num!Q19)</f>
        <v>1260.8496457781112</v>
      </c>
    </row>
    <row r="28" spans="1:17" ht="12" customHeight="1" x14ac:dyDescent="0.25">
      <c r="A28" s="91" t="s">
        <v>113</v>
      </c>
      <c r="B28" s="117">
        <f>IF(SER_hh_fec!B27=0,0,1000000/0.086*SER_hh_fec!B27/SER_hh_num!B27)</f>
        <v>3346.7693257920951</v>
      </c>
      <c r="C28" s="117">
        <f>IF(SER_hh_fec!C27=0,0,1000000/0.086*SER_hh_fec!C27/SER_hh_num!C27)</f>
        <v>3461.9413182781668</v>
      </c>
      <c r="D28" s="117">
        <f>IF(SER_hh_fec!D27=0,0,1000000/0.086*SER_hh_fec!D27/SER_hh_num!D27)</f>
        <v>3634.6174716372602</v>
      </c>
      <c r="E28" s="117">
        <f>IF(SER_hh_fec!E27=0,0,1000000/0.086*SER_hh_fec!E27/SER_hh_num!E27)</f>
        <v>3686.0336061828511</v>
      </c>
      <c r="F28" s="117">
        <f>IF(SER_hh_fec!F27=0,0,1000000/0.086*SER_hh_fec!F27/SER_hh_num!F27)</f>
        <v>3746.2485021740149</v>
      </c>
      <c r="G28" s="117">
        <f>IF(SER_hh_fec!G27=0,0,1000000/0.086*SER_hh_fec!G27/SER_hh_num!G27)</f>
        <v>3826.5499009893579</v>
      </c>
      <c r="H28" s="117">
        <f>IF(SER_hh_fec!H27=0,0,1000000/0.086*SER_hh_fec!H27/SER_hh_num!H27)</f>
        <v>3818.0717872045207</v>
      </c>
      <c r="I28" s="117">
        <f>IF(SER_hh_fec!I27=0,0,1000000/0.086*SER_hh_fec!I27/SER_hh_num!I27)</f>
        <v>3841.3020714783511</v>
      </c>
      <c r="J28" s="117">
        <f>IF(SER_hh_fec!J27=0,0,1000000/0.086*SER_hh_fec!J27/SER_hh_num!J27)</f>
        <v>3904.5177902811402</v>
      </c>
      <c r="K28" s="117">
        <f>IF(SER_hh_fec!K27=0,0,1000000/0.086*SER_hh_fec!K27/SER_hh_num!K27)</f>
        <v>3969.3763116493774</v>
      </c>
      <c r="L28" s="117">
        <f>IF(SER_hh_fec!L27=0,0,1000000/0.086*SER_hh_fec!L27/SER_hh_num!L27)</f>
        <v>3899.4180984922336</v>
      </c>
      <c r="M28" s="117">
        <f>IF(SER_hh_fec!M27=0,0,1000000/0.086*SER_hh_fec!M27/SER_hh_num!M27)</f>
        <v>3931.5251424972798</v>
      </c>
      <c r="N28" s="117">
        <f>IF(SER_hh_fec!N27=0,0,1000000/0.086*SER_hh_fec!N27/SER_hh_num!N27)</f>
        <v>3946.3276772627546</v>
      </c>
      <c r="O28" s="117">
        <f>IF(SER_hh_fec!O27=0,0,1000000/0.086*SER_hh_fec!O27/SER_hh_num!O27)</f>
        <v>3958.2548308710088</v>
      </c>
      <c r="P28" s="117">
        <f>IF(SER_hh_fec!P27=0,0,1000000/0.086*SER_hh_fec!P27/SER_hh_num!P27)</f>
        <v>3968.9269042993001</v>
      </c>
      <c r="Q28" s="117">
        <f>IF(SER_hh_fec!Q27=0,0,1000000/0.086*SER_hh_fec!Q27/SER_hh_num!Q27)</f>
        <v>3995.964730984339</v>
      </c>
    </row>
    <row r="29" spans="1:17" ht="12.95" customHeight="1" x14ac:dyDescent="0.25">
      <c r="A29" s="90" t="s">
        <v>46</v>
      </c>
      <c r="B29" s="101">
        <f>IF(SER_hh_fec!B29=0,0,1000000/0.086*SER_hh_fec!B29/SER_hh_num!B29)</f>
        <v>7795.6175663754657</v>
      </c>
      <c r="C29" s="101">
        <f>IF(SER_hh_fec!C29=0,0,1000000/0.086*SER_hh_fec!C29/SER_hh_num!C29)</f>
        <v>8043.7917914575028</v>
      </c>
      <c r="D29" s="101">
        <f>IF(SER_hh_fec!D29=0,0,1000000/0.086*SER_hh_fec!D29/SER_hh_num!D29)</f>
        <v>8833.5055823157854</v>
      </c>
      <c r="E29" s="101">
        <f>IF(SER_hh_fec!E29=0,0,1000000/0.086*SER_hh_fec!E29/SER_hh_num!E29)</f>
        <v>9100.3838652710165</v>
      </c>
      <c r="F29" s="101">
        <f>IF(SER_hh_fec!F29=0,0,1000000/0.086*SER_hh_fec!F29/SER_hh_num!F29)</f>
        <v>10335.585472561317</v>
      </c>
      <c r="G29" s="101">
        <f>IF(SER_hh_fec!G29=0,0,1000000/0.086*SER_hh_fec!G29/SER_hh_num!G29)</f>
        <v>10764.629180944949</v>
      </c>
      <c r="H29" s="101">
        <f>IF(SER_hh_fec!H29=0,0,1000000/0.086*SER_hh_fec!H29/SER_hh_num!H29)</f>
        <v>10864.806107342298</v>
      </c>
      <c r="I29" s="101">
        <f>IF(SER_hh_fec!I29=0,0,1000000/0.086*SER_hh_fec!I29/SER_hh_num!I29)</f>
        <v>10807.723094993891</v>
      </c>
      <c r="J29" s="101">
        <f>IF(SER_hh_fec!J29=0,0,1000000/0.086*SER_hh_fec!J29/SER_hh_num!J29)</f>
        <v>10486.20836419325</v>
      </c>
      <c r="K29" s="101">
        <f>IF(SER_hh_fec!K29=0,0,1000000/0.086*SER_hh_fec!K29/SER_hh_num!K29)</f>
        <v>10226.157580057343</v>
      </c>
      <c r="L29" s="101">
        <f>IF(SER_hh_fec!L29=0,0,1000000/0.086*SER_hh_fec!L29/SER_hh_num!L29)</f>
        <v>9741.7174734149776</v>
      </c>
      <c r="M29" s="101">
        <f>IF(SER_hh_fec!M29=0,0,1000000/0.086*SER_hh_fec!M29/SER_hh_num!M29)</f>
        <v>9646.6210768186338</v>
      </c>
      <c r="N29" s="101">
        <f>IF(SER_hh_fec!N29=0,0,1000000/0.086*SER_hh_fec!N29/SER_hh_num!N29)</f>
        <v>9694.394087640685</v>
      </c>
      <c r="O29" s="101">
        <f>IF(SER_hh_fec!O29=0,0,1000000/0.086*SER_hh_fec!O29/SER_hh_num!O29)</f>
        <v>9276.7595290641875</v>
      </c>
      <c r="P29" s="101">
        <f>IF(SER_hh_fec!P29=0,0,1000000/0.086*SER_hh_fec!P29/SER_hh_num!P29)</f>
        <v>9485.1501119879031</v>
      </c>
      <c r="Q29" s="101">
        <f>IF(SER_hh_fec!Q29=0,0,1000000/0.086*SER_hh_fec!Q29/SER_hh_num!Q29)</f>
        <v>9411.8191009283746</v>
      </c>
    </row>
    <row r="30" spans="1:17" ht="12" customHeight="1" x14ac:dyDescent="0.25">
      <c r="A30" s="88" t="s">
        <v>66</v>
      </c>
      <c r="B30" s="100">
        <f>IF(SER_hh_fec!B30=0,0,1000000/0.086*SER_hh_fec!B30/SER_hh_num!B30)</f>
        <v>10247.973235339299</v>
      </c>
      <c r="C30" s="100">
        <f>IF(SER_hh_fec!C30=0,0,1000000/0.086*SER_hh_fec!C30/SER_hh_num!C30)</f>
        <v>10849.954125943772</v>
      </c>
      <c r="D30" s="100">
        <f>IF(SER_hh_fec!D30=0,0,1000000/0.086*SER_hh_fec!D30/SER_hh_num!D30)</f>
        <v>11570.54606379663</v>
      </c>
      <c r="E30" s="100">
        <f>IF(SER_hh_fec!E30=0,0,1000000/0.086*SER_hh_fec!E30/SER_hh_num!E30)</f>
        <v>11859.183959392356</v>
      </c>
      <c r="F30" s="100">
        <f>IF(SER_hh_fec!F30=0,0,1000000/0.086*SER_hh_fec!F30/SER_hh_num!F30)</f>
        <v>13385.529030165102</v>
      </c>
      <c r="G30" s="100">
        <f>IF(SER_hh_fec!G30=0,0,1000000/0.086*SER_hh_fec!G30/SER_hh_num!G30)</f>
        <v>13324.104465706465</v>
      </c>
      <c r="H30" s="100">
        <f>IF(SER_hh_fec!H30=0,0,1000000/0.086*SER_hh_fec!H30/SER_hh_num!H30)</f>
        <v>13734.835794210181</v>
      </c>
      <c r="I30" s="100">
        <f>IF(SER_hh_fec!I30=0,0,1000000/0.086*SER_hh_fec!I30/SER_hh_num!I30)</f>
        <v>13570.079487026502</v>
      </c>
      <c r="J30" s="100">
        <f>IF(SER_hh_fec!J30=0,0,1000000/0.086*SER_hh_fec!J30/SER_hh_num!J30)</f>
        <v>12862.453064652622</v>
      </c>
      <c r="K30" s="100">
        <f>IF(SER_hh_fec!K30=0,0,1000000/0.086*SER_hh_fec!K30/SER_hh_num!K30)</f>
        <v>12630.08069323255</v>
      </c>
      <c r="L30" s="100">
        <f>IF(SER_hh_fec!L30=0,0,1000000/0.086*SER_hh_fec!L30/SER_hh_num!L30)</f>
        <v>13065.201154976026</v>
      </c>
      <c r="M30" s="100">
        <f>IF(SER_hh_fec!M30=0,0,1000000/0.086*SER_hh_fec!M30/SER_hh_num!M30)</f>
        <v>12918.407199341304</v>
      </c>
      <c r="N30" s="100">
        <f>IF(SER_hh_fec!N30=0,0,1000000/0.086*SER_hh_fec!N30/SER_hh_num!N30)</f>
        <v>12173.366648306705</v>
      </c>
      <c r="O30" s="100">
        <f>IF(SER_hh_fec!O30=0,0,1000000/0.086*SER_hh_fec!O30/SER_hh_num!O30)</f>
        <v>11883.740613596687</v>
      </c>
      <c r="P30" s="100">
        <f>IF(SER_hh_fec!P30=0,0,1000000/0.086*SER_hh_fec!P30/SER_hh_num!P30)</f>
        <v>11995.793214915437</v>
      </c>
      <c r="Q30" s="100">
        <f>IF(SER_hh_fec!Q30=0,0,1000000/0.086*SER_hh_fec!Q30/SER_hh_num!Q30)</f>
        <v>11336.219754703756</v>
      </c>
    </row>
    <row r="31" spans="1:17" ht="12" customHeight="1" x14ac:dyDescent="0.25">
      <c r="A31" s="88" t="s">
        <v>98</v>
      </c>
      <c r="B31" s="100">
        <f>IF(SER_hh_fec!B31=0,0,1000000/0.086*SER_hh_fec!B31/SER_hh_num!B31)</f>
        <v>9515.9751471007803</v>
      </c>
      <c r="C31" s="100">
        <f>IF(SER_hh_fec!C31=0,0,1000000/0.086*SER_hh_fec!C31/SER_hh_num!C31)</f>
        <v>10074.957402662078</v>
      </c>
      <c r="D31" s="100">
        <f>IF(SER_hh_fec!D31=0,0,1000000/0.086*SER_hh_fec!D31/SER_hh_num!D31)</f>
        <v>10744.078487811161</v>
      </c>
      <c r="E31" s="100">
        <f>IF(SER_hh_fec!E31=0,0,1000000/0.086*SER_hh_fec!E31/SER_hh_num!E31)</f>
        <v>11012.099390864338</v>
      </c>
      <c r="F31" s="100">
        <f>IF(SER_hh_fec!F31=0,0,1000000/0.086*SER_hh_fec!F31/SER_hh_num!F31)</f>
        <v>12429.41981372474</v>
      </c>
      <c r="G31" s="100">
        <f>IF(SER_hh_fec!G31=0,0,1000000/0.086*SER_hh_fec!G31/SER_hh_num!G31)</f>
        <v>12372.382718156006</v>
      </c>
      <c r="H31" s="100">
        <f>IF(SER_hh_fec!H31=0,0,1000000/0.086*SER_hh_fec!H31/SER_hh_num!H31)</f>
        <v>12753.776094623741</v>
      </c>
      <c r="I31" s="100">
        <f>IF(SER_hh_fec!I31=0,0,1000000/0.086*SER_hh_fec!I31/SER_hh_num!I31)</f>
        <v>12600.78809509605</v>
      </c>
      <c r="J31" s="100">
        <f>IF(SER_hh_fec!J31=0,0,1000000/0.086*SER_hh_fec!J31/SER_hh_num!J31)</f>
        <v>11943.706417177444</v>
      </c>
      <c r="K31" s="100">
        <f>IF(SER_hh_fec!K31=0,0,1000000/0.086*SER_hh_fec!K31/SER_hh_num!K31)</f>
        <v>11727.932072287374</v>
      </c>
      <c r="L31" s="100">
        <f>IF(SER_hh_fec!L31=0,0,1000000/0.086*SER_hh_fec!L31/SER_hh_num!L31)</f>
        <v>12131.972501049177</v>
      </c>
      <c r="M31" s="100">
        <f>IF(SER_hh_fec!M31=0,0,1000000/0.086*SER_hh_fec!M31/SER_hh_num!M31)</f>
        <v>11989.573962017281</v>
      </c>
      <c r="N31" s="100">
        <f>IF(SER_hh_fec!N31=0,0,1000000/0.086*SER_hh_fec!N31/SER_hh_num!N31)</f>
        <v>11292.628245564325</v>
      </c>
      <c r="O31" s="100">
        <f>IF(SER_hh_fec!O31=0,0,1000000/0.086*SER_hh_fec!O31/SER_hh_num!O31)</f>
        <v>11016.672481024709</v>
      </c>
      <c r="P31" s="100">
        <f>IF(SER_hh_fec!P31=0,0,1000000/0.086*SER_hh_fec!P31/SER_hh_num!P31)</f>
        <v>10691.508775808416</v>
      </c>
      <c r="Q31" s="100">
        <f>IF(SER_hh_fec!Q31=0,0,1000000/0.086*SER_hh_fec!Q31/SER_hh_num!Q31)</f>
        <v>10493.732490132299</v>
      </c>
    </row>
    <row r="32" spans="1:17" ht="12" customHeight="1" x14ac:dyDescent="0.25">
      <c r="A32" s="88" t="s">
        <v>34</v>
      </c>
      <c r="B32" s="100">
        <f>IF(SER_hh_fec!B32=0,0,1000000/0.086*SER_hh_fec!B32/SER_hh_num!B32)</f>
        <v>0</v>
      </c>
      <c r="C32" s="100">
        <f>IF(SER_hh_fec!C32=0,0,1000000/0.086*SER_hh_fec!C32/SER_hh_num!C32)</f>
        <v>0</v>
      </c>
      <c r="D32" s="100">
        <f>IF(SER_hh_fec!D32=0,0,1000000/0.086*SER_hh_fec!D32/SER_hh_num!D32)</f>
        <v>0</v>
      </c>
      <c r="E32" s="100">
        <f>IF(SER_hh_fec!E32=0,0,1000000/0.086*SER_hh_fec!E32/SER_hh_num!E32)</f>
        <v>0</v>
      </c>
      <c r="F32" s="100">
        <f>IF(SER_hh_fec!F32=0,0,1000000/0.086*SER_hh_fec!F32/SER_hh_num!F32)</f>
        <v>0</v>
      </c>
      <c r="G32" s="100">
        <f>IF(SER_hh_fec!G32=0,0,1000000/0.086*SER_hh_fec!G32/SER_hh_num!G32)</f>
        <v>0</v>
      </c>
      <c r="H32" s="100">
        <f>IF(SER_hh_fec!H32=0,0,1000000/0.086*SER_hh_fec!H32/SER_hh_num!H32)</f>
        <v>0</v>
      </c>
      <c r="I32" s="100">
        <f>IF(SER_hh_fec!I32=0,0,1000000/0.086*SER_hh_fec!I32/SER_hh_num!I32)</f>
        <v>0</v>
      </c>
      <c r="J32" s="100">
        <f>IF(SER_hh_fec!J32=0,0,1000000/0.086*SER_hh_fec!J32/SER_hh_num!J32)</f>
        <v>0</v>
      </c>
      <c r="K32" s="100">
        <f>IF(SER_hh_fec!K32=0,0,1000000/0.086*SER_hh_fec!K32/SER_hh_num!K32)</f>
        <v>0</v>
      </c>
      <c r="L32" s="100">
        <f>IF(SER_hh_fec!L32=0,0,1000000/0.086*SER_hh_fec!L32/SER_hh_num!L32)</f>
        <v>0</v>
      </c>
      <c r="M32" s="100">
        <f>IF(SER_hh_fec!M32=0,0,1000000/0.086*SER_hh_fec!M32/SER_hh_num!M32)</f>
        <v>0</v>
      </c>
      <c r="N32" s="100">
        <f>IF(SER_hh_fec!N32=0,0,1000000/0.086*SER_hh_fec!N32/SER_hh_num!N32)</f>
        <v>23918.237135133157</v>
      </c>
      <c r="O32" s="100">
        <f>IF(SER_hh_fec!O32=0,0,1000000/0.086*SER_hh_fec!O32/SER_hh_num!O32)</f>
        <v>13833.498612138199</v>
      </c>
      <c r="P32" s="100">
        <f>IF(SER_hh_fec!P32=0,0,1000000/0.086*SER_hh_fec!P32/SER_hh_num!P32)</f>
        <v>13617.520192238011</v>
      </c>
      <c r="Q32" s="100">
        <f>IF(SER_hh_fec!Q32=0,0,1000000/0.086*SER_hh_fec!Q32/SER_hh_num!Q32)</f>
        <v>13574.749652094497</v>
      </c>
    </row>
    <row r="33" spans="1:17" ht="12" customHeight="1" x14ac:dyDescent="0.25">
      <c r="A33" s="49" t="s">
        <v>30</v>
      </c>
      <c r="B33" s="18">
        <f>IF(SER_hh_fec!B33=0,0,1000000/0.086*SER_hh_fec!B33/SER_hh_num!B33)</f>
        <v>6994.806183621351</v>
      </c>
      <c r="C33" s="18">
        <f>IF(SER_hh_fec!C33=0,0,1000000/0.086*SER_hh_fec!C33/SER_hh_num!C33)</f>
        <v>7405.7106109471124</v>
      </c>
      <c r="D33" s="18">
        <f>IF(SER_hh_fec!D33=0,0,1000000/0.086*SER_hh_fec!D33/SER_hh_num!D33)</f>
        <v>7897.5902097984435</v>
      </c>
      <c r="E33" s="18">
        <f>IF(SER_hh_fec!E33=0,0,1000000/0.086*SER_hh_fec!E33/SER_hh_num!E33)</f>
        <v>8094.5128020895345</v>
      </c>
      <c r="F33" s="18">
        <f>IF(SER_hh_fec!F33=0,0,1000000/0.086*SER_hh_fec!F33/SER_hh_num!F33)</f>
        <v>9136.4446307237395</v>
      </c>
      <c r="G33" s="18">
        <f>IF(SER_hh_fec!G33=0,0,1000000/0.086*SER_hh_fec!G33/SER_hh_num!G33)</f>
        <v>9094.5070926234985</v>
      </c>
      <c r="H33" s="18">
        <f>IF(SER_hh_fec!H33=0,0,1000000/0.086*SER_hh_fec!H33/SER_hh_num!H33)</f>
        <v>9374.7537905799745</v>
      </c>
      <c r="I33" s="18">
        <f>IF(SER_hh_fec!I33=0,0,1000000/0.086*SER_hh_fec!I33/SER_hh_num!I33)</f>
        <v>9262.2349315747178</v>
      </c>
      <c r="J33" s="18">
        <f>IF(SER_hh_fec!J33=0,0,1000000/0.086*SER_hh_fec!J33/SER_hh_num!J33)</f>
        <v>8779.1340975540752</v>
      </c>
      <c r="K33" s="18">
        <f>IF(SER_hh_fec!K33=0,0,1000000/0.086*SER_hh_fec!K33/SER_hh_num!K33)</f>
        <v>8620.6357184692606</v>
      </c>
      <c r="L33" s="18">
        <f>IF(SER_hh_fec!L33=0,0,1000000/0.086*SER_hh_fec!L33/SER_hh_num!L33)</f>
        <v>8899.0283152803077</v>
      </c>
      <c r="M33" s="18">
        <f>IF(SER_hh_fec!M33=0,0,1000000/0.086*SER_hh_fec!M33/SER_hh_num!M33)</f>
        <v>8808.327828974876</v>
      </c>
      <c r="N33" s="18">
        <f>IF(SER_hh_fec!N33=0,0,1000000/0.086*SER_hh_fec!N33/SER_hh_num!N33)</f>
        <v>7809.0795458132443</v>
      </c>
      <c r="O33" s="18">
        <f>IF(SER_hh_fec!O33=0,0,1000000/0.086*SER_hh_fec!O33/SER_hh_num!O33)</f>
        <v>8146.0051861263846</v>
      </c>
      <c r="P33" s="18">
        <f>IF(SER_hh_fec!P33=0,0,1000000/0.086*SER_hh_fec!P33/SER_hh_num!P33)</f>
        <v>7918.437948648012</v>
      </c>
      <c r="Q33" s="18">
        <f>IF(SER_hh_fec!Q33=0,0,1000000/0.086*SER_hh_fec!Q33/SER_hh_num!Q33)</f>
        <v>7891.6341439811549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36</vt:i4>
      </vt:variant>
      <vt:variant>
        <vt:lpstr>Named Ranges</vt:lpstr>
      </vt:variant>
      <vt:variant>
        <vt:i4>35</vt:i4>
      </vt:variant>
    </vt:vector>
  </HeadingPairs>
  <TitlesOfParts>
    <vt:vector size="71" baseType="lpstr">
      <vt:lpstr>cover</vt:lpstr>
      <vt:lpstr>index</vt:lpstr>
      <vt:lpstr>SER_summary</vt:lpstr>
      <vt:lpstr>SER_hh_num</vt:lpstr>
      <vt:lpstr>SER_hh_fec</vt:lpstr>
      <vt:lpstr>SER_hh_tes</vt:lpstr>
      <vt:lpstr>SER_hh_eff</vt:lpstr>
      <vt:lpstr>SER_hh_emi</vt:lpstr>
      <vt:lpstr>SER_hh_fech</vt:lpstr>
      <vt:lpstr>SER_hh_tesh</vt:lpstr>
      <vt:lpstr>SER_hh_emih</vt:lpstr>
      <vt:lpstr>SER_hh_fecs</vt:lpstr>
      <vt:lpstr>SER_hh_tess</vt:lpstr>
      <vt:lpstr>SER_hh_emis</vt:lpstr>
      <vt:lpstr>SER_hh_num_in</vt:lpstr>
      <vt:lpstr>SER_hh_fec_in</vt:lpstr>
      <vt:lpstr>SER_hh_tes_in</vt:lpstr>
      <vt:lpstr>SER_hh_eff_in</vt:lpstr>
      <vt:lpstr>SER_hh_emi_in</vt:lpstr>
      <vt:lpstr>SER_hh_fech_in</vt:lpstr>
      <vt:lpstr>SER_hh_tesh_in</vt:lpstr>
      <vt:lpstr>SER_hh_emih_in</vt:lpstr>
      <vt:lpstr>SER_hh_fecs_in</vt:lpstr>
      <vt:lpstr>SER_hh_tess_in</vt:lpstr>
      <vt:lpstr>SER_hh_emis_in</vt:lpstr>
      <vt:lpstr>SER_se-appl</vt:lpstr>
      <vt:lpstr>SER_VE</vt:lpstr>
      <vt:lpstr>SER_SL</vt:lpstr>
      <vt:lpstr>SER_BL</vt:lpstr>
      <vt:lpstr>SER_CR</vt:lpstr>
      <vt:lpstr>SER_BT</vt:lpstr>
      <vt:lpstr>SER_IT</vt:lpstr>
      <vt:lpstr>AGR</vt:lpstr>
      <vt:lpstr>AGR_fec</vt:lpstr>
      <vt:lpstr>AGR_ued</vt:lpstr>
      <vt:lpstr>AGR_emi</vt:lpstr>
      <vt:lpstr>AGR!Print_Area</vt:lpstr>
      <vt:lpstr>AGR!Print_Titles</vt:lpstr>
      <vt:lpstr>AGR_emi!Print_Titles</vt:lpstr>
      <vt:lpstr>AGR_fec!Print_Titles</vt:lpstr>
      <vt:lpstr>AGR_ued!Print_Titles</vt:lpstr>
      <vt:lpstr>SER_BL!Print_Titles</vt:lpstr>
      <vt:lpstr>SER_BT!Print_Titles</vt:lpstr>
      <vt:lpstr>SER_CR!Print_Titles</vt:lpstr>
      <vt:lpstr>SER_hh_eff!Print_Titles</vt:lpstr>
      <vt:lpstr>SER_hh_eff_in!Print_Titles</vt:lpstr>
      <vt:lpstr>SER_hh_emi!Print_Titles</vt:lpstr>
      <vt:lpstr>SER_hh_emi_in!Print_Titles</vt:lpstr>
      <vt:lpstr>SER_hh_emih!Print_Titles</vt:lpstr>
      <vt:lpstr>SER_hh_emih_in!Print_Titles</vt:lpstr>
      <vt:lpstr>SER_hh_emis!Print_Titles</vt:lpstr>
      <vt:lpstr>SER_hh_emis_in!Print_Titles</vt:lpstr>
      <vt:lpstr>SER_hh_fec!Print_Titles</vt:lpstr>
      <vt:lpstr>SER_hh_fec_in!Print_Titles</vt:lpstr>
      <vt:lpstr>SER_hh_fech!Print_Titles</vt:lpstr>
      <vt:lpstr>SER_hh_fech_in!Print_Titles</vt:lpstr>
      <vt:lpstr>SER_hh_fecs!Print_Titles</vt:lpstr>
      <vt:lpstr>SER_hh_fecs_in!Print_Titles</vt:lpstr>
      <vt:lpstr>SER_hh_num!Print_Titles</vt:lpstr>
      <vt:lpstr>SER_hh_num_in!Print_Titles</vt:lpstr>
      <vt:lpstr>SER_hh_tes!Print_Titles</vt:lpstr>
      <vt:lpstr>SER_hh_tes_in!Print_Titles</vt:lpstr>
      <vt:lpstr>SER_hh_tesh!Print_Titles</vt:lpstr>
      <vt:lpstr>SER_hh_tesh_in!Print_Titles</vt:lpstr>
      <vt:lpstr>SER_hh_tess!Print_Titles</vt:lpstr>
      <vt:lpstr>SER_hh_tess_in!Print_Titles</vt:lpstr>
      <vt:lpstr>SER_IT!Print_Titles</vt:lpstr>
      <vt:lpstr>'SER_se-appl'!Print_Titles</vt:lpstr>
      <vt:lpstr>SER_SL!Print_Titles</vt:lpstr>
      <vt:lpstr>SER_summary!Print_Titles</vt:lpstr>
      <vt:lpstr>SER_VE!Print_Titles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2018-07-16T15:45:26Z</dcterms:created>
  <dcterms:modified xsi:type="dcterms:W3CDTF">2018-07-16T15:45:26Z</dcterms:modified>
</cp:coreProperties>
</file>