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 activeTab="1"/>
  </bookViews>
  <sheets>
    <sheet name="Survey" sheetId="1" r:id="rId1"/>
    <sheet name="HR" sheetId="2" r:id="rId2"/>
    <sheet name="Graph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2" l="1"/>
  <c r="I27" i="1" l="1"/>
  <c r="W26" i="1"/>
  <c r="U26" i="1"/>
  <c r="U27" i="1"/>
  <c r="Z23" i="1"/>
  <c r="Z27" i="1"/>
  <c r="L36" i="2" l="1"/>
  <c r="L26" i="2"/>
  <c r="L25" i="2"/>
  <c r="X17" i="2"/>
  <c r="X21" i="2"/>
  <c r="S7" i="1" l="1"/>
  <c r="Z7" i="1"/>
  <c r="Y6" i="2"/>
  <c r="Q12" i="2" l="1"/>
  <c r="W17" i="2"/>
  <c r="I18" i="3"/>
  <c r="C20" i="3"/>
  <c r="Y3" i="2" l="1"/>
  <c r="G18" i="3" s="1"/>
  <c r="X3" i="2"/>
  <c r="E18" i="3"/>
  <c r="X28" i="2"/>
  <c r="X18" i="2"/>
  <c r="Y18" i="2"/>
  <c r="Z18" i="2"/>
  <c r="AA18" i="2"/>
  <c r="X19" i="2"/>
  <c r="Y19" i="2"/>
  <c r="Z19" i="2"/>
  <c r="AA19" i="2"/>
  <c r="X20" i="2"/>
  <c r="Y20" i="2"/>
  <c r="Z20" i="2"/>
  <c r="AA20" i="2"/>
  <c r="AA17" i="2"/>
  <c r="Z17" i="2"/>
  <c r="Y17" i="2"/>
  <c r="X7" i="2"/>
  <c r="Y7" i="2"/>
  <c r="Z7" i="2"/>
  <c r="AA7" i="2"/>
  <c r="X8" i="2"/>
  <c r="Y8" i="2"/>
  <c r="Z8" i="2"/>
  <c r="AA8" i="2"/>
  <c r="X9" i="2"/>
  <c r="Y9" i="2"/>
  <c r="Z9" i="2"/>
  <c r="AA9" i="2"/>
  <c r="AA6" i="2"/>
  <c r="Z6" i="2"/>
  <c r="X6" i="2"/>
  <c r="W6" i="2"/>
  <c r="L21" i="3"/>
  <c r="F21" i="3"/>
  <c r="H21" i="3"/>
  <c r="J21" i="3"/>
  <c r="D21" i="3"/>
  <c r="D20" i="3"/>
  <c r="D19" i="3"/>
  <c r="E21" i="3"/>
  <c r="G21" i="3"/>
  <c r="I21" i="3"/>
  <c r="K21" i="3"/>
  <c r="C21" i="3"/>
  <c r="C19" i="3"/>
  <c r="K18" i="3"/>
  <c r="C18" i="3"/>
  <c r="AA28" i="1"/>
  <c r="AA29" i="1" s="1"/>
  <c r="AA27" i="1"/>
  <c r="AA26" i="1"/>
  <c r="AA25" i="1"/>
  <c r="AA24" i="1"/>
  <c r="AA23" i="1"/>
  <c r="X29" i="1"/>
  <c r="X24" i="1"/>
  <c r="X25" i="1"/>
  <c r="X26" i="1"/>
  <c r="X23" i="1"/>
  <c r="W24" i="1"/>
  <c r="W25" i="1"/>
  <c r="W23" i="1"/>
  <c r="V24" i="1"/>
  <c r="V25" i="1"/>
  <c r="V26" i="1"/>
  <c r="V23" i="1"/>
  <c r="U24" i="1"/>
  <c r="U25" i="1"/>
  <c r="T23" i="1"/>
  <c r="S23" i="1"/>
  <c r="Q24" i="1"/>
  <c r="Q25" i="1"/>
  <c r="Q26" i="1"/>
  <c r="O24" i="1"/>
  <c r="O25" i="1"/>
  <c r="O26" i="1"/>
  <c r="J29" i="1"/>
  <c r="I29" i="1"/>
  <c r="J28" i="1"/>
  <c r="I28" i="1"/>
  <c r="J27" i="1"/>
  <c r="H26" i="1"/>
  <c r="H25" i="1"/>
  <c r="H24" i="1"/>
  <c r="H23" i="1"/>
  <c r="AA18" i="1"/>
  <c r="AA17" i="1"/>
  <c r="AA16" i="1"/>
  <c r="AA15" i="1"/>
  <c r="AA8" i="1"/>
  <c r="AA9" i="1"/>
  <c r="AA10" i="1"/>
  <c r="AA7" i="1"/>
  <c r="E7" i="3"/>
  <c r="D6" i="3"/>
  <c r="C6" i="3"/>
  <c r="D5" i="3"/>
  <c r="C5" i="3"/>
  <c r="T10" i="1"/>
  <c r="T9" i="1"/>
  <c r="T8" i="1"/>
  <c r="T7" i="1"/>
  <c r="T18" i="1"/>
  <c r="T17" i="1"/>
  <c r="T16" i="1"/>
  <c r="T15" i="1"/>
  <c r="F7" i="3" l="1"/>
  <c r="X33" i="2"/>
  <c r="X34" i="2" s="1"/>
  <c r="X32" i="2"/>
  <c r="AA31" i="2"/>
  <c r="Z31" i="2"/>
  <c r="Z33" i="2" s="1"/>
  <c r="Y31" i="2"/>
  <c r="X31" i="2"/>
  <c r="W31" i="2"/>
  <c r="AA30" i="2"/>
  <c r="Z30" i="2"/>
  <c r="Y30" i="2"/>
  <c r="X30" i="2"/>
  <c r="W30" i="2"/>
  <c r="W32" i="2" s="1"/>
  <c r="AA29" i="2"/>
  <c r="Z29" i="2"/>
  <c r="Y29" i="2"/>
  <c r="X29" i="2"/>
  <c r="W29" i="2"/>
  <c r="AA28" i="2"/>
  <c r="AA32" i="2" s="1"/>
  <c r="Z28" i="2"/>
  <c r="Z32" i="2" s="1"/>
  <c r="Y28" i="2"/>
  <c r="Y32" i="2" s="1"/>
  <c r="W28" i="2"/>
  <c r="W33" i="2" s="1"/>
  <c r="X22" i="2"/>
  <c r="W20" i="2"/>
  <c r="W19" i="2"/>
  <c r="W22" i="2" s="1"/>
  <c r="W18" i="2"/>
  <c r="W21" i="2" s="1"/>
  <c r="AA21" i="2"/>
  <c r="K20" i="3" s="1"/>
  <c r="Z21" i="2"/>
  <c r="I20" i="3" s="1"/>
  <c r="Y21" i="2"/>
  <c r="G20" i="3" s="1"/>
  <c r="E20" i="3"/>
  <c r="W3" i="2"/>
  <c r="AA11" i="2"/>
  <c r="L19" i="3" s="1"/>
  <c r="AA10" i="2"/>
  <c r="K19" i="3" s="1"/>
  <c r="Z11" i="2"/>
  <c r="J19" i="3" s="1"/>
  <c r="Y10" i="2"/>
  <c r="G19" i="3" s="1"/>
  <c r="Y11" i="2"/>
  <c r="X10" i="2"/>
  <c r="E19" i="3" s="1"/>
  <c r="X11" i="2"/>
  <c r="W7" i="2"/>
  <c r="W10" i="2" s="1"/>
  <c r="W8" i="2"/>
  <c r="W9" i="2"/>
  <c r="W11" i="2"/>
  <c r="Q53" i="2"/>
  <c r="Q52" i="2"/>
  <c r="R53" i="2"/>
  <c r="R52" i="2"/>
  <c r="Q22" i="2"/>
  <c r="Q21" i="2"/>
  <c r="R22" i="2"/>
  <c r="R23" i="2" s="1"/>
  <c r="R21" i="2"/>
  <c r="O10" i="2"/>
  <c r="AA20" i="1"/>
  <c r="F6" i="3" s="1"/>
  <c r="AA12" i="1"/>
  <c r="F5" i="3" s="1"/>
  <c r="AA11" i="1"/>
  <c r="E5" i="3" s="1"/>
  <c r="U62" i="2"/>
  <c r="T62" i="2"/>
  <c r="S62" i="2"/>
  <c r="R62" i="2"/>
  <c r="Q62" i="2"/>
  <c r="P62" i="2"/>
  <c r="O62" i="2"/>
  <c r="U61" i="2"/>
  <c r="T61" i="2"/>
  <c r="S61" i="2"/>
  <c r="R61" i="2"/>
  <c r="Q61" i="2"/>
  <c r="P61" i="2"/>
  <c r="O61" i="2"/>
  <c r="U53" i="2"/>
  <c r="T53" i="2"/>
  <c r="S53" i="2"/>
  <c r="P53" i="2"/>
  <c r="O53" i="2"/>
  <c r="U52" i="2"/>
  <c r="T52" i="2"/>
  <c r="S52" i="2"/>
  <c r="P52" i="2"/>
  <c r="O52" i="2"/>
  <c r="U22" i="2"/>
  <c r="U21" i="2"/>
  <c r="Q44" i="2"/>
  <c r="Q45" i="2" s="1"/>
  <c r="Q43" i="2"/>
  <c r="R44" i="2"/>
  <c r="R43" i="2"/>
  <c r="Q11" i="2"/>
  <c r="Q10" i="2"/>
  <c r="R11" i="2"/>
  <c r="R10" i="2"/>
  <c r="U44" i="2"/>
  <c r="T44" i="2"/>
  <c r="S44" i="2"/>
  <c r="P44" i="2"/>
  <c r="O44" i="2"/>
  <c r="U43" i="2"/>
  <c r="T43" i="2"/>
  <c r="S43" i="2"/>
  <c r="P43" i="2"/>
  <c r="O43" i="2"/>
  <c r="P10" i="2"/>
  <c r="S10" i="2"/>
  <c r="T10" i="2"/>
  <c r="O11" i="2"/>
  <c r="P11" i="2"/>
  <c r="S11" i="2"/>
  <c r="T11" i="2"/>
  <c r="O21" i="2"/>
  <c r="P21" i="2"/>
  <c r="S21" i="2"/>
  <c r="T21" i="2"/>
  <c r="O22" i="2"/>
  <c r="P22" i="2"/>
  <c r="S22" i="2"/>
  <c r="T22" i="2"/>
  <c r="O32" i="2"/>
  <c r="P32" i="2"/>
  <c r="Q32" i="2"/>
  <c r="R32" i="2"/>
  <c r="S32" i="2"/>
  <c r="T32" i="2"/>
  <c r="O33" i="2"/>
  <c r="P33" i="2"/>
  <c r="Q33" i="2"/>
  <c r="R33" i="2"/>
  <c r="S33" i="2"/>
  <c r="T33" i="2"/>
  <c r="M44" i="2"/>
  <c r="L44" i="2"/>
  <c r="K44" i="2"/>
  <c r="J44" i="2"/>
  <c r="J45" i="2" s="1"/>
  <c r="I44" i="2"/>
  <c r="H44" i="2"/>
  <c r="G44" i="2"/>
  <c r="F44" i="2"/>
  <c r="E44" i="2"/>
  <c r="M43" i="2"/>
  <c r="L43" i="2"/>
  <c r="K43" i="2"/>
  <c r="J43" i="2"/>
  <c r="I43" i="2"/>
  <c r="H43" i="2"/>
  <c r="G43" i="2"/>
  <c r="F43" i="2"/>
  <c r="E43" i="2"/>
  <c r="F53" i="2"/>
  <c r="F52" i="2"/>
  <c r="M53" i="2"/>
  <c r="L53" i="2"/>
  <c r="L54" i="2" s="1"/>
  <c r="K53" i="2"/>
  <c r="J53" i="2"/>
  <c r="I53" i="2"/>
  <c r="H53" i="2"/>
  <c r="G53" i="2"/>
  <c r="E53" i="2"/>
  <c r="M52" i="2"/>
  <c r="L52" i="2"/>
  <c r="K52" i="2"/>
  <c r="J52" i="2"/>
  <c r="I52" i="2"/>
  <c r="H52" i="2"/>
  <c r="G52" i="2"/>
  <c r="E52" i="2"/>
  <c r="M62" i="2"/>
  <c r="L62" i="2"/>
  <c r="K62" i="2"/>
  <c r="J62" i="2"/>
  <c r="I62" i="2"/>
  <c r="H62" i="2"/>
  <c r="G62" i="2"/>
  <c r="E62" i="2"/>
  <c r="M61" i="2"/>
  <c r="L61" i="2"/>
  <c r="K61" i="2"/>
  <c r="J61" i="2"/>
  <c r="I61" i="2"/>
  <c r="H61" i="2"/>
  <c r="G61" i="2"/>
  <c r="E61" i="2"/>
  <c r="L33" i="2"/>
  <c r="L32" i="2"/>
  <c r="K33" i="2"/>
  <c r="K32" i="2"/>
  <c r="M22" i="2"/>
  <c r="M21" i="2"/>
  <c r="H22" i="2"/>
  <c r="H21" i="2"/>
  <c r="E21" i="2"/>
  <c r="E22" i="2"/>
  <c r="U33" i="2"/>
  <c r="U32" i="2"/>
  <c r="M33" i="2"/>
  <c r="J33" i="2"/>
  <c r="I33" i="2"/>
  <c r="H33" i="2"/>
  <c r="G33" i="2"/>
  <c r="E33" i="2"/>
  <c r="M32" i="2"/>
  <c r="J32" i="2"/>
  <c r="I32" i="2"/>
  <c r="H32" i="2"/>
  <c r="G32" i="2"/>
  <c r="U11" i="2"/>
  <c r="U10" i="2"/>
  <c r="L22" i="2"/>
  <c r="K22" i="2"/>
  <c r="J22" i="2"/>
  <c r="I22" i="2"/>
  <c r="G22" i="2"/>
  <c r="F22" i="2"/>
  <c r="L21" i="2"/>
  <c r="K21" i="2"/>
  <c r="J21" i="2"/>
  <c r="I21" i="2"/>
  <c r="G21" i="2"/>
  <c r="F21" i="2"/>
  <c r="M11" i="2"/>
  <c r="L11" i="2"/>
  <c r="K11" i="2"/>
  <c r="J11" i="2"/>
  <c r="I11" i="2"/>
  <c r="H11" i="2"/>
  <c r="G11" i="2"/>
  <c r="F11" i="2"/>
  <c r="M10" i="2"/>
  <c r="L10" i="2"/>
  <c r="K10" i="2"/>
  <c r="L15" i="2" s="1"/>
  <c r="J10" i="2"/>
  <c r="I10" i="2"/>
  <c r="H10" i="2"/>
  <c r="G10" i="2"/>
  <c r="F10" i="2"/>
  <c r="I36" i="1"/>
  <c r="I35" i="1"/>
  <c r="X18" i="1"/>
  <c r="W18" i="1"/>
  <c r="V18" i="1"/>
  <c r="U18" i="1"/>
  <c r="S18" i="1"/>
  <c r="X17" i="1"/>
  <c r="W17" i="1"/>
  <c r="V17" i="1"/>
  <c r="U17" i="1"/>
  <c r="S17" i="1"/>
  <c r="X16" i="1"/>
  <c r="W16" i="1"/>
  <c r="V16" i="1"/>
  <c r="U16" i="1"/>
  <c r="U20" i="1" s="1"/>
  <c r="T20" i="1"/>
  <c r="S16" i="1"/>
  <c r="S20" i="1" s="1"/>
  <c r="X15" i="1"/>
  <c r="X19" i="1" s="1"/>
  <c r="W15" i="1"/>
  <c r="W19" i="1" s="1"/>
  <c r="V15" i="1"/>
  <c r="V19" i="1" s="1"/>
  <c r="U15" i="1"/>
  <c r="U19" i="1" s="1"/>
  <c r="T19" i="1"/>
  <c r="S15" i="1"/>
  <c r="S19" i="1" s="1"/>
  <c r="X12" i="1"/>
  <c r="X13" i="1" s="1"/>
  <c r="W12" i="1"/>
  <c r="V12" i="1"/>
  <c r="X11" i="1"/>
  <c r="W11" i="1"/>
  <c r="V11" i="1"/>
  <c r="S8" i="1"/>
  <c r="U8" i="1"/>
  <c r="V8" i="1"/>
  <c r="W8" i="1"/>
  <c r="X8" i="1"/>
  <c r="S9" i="1"/>
  <c r="U9" i="1"/>
  <c r="V9" i="1"/>
  <c r="W9" i="1"/>
  <c r="X9" i="1"/>
  <c r="S10" i="1"/>
  <c r="U10" i="1"/>
  <c r="V10" i="1"/>
  <c r="W10" i="1"/>
  <c r="X10" i="1"/>
  <c r="U7" i="1"/>
  <c r="V7" i="1"/>
  <c r="W7" i="1"/>
  <c r="X7" i="1"/>
  <c r="M25" i="1"/>
  <c r="O23" i="1"/>
  <c r="Q23" i="1" s="1"/>
  <c r="I12" i="1"/>
  <c r="I11" i="1"/>
  <c r="I20" i="1"/>
  <c r="I19" i="1"/>
  <c r="O10" i="1"/>
  <c r="M10" i="1"/>
  <c r="O9" i="1"/>
  <c r="M9" i="1"/>
  <c r="O8" i="1"/>
  <c r="M8" i="1"/>
  <c r="O7" i="1"/>
  <c r="Q7" i="1" s="1"/>
  <c r="M7" i="1"/>
  <c r="O20" i="1"/>
  <c r="O19" i="1"/>
  <c r="AA3" i="1"/>
  <c r="Q16" i="1"/>
  <c r="Q17" i="1"/>
  <c r="Q18" i="1"/>
  <c r="Q15" i="1"/>
  <c r="M33" i="1"/>
  <c r="M32" i="1"/>
  <c r="AB33" i="1"/>
  <c r="T33" i="1"/>
  <c r="AB32" i="1"/>
  <c r="T32" i="1"/>
  <c r="M17" i="1"/>
  <c r="K28" i="1"/>
  <c r="H28" i="1"/>
  <c r="G28" i="1"/>
  <c r="F28" i="1"/>
  <c r="E28" i="1"/>
  <c r="K27" i="1"/>
  <c r="H27" i="1"/>
  <c r="G27" i="1"/>
  <c r="F27" i="1"/>
  <c r="E27" i="1"/>
  <c r="M26" i="1"/>
  <c r="M24" i="1"/>
  <c r="M23" i="1"/>
  <c r="K12" i="1"/>
  <c r="J12" i="1"/>
  <c r="H12" i="1"/>
  <c r="G12" i="1"/>
  <c r="F12" i="1"/>
  <c r="E12" i="1"/>
  <c r="K11" i="1"/>
  <c r="J11" i="1"/>
  <c r="H11" i="1"/>
  <c r="G11" i="1"/>
  <c r="F11" i="1"/>
  <c r="E11" i="1"/>
  <c r="X23" i="2" l="1"/>
  <c r="F20" i="3"/>
  <c r="Y12" i="2"/>
  <c r="H19" i="3"/>
  <c r="X12" i="2"/>
  <c r="F19" i="3"/>
  <c r="G29" i="1"/>
  <c r="K29" i="1"/>
  <c r="U23" i="1"/>
  <c r="X27" i="1"/>
  <c r="G11" i="3" s="1"/>
  <c r="S25" i="1"/>
  <c r="T25" i="1"/>
  <c r="AA13" i="1"/>
  <c r="T21" i="1"/>
  <c r="Y33" i="2"/>
  <c r="Y34" i="2" s="1"/>
  <c r="AA33" i="2"/>
  <c r="AA34" i="2" s="1"/>
  <c r="W23" i="2"/>
  <c r="Y22" i="2"/>
  <c r="Z22" i="2"/>
  <c r="J20" i="3" s="1"/>
  <c r="AA22" i="2"/>
  <c r="W12" i="2"/>
  <c r="AA12" i="2"/>
  <c r="E54" i="2"/>
  <c r="R54" i="2"/>
  <c r="Z10" i="2"/>
  <c r="I19" i="3" s="1"/>
  <c r="U63" i="2"/>
  <c r="L37" i="2"/>
  <c r="K54" i="2"/>
  <c r="F45" i="2"/>
  <c r="Q63" i="2"/>
  <c r="P12" i="2"/>
  <c r="R63" i="2"/>
  <c r="O54" i="2"/>
  <c r="P54" i="2"/>
  <c r="P45" i="2"/>
  <c r="T23" i="2"/>
  <c r="AA19" i="1"/>
  <c r="Q34" i="2"/>
  <c r="T54" i="2"/>
  <c r="S54" i="2"/>
  <c r="S23" i="2"/>
  <c r="P23" i="2"/>
  <c r="O23" i="2"/>
  <c r="S45" i="2"/>
  <c r="O45" i="2"/>
  <c r="G63" i="2"/>
  <c r="G54" i="2"/>
  <c r="F54" i="2"/>
  <c r="I45" i="2"/>
  <c r="I54" i="2"/>
  <c r="K45" i="2"/>
  <c r="J54" i="2"/>
  <c r="L45" i="2"/>
  <c r="R34" i="2"/>
  <c r="E45" i="2"/>
  <c r="M63" i="2"/>
  <c r="G45" i="2"/>
  <c r="O12" i="2"/>
  <c r="S12" i="2"/>
  <c r="H63" i="2"/>
  <c r="I63" i="2"/>
  <c r="J63" i="2"/>
  <c r="E63" i="2"/>
  <c r="U34" i="2"/>
  <c r="E34" i="2"/>
  <c r="M34" i="2"/>
  <c r="I34" i="2"/>
  <c r="E23" i="2"/>
  <c r="L23" i="2"/>
  <c r="J34" i="2"/>
  <c r="G34" i="2"/>
  <c r="H34" i="2"/>
  <c r="K23" i="2"/>
  <c r="F23" i="2"/>
  <c r="G23" i="2"/>
  <c r="I23" i="2"/>
  <c r="J23" i="2"/>
  <c r="L12" i="2"/>
  <c r="F12" i="2"/>
  <c r="G12" i="2"/>
  <c r="I12" i="2"/>
  <c r="J12" i="2"/>
  <c r="K12" i="2"/>
  <c r="S21" i="1"/>
  <c r="V20" i="1"/>
  <c r="W20" i="1"/>
  <c r="X20" i="1"/>
  <c r="X21" i="1" s="1"/>
  <c r="O12" i="1"/>
  <c r="M27" i="1"/>
  <c r="M11" i="1"/>
  <c r="O11" i="1"/>
  <c r="Q10" i="1"/>
  <c r="Q9" i="1"/>
  <c r="Q8" i="1"/>
  <c r="F29" i="1"/>
  <c r="J13" i="1"/>
  <c r="E13" i="1"/>
  <c r="F13" i="1"/>
  <c r="E29" i="1"/>
  <c r="E10" i="2"/>
  <c r="E11" i="2"/>
  <c r="E12" i="2" s="1"/>
  <c r="S36" i="1"/>
  <c r="S35" i="1"/>
  <c r="T34" i="1"/>
  <c r="T31" i="1"/>
  <c r="K43" i="1"/>
  <c r="J43" i="1"/>
  <c r="K42" i="1"/>
  <c r="J42" i="1"/>
  <c r="F35" i="1"/>
  <c r="F36" i="1"/>
  <c r="E36" i="1"/>
  <c r="E35" i="1"/>
  <c r="AA23" i="2" l="1"/>
  <c r="L20" i="3"/>
  <c r="Y23" i="2"/>
  <c r="H20" i="3"/>
  <c r="X28" i="1"/>
  <c r="G12" i="3" s="1"/>
  <c r="AA21" i="1"/>
  <c r="E6" i="3"/>
  <c r="L14" i="2"/>
  <c r="Z25" i="1"/>
  <c r="O13" i="1"/>
  <c r="Q11" i="1"/>
  <c r="Z10" i="1"/>
  <c r="T35" i="1"/>
  <c r="T36" i="1"/>
  <c r="T37" i="1" s="1"/>
  <c r="F37" i="1"/>
  <c r="T11" i="1" l="1"/>
  <c r="U11" i="1"/>
  <c r="U12" i="1"/>
  <c r="T12" i="1"/>
  <c r="T13" i="1" s="1"/>
  <c r="Z8" i="1"/>
  <c r="S11" i="1"/>
  <c r="S12" i="1"/>
  <c r="Z9" i="1"/>
  <c r="S13" i="1" l="1"/>
  <c r="Z11" i="1"/>
  <c r="Z12" i="1"/>
  <c r="Z13" i="1" s="1"/>
  <c r="AB34" i="1"/>
  <c r="AB31" i="1"/>
  <c r="AB36" i="1" l="1"/>
  <c r="AB35" i="1"/>
  <c r="M15" i="1"/>
  <c r="M16" i="1"/>
  <c r="M18" i="1"/>
  <c r="J19" i="1"/>
  <c r="J20" i="1"/>
  <c r="M34" i="1"/>
  <c r="M31" i="1"/>
  <c r="G35" i="1"/>
  <c r="H35" i="1"/>
  <c r="H36" i="1"/>
  <c r="H19" i="1"/>
  <c r="H20" i="1"/>
  <c r="K36" i="1"/>
  <c r="J36" i="1"/>
  <c r="G36" i="1"/>
  <c r="K35" i="1"/>
  <c r="J35" i="1"/>
  <c r="F19" i="1"/>
  <c r="G19" i="1"/>
  <c r="K19" i="1"/>
  <c r="F20" i="1"/>
  <c r="G20" i="1"/>
  <c r="K20" i="1"/>
  <c r="E20" i="1"/>
  <c r="E19" i="1"/>
  <c r="O17" i="1" l="1"/>
  <c r="O15" i="1"/>
  <c r="AB37" i="1"/>
  <c r="O16" i="1"/>
  <c r="O18" i="1"/>
  <c r="M19" i="1"/>
  <c r="K37" i="1"/>
  <c r="M35" i="1"/>
  <c r="E21" i="1"/>
  <c r="J21" i="1"/>
  <c r="F21" i="1"/>
  <c r="T24" i="1" l="1"/>
  <c r="O28" i="1"/>
  <c r="O27" i="1"/>
  <c r="S26" i="1" l="1"/>
  <c r="T26" i="1"/>
  <c r="T27" i="1" s="1"/>
  <c r="C11" i="3" s="1"/>
  <c r="S24" i="1"/>
  <c r="Q27" i="1"/>
  <c r="O29" i="1"/>
  <c r="Z17" i="1"/>
  <c r="O21" i="1"/>
  <c r="Z18" i="1"/>
  <c r="Q19" i="1"/>
  <c r="T28" i="1" l="1"/>
  <c r="T29" i="1" s="1"/>
  <c r="Z26" i="1"/>
  <c r="Z24" i="1"/>
  <c r="S27" i="1"/>
  <c r="B11" i="3" s="1"/>
  <c r="S28" i="1"/>
  <c r="D11" i="3"/>
  <c r="U28" i="1"/>
  <c r="W27" i="1"/>
  <c r="F11" i="3" s="1"/>
  <c r="W28" i="1"/>
  <c r="V28" i="1"/>
  <c r="E12" i="3" s="1"/>
  <c r="V27" i="1"/>
  <c r="E11" i="3" s="1"/>
  <c r="Z15" i="1"/>
  <c r="Z16" i="1"/>
  <c r="C12" i="3" l="1"/>
  <c r="U29" i="1"/>
  <c r="D12" i="3"/>
  <c r="B12" i="3"/>
  <c r="S29" i="1"/>
  <c r="F12" i="3"/>
  <c r="W29" i="1"/>
  <c r="Z28" i="1"/>
  <c r="C7" i="3"/>
  <c r="Z19" i="1"/>
  <c r="Z20" i="1"/>
  <c r="Z29" i="1" l="1"/>
  <c r="D7" i="3"/>
  <c r="Z21" i="1"/>
</calcChain>
</file>

<file path=xl/sharedStrings.xml><?xml version="1.0" encoding="utf-8"?>
<sst xmlns="http://schemas.openxmlformats.org/spreadsheetml/2006/main" count="377" uniqueCount="110">
  <si>
    <t>At%</t>
  </si>
  <si>
    <t>w/o sub</t>
  </si>
  <si>
    <t>O1s</t>
  </si>
  <si>
    <t>C1s</t>
  </si>
  <si>
    <t>Na1s</t>
  </si>
  <si>
    <t>Si2p</t>
  </si>
  <si>
    <t>O/C</t>
  </si>
  <si>
    <t>P1</t>
  </si>
  <si>
    <t>P2</t>
  </si>
  <si>
    <t>P3</t>
  </si>
  <si>
    <t>Ave.</t>
  </si>
  <si>
    <t>Stdev.</t>
  </si>
  <si>
    <t>Err%</t>
  </si>
  <si>
    <t>P4</t>
  </si>
  <si>
    <t>F1s</t>
  </si>
  <si>
    <t xml:space="preserve">w/o sub </t>
  </si>
  <si>
    <t>Ratios</t>
  </si>
  <si>
    <t>CTRL</t>
  </si>
  <si>
    <t>Sample</t>
  </si>
  <si>
    <t>A</t>
  </si>
  <si>
    <t>C</t>
  </si>
  <si>
    <t>C2F4 Sub</t>
  </si>
  <si>
    <t>FOV2</t>
  </si>
  <si>
    <t>C1s corr</t>
  </si>
  <si>
    <t>cc</t>
  </si>
  <si>
    <t>co</t>
  </si>
  <si>
    <t>c=o</t>
  </si>
  <si>
    <r>
      <t>O/C</t>
    </r>
    <r>
      <rPr>
        <b/>
        <vertAlign val="subscript"/>
        <sz val="11"/>
        <color theme="1"/>
        <rFont val="Calibri"/>
        <family val="2"/>
        <scheme val="minor"/>
      </rPr>
      <t>(Theo)</t>
    </r>
  </si>
  <si>
    <t>Renorm</t>
  </si>
  <si>
    <t>C-O-C, C-OH</t>
  </si>
  <si>
    <t>O-C=O</t>
  </si>
  <si>
    <t>C-F2</t>
  </si>
  <si>
    <t>C 1s</t>
  </si>
  <si>
    <t>O 1s</t>
  </si>
  <si>
    <t>(C-O-C+COH)/O-C=O</t>
  </si>
  <si>
    <t>C-O-C/O-C=O</t>
  </si>
  <si>
    <t>n-PC/C2F4</t>
  </si>
  <si>
    <t>PC pristine</t>
  </si>
  <si>
    <t>PC ablated</t>
  </si>
  <si>
    <t>PC</t>
  </si>
  <si>
    <t>Cl 2p</t>
  </si>
  <si>
    <t>n-PC laser Ablation (V. Tolardo) 26102021</t>
  </si>
  <si>
    <t>Na KLL</t>
  </si>
  <si>
    <t>C-C (ar.)</t>
  </si>
  <si>
    <t>C-C (al.)</t>
  </si>
  <si>
    <t>O=C(-O)2</t>
  </si>
  <si>
    <r>
      <t xml:space="preserve">C-C </t>
    </r>
    <r>
      <rPr>
        <b/>
        <sz val="11"/>
        <color theme="1"/>
        <rFont val="Symbol"/>
        <family val="1"/>
        <charset val="2"/>
      </rPr>
      <t>p (</t>
    </r>
    <r>
      <rPr>
        <b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Symbol"/>
        <family val="1"/>
        <charset val="2"/>
      </rPr>
      <t>)</t>
    </r>
  </si>
  <si>
    <r>
      <t xml:space="preserve">C-C </t>
    </r>
    <r>
      <rPr>
        <b/>
        <sz val="11"/>
        <color theme="1"/>
        <rFont val="Symbol"/>
        <family val="1"/>
        <charset val="2"/>
      </rPr>
      <t>p (</t>
    </r>
    <r>
      <rPr>
        <b/>
        <sz val="11"/>
        <color theme="1"/>
        <rFont val="Calibri"/>
        <family val="2"/>
        <scheme val="minor"/>
      </rPr>
      <t>ii</t>
    </r>
    <r>
      <rPr>
        <b/>
        <sz val="11"/>
        <color theme="1"/>
        <rFont val="Symbol"/>
        <family val="1"/>
        <charset val="2"/>
      </rPr>
      <t>)</t>
    </r>
  </si>
  <si>
    <t>C=O</t>
  </si>
  <si>
    <t>O=C-O (stoich.)</t>
  </si>
  <si>
    <t>(ar. C)-O-C</t>
  </si>
  <si>
    <t>O-C (oth.)</t>
  </si>
  <si>
    <t>O-Si</t>
  </si>
  <si>
    <t>O1s sh. up</t>
  </si>
  <si>
    <t>O=C (oth)</t>
  </si>
  <si>
    <t>C1s sh.up 8%</t>
  </si>
  <si>
    <t>C1s sh.up  meas.</t>
  </si>
  <si>
    <t>V3</t>
  </si>
  <si>
    <t>V2</t>
  </si>
  <si>
    <t>V1</t>
  </si>
  <si>
    <t>HYB_PE40</t>
  </si>
  <si>
    <t>%Area</t>
  </si>
  <si>
    <t>Pos.</t>
  </si>
  <si>
    <t>Si/O</t>
  </si>
  <si>
    <t>CC_al./CC_ar.</t>
  </si>
  <si>
    <t>Stoichiometic Ratios PC</t>
  </si>
  <si>
    <t>Si/C</t>
  </si>
  <si>
    <t>B 1s</t>
  </si>
  <si>
    <t>d:\data\collaboration\valentinatolardo-iit-genova\20211015analysis.vms</t>
  </si>
  <si>
    <t>Sample Identifier</t>
  </si>
  <si>
    <t>Name</t>
  </si>
  <si>
    <t>Position</t>
  </si>
  <si>
    <t>FWHM</t>
  </si>
  <si>
    <t>Raw Area</t>
  </si>
  <si>
    <t>%At Conc</t>
  </si>
  <si>
    <t>F 1s</t>
  </si>
  <si>
    <t>Na 1s</t>
  </si>
  <si>
    <t>Si 2p</t>
  </si>
  <si>
    <t>Peak Area Results Compact form (Atomic Concentrations)</t>
  </si>
  <si>
    <t>%Conc</t>
  </si>
  <si>
    <t>St.Dev.</t>
  </si>
  <si>
    <t>Peak Area Results Compact form (RSF Corrected Peak Intensities and St.Dev.)</t>
  </si>
  <si>
    <t>Area</t>
  </si>
  <si>
    <t>Peak Area Results</t>
  </si>
  <si>
    <t>Peak Area Results (RSF Corrected Intensities and St.Dev.)</t>
  </si>
  <si>
    <t>Peak to Peak Results</t>
  </si>
  <si>
    <t>CPS</t>
  </si>
  <si>
    <t>Peak Area: % Mass Concentration and Atomic Mass (Daltons)</t>
  </si>
  <si>
    <t>%Mass Conc</t>
  </si>
  <si>
    <t>Mass</t>
  </si>
  <si>
    <t>Peak Area: % Mass Concentration</t>
  </si>
  <si>
    <t>Normalised Signal-to-Noise or S/SQRT(S+B)</t>
  </si>
  <si>
    <t>Noise</t>
  </si>
  <si>
    <t xml:space="preserve"> </t>
  </si>
  <si>
    <t>Peak Plus and Peak Minus</t>
  </si>
  <si>
    <t>Peak Plus</t>
  </si>
  <si>
    <t>Peak Minus</t>
  </si>
  <si>
    <t>Film Metric</t>
  </si>
  <si>
    <t>Effective RSF</t>
  </si>
  <si>
    <t>V1_PC_NP_P3</t>
  </si>
  <si>
    <t>Report Copied on: Wednesday, November 03, 2021, 11:46:51</t>
  </si>
  <si>
    <t>V1_PC_NP_P4</t>
  </si>
  <si>
    <t>PC stoich.</t>
  </si>
  <si>
    <t>(ar. C)-O-C / CC</t>
  </si>
  <si>
    <t>O=C(-O)2 / CC</t>
  </si>
  <si>
    <t>C=O / CC</t>
  </si>
  <si>
    <t>O-C=O  / CC</t>
  </si>
  <si>
    <t>CC_al./CC</t>
  </si>
  <si>
    <r>
      <t>O=C(-O)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/ CC</t>
    </r>
  </si>
  <si>
    <t>C-O-C, C-OH / 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</si>
</sst>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2" fontId="0" fillId="0" borderId="0" xfId="0" applyNumberFormat="1"/>
    <xf numFmtId="2" fontId="0" fillId="0" borderId="0" xfId="0" applyNumberFormat="1" applyFont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 applyBorder="1"/>
    <xf numFmtId="0" fontId="1" fillId="0" borderId="0" xfId="0" applyFont="1"/>
    <xf numFmtId="9" fontId="1" fillId="0" borderId="0" xfId="0" applyNumberFormat="1" applyFont="1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Fill="1"/>
    <xf numFmtId="0" fontId="0" fillId="0" borderId="0" xfId="0" applyFill="1"/>
    <xf numFmtId="2" fontId="0" fillId="0" borderId="0" xfId="0" applyNumberFormat="1" applyFill="1" applyBorder="1"/>
    <xf numFmtId="0" fontId="1" fillId="0" borderId="0" xfId="0" applyFont="1" applyFill="1" applyAlignment="1">
      <alignment horizontal="center"/>
    </xf>
    <xf numFmtId="0" fontId="1" fillId="0" borderId="1" xfId="0" applyFont="1" applyFill="1" applyBorder="1"/>
    <xf numFmtId="2" fontId="0" fillId="0" borderId="1" xfId="0" applyNumberFormat="1" applyFill="1" applyBorder="1"/>
    <xf numFmtId="0" fontId="0" fillId="0" borderId="0" xfId="0" applyFont="1" applyFill="1"/>
    <xf numFmtId="2" fontId="0" fillId="0" borderId="0" xfId="0" applyNumberFormat="1" applyFill="1"/>
    <xf numFmtId="2" fontId="1" fillId="0" borderId="0" xfId="0" applyNumberFormat="1" applyFont="1" applyBorder="1"/>
    <xf numFmtId="0" fontId="2" fillId="0" borderId="0" xfId="0" applyFont="1" applyAlignment="1"/>
    <xf numFmtId="10" fontId="0" fillId="0" borderId="0" xfId="0" applyNumberFormat="1" applyFill="1" applyBorder="1"/>
    <xf numFmtId="10" fontId="0" fillId="0" borderId="0" xfId="0" applyNumberFormat="1"/>
    <xf numFmtId="4" fontId="0" fillId="0" borderId="0" xfId="0" applyNumberFormat="1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center"/>
    </xf>
    <xf numFmtId="2" fontId="0" fillId="0" borderId="1" xfId="0" applyNumberFormat="1" applyFill="1" applyBorder="1" applyAlignment="1"/>
    <xf numFmtId="2" fontId="0" fillId="0" borderId="0" xfId="0" applyNumberFormat="1" applyFill="1" applyBorder="1" applyAlignment="1"/>
    <xf numFmtId="10" fontId="0" fillId="0" borderId="0" xfId="0" applyNumberFormat="1" applyFill="1" applyBorder="1" applyAlignment="1"/>
    <xf numFmtId="0" fontId="0" fillId="0" borderId="0" xfId="0" applyFont="1"/>
    <xf numFmtId="2" fontId="0" fillId="0" borderId="1" xfId="0" applyNumberFormat="1" applyFont="1" applyFill="1" applyBorder="1"/>
    <xf numFmtId="2" fontId="0" fillId="0" borderId="0" xfId="0" applyNumberFormat="1" applyFont="1" applyFill="1" applyBorder="1"/>
    <xf numFmtId="10" fontId="0" fillId="0" borderId="0" xfId="0" applyNumberFormat="1" applyFont="1" applyFill="1" applyBorder="1"/>
    <xf numFmtId="0" fontId="1" fillId="0" borderId="0" xfId="0" applyFont="1" applyAlignment="1"/>
    <xf numFmtId="0" fontId="1" fillId="0" borderId="2" xfId="0" applyFont="1" applyBorder="1"/>
    <xf numFmtId="0" fontId="0" fillId="0" borderId="2" xfId="0" applyBorder="1"/>
    <xf numFmtId="0" fontId="1" fillId="0" borderId="2" xfId="0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6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7" tint="0.7999816888943144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7" tint="0.79998168889431442"/>
        </patternFill>
      </fill>
    </dxf>
    <dxf>
      <font>
        <color rgb="FF9C0006"/>
      </font>
    </dxf>
    <dxf>
      <fill>
        <patternFill>
          <bgColor theme="7" tint="0.79998168889431442"/>
        </patternFill>
      </fill>
    </dxf>
    <dxf>
      <font>
        <color rgb="FF9C0006"/>
      </font>
    </dxf>
    <dxf>
      <fill>
        <patternFill>
          <bgColor theme="7" tint="0.79998168889431442"/>
        </patternFill>
      </fill>
    </dxf>
    <dxf>
      <font>
        <color rgb="FF9C0006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05061270207468"/>
          <c:y val="5.0925925925925923E-2"/>
          <c:w val="0.84408236788872726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Graphs!$C$2</c:f>
              <c:strCache>
                <c:ptCount val="1"/>
                <c:pt idx="0">
                  <c:v>O/C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Graphs!$D$4:$D$7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2.0295284202421212E-2</c:v>
                  </c:pt>
                  <c:pt idx="2">
                    <c:v>1.0091523605866196E-2</c:v>
                  </c:pt>
                  <c:pt idx="3">
                    <c:v>3.5398426785020441E-2</c:v>
                  </c:pt>
                </c:numCache>
              </c:numRef>
            </c:plus>
            <c:minus>
              <c:numRef>
                <c:f>Graphs!$D$4:$D$7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2.0295284202421212E-2</c:v>
                  </c:pt>
                  <c:pt idx="2">
                    <c:v>1.0091523605866196E-2</c:v>
                  </c:pt>
                  <c:pt idx="3">
                    <c:v>3.5398426785020441E-2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Graphs!$B$4:$B$7</c:f>
              <c:strCache>
                <c:ptCount val="4"/>
                <c:pt idx="0">
                  <c:v>PC stoich.</c:v>
                </c:pt>
                <c:pt idx="1">
                  <c:v>PC pristine</c:v>
                </c:pt>
                <c:pt idx="2">
                  <c:v>PC ablated</c:v>
                </c:pt>
                <c:pt idx="3">
                  <c:v>n-PC/C2F4</c:v>
                </c:pt>
              </c:strCache>
            </c:strRef>
          </c:cat>
          <c:val>
            <c:numRef>
              <c:f>Graphs!$C$4:$C$7</c:f>
              <c:numCache>
                <c:formatCode>0.00</c:formatCode>
                <c:ptCount val="4"/>
                <c:pt idx="0" formatCode="General">
                  <c:v>0.19</c:v>
                </c:pt>
                <c:pt idx="1">
                  <c:v>0.20614934888782904</c:v>
                </c:pt>
                <c:pt idx="2">
                  <c:v>0.20457110427715613</c:v>
                </c:pt>
                <c:pt idx="3">
                  <c:v>1.5302274333114094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B7-467A-82D7-C29495A553FF}"/>
            </c:ext>
          </c:extLst>
        </c:ser>
        <c:ser>
          <c:idx val="1"/>
          <c:order val="1"/>
          <c:tx>
            <c:strRef>
              <c:f>Graphs!$E$2</c:f>
              <c:strCache>
                <c:ptCount val="1"/>
                <c:pt idx="0">
                  <c:v>Si/C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Graphs!$F$4:$F$7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1.4967739726964925E-2</c:v>
                  </c:pt>
                  <c:pt idx="2">
                    <c:v>1.6125220280857298E-2</c:v>
                  </c:pt>
                  <c:pt idx="3">
                    <c:v>7.9907671021439025E-4</c:v>
                  </c:pt>
                </c:numCache>
              </c:numRef>
            </c:plus>
            <c:minus>
              <c:numRef>
                <c:f>Graphs!$F$4:$F$7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1.4967739726964925E-2</c:v>
                  </c:pt>
                  <c:pt idx="2">
                    <c:v>1.6125220280857298E-2</c:v>
                  </c:pt>
                  <c:pt idx="3">
                    <c:v>7.9907671021439025E-4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Graphs!$B$4:$B$7</c:f>
              <c:strCache>
                <c:ptCount val="4"/>
                <c:pt idx="0">
                  <c:v>PC stoich.</c:v>
                </c:pt>
                <c:pt idx="1">
                  <c:v>PC pristine</c:v>
                </c:pt>
                <c:pt idx="2">
                  <c:v>PC ablated</c:v>
                </c:pt>
                <c:pt idx="3">
                  <c:v>n-PC/C2F4</c:v>
                </c:pt>
              </c:strCache>
            </c:strRef>
          </c:cat>
          <c:val>
            <c:numRef>
              <c:f>Graphs!$E$4:$E$7</c:f>
              <c:numCache>
                <c:formatCode>0.00</c:formatCode>
                <c:ptCount val="4"/>
                <c:pt idx="0" formatCode="General">
                  <c:v>0</c:v>
                </c:pt>
                <c:pt idx="1">
                  <c:v>6.6775231406127719E-2</c:v>
                </c:pt>
                <c:pt idx="2">
                  <c:v>2.3743651351131496E-2</c:v>
                </c:pt>
                <c:pt idx="3" formatCode="General">
                  <c:v>1.3398705206734534E-2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B7-467A-82D7-C29495A55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8938992"/>
        <c:axId val="438943912"/>
      </c:barChart>
      <c:catAx>
        <c:axId val="43893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943912"/>
        <c:crosses val="autoZero"/>
        <c:auto val="1"/>
        <c:lblAlgn val="ctr"/>
        <c:lblOffset val="100"/>
        <c:noMultiLvlLbl val="0"/>
      </c:catAx>
      <c:valAx>
        <c:axId val="438943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/>
                  <a:t>At. % concentration</a:t>
                </a:r>
                <a:r>
                  <a:rPr lang="en-GB" sz="1200" baseline="0"/>
                  <a:t> ratios (ad.)</a:t>
                </a:r>
              </a:p>
            </c:rich>
          </c:tx>
          <c:layout>
            <c:manualLayout>
              <c:xMode val="edge"/>
              <c:yMode val="edge"/>
              <c:x val="2.9137201798819734E-2"/>
              <c:y val="0.109251603966170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93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008237624755498"/>
          <c:y val="6.0185185185185182E-2"/>
          <c:w val="0.24019781165889295"/>
          <c:h val="0.10552014906976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Graphs!$B$9</c:f>
              <c:strCache>
                <c:ptCount val="1"/>
                <c:pt idx="0">
                  <c:v>n-PC/C2F4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Graphs!$B$12:$G$12</c:f>
                <c:numCache>
                  <c:formatCode>General</c:formatCode>
                  <c:ptCount val="6"/>
                  <c:pt idx="0">
                    <c:v>0.48352757970801941</c:v>
                  </c:pt>
                  <c:pt idx="1">
                    <c:v>0.3654815445256579</c:v>
                  </c:pt>
                  <c:pt idx="2">
                    <c:v>0.23716624599159913</c:v>
                  </c:pt>
                  <c:pt idx="3">
                    <c:v>0</c:v>
                  </c:pt>
                  <c:pt idx="4">
                    <c:v>0.13096889841550696</c:v>
                  </c:pt>
                  <c:pt idx="5">
                    <c:v>2.6087587749899818E-2</c:v>
                  </c:pt>
                </c:numCache>
              </c:numRef>
            </c:plus>
            <c:minus>
              <c:numRef>
                <c:f>Graphs!$B$12:$G$12</c:f>
                <c:numCache>
                  <c:formatCode>General</c:formatCode>
                  <c:ptCount val="6"/>
                  <c:pt idx="0">
                    <c:v>0.48352757970801941</c:v>
                  </c:pt>
                  <c:pt idx="1">
                    <c:v>0.3654815445256579</c:v>
                  </c:pt>
                  <c:pt idx="2">
                    <c:v>0.23716624599159913</c:v>
                  </c:pt>
                  <c:pt idx="3">
                    <c:v>0</c:v>
                  </c:pt>
                  <c:pt idx="4">
                    <c:v>0.13096889841550696</c:v>
                  </c:pt>
                  <c:pt idx="5">
                    <c:v>2.6087587749899818E-2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Graphs!$B$10:$G$10</c:f>
              <c:strCache>
                <c:ptCount val="6"/>
                <c:pt idx="0">
                  <c:v>O1s</c:v>
                </c:pt>
                <c:pt idx="1">
                  <c:v>C1s</c:v>
                </c:pt>
                <c:pt idx="2">
                  <c:v>Na1s</c:v>
                </c:pt>
                <c:pt idx="3">
                  <c:v>Cl 2p</c:v>
                </c:pt>
                <c:pt idx="4">
                  <c:v>B 1s</c:v>
                </c:pt>
                <c:pt idx="5">
                  <c:v>Si2p</c:v>
                </c:pt>
              </c:strCache>
            </c:strRef>
          </c:cat>
          <c:val>
            <c:numRef>
              <c:f>Graphs!$B$11:$G$11</c:f>
              <c:numCache>
                <c:formatCode>0.00</c:formatCode>
                <c:ptCount val="6"/>
                <c:pt idx="0">
                  <c:v>45.374480877229267</c:v>
                </c:pt>
                <c:pt idx="1">
                  <c:v>29.658436961802586</c:v>
                </c:pt>
                <c:pt idx="2">
                  <c:v>10.048931949004553</c:v>
                </c:pt>
                <c:pt idx="3">
                  <c:v>0</c:v>
                </c:pt>
                <c:pt idx="4">
                  <c:v>14.520682152485179</c:v>
                </c:pt>
                <c:pt idx="5">
                  <c:v>0.39746805947841835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6-4BB7-A56B-CBA3C6184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515176"/>
        <c:axId val="443513536"/>
      </c:barChart>
      <c:catAx>
        <c:axId val="443515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513536"/>
        <c:crossesAt val="0.1"/>
        <c:auto val="1"/>
        <c:lblAlgn val="ctr"/>
        <c:lblOffset val="100"/>
        <c:noMultiLvlLbl val="0"/>
      </c:catAx>
      <c:valAx>
        <c:axId val="443513536"/>
        <c:scaling>
          <c:logBase val="10"/>
          <c:orientation val="minMax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/>
                  <a:t>Atomic concentration (At. 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515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73734999542967"/>
          <c:y val="4.8478733972686414E-2"/>
          <c:w val="0.82585911213834584"/>
          <c:h val="0.837636790246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Graphs!$E$16</c:f>
              <c:strCache>
                <c:ptCount val="1"/>
                <c:pt idx="0">
                  <c:v>C-O-C, C-OH / CC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Graphs!$F$18:$F$21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1.8360819902492085E-2</c:v>
                  </c:pt>
                  <c:pt idx="2">
                    <c:v>3.2833780041111857E-2</c:v>
                  </c:pt>
                  <c:pt idx="3">
                    <c:v>3.3878857784519593E-2</c:v>
                  </c:pt>
                </c:numCache>
              </c:numRef>
            </c:plus>
            <c:minus>
              <c:numRef>
                <c:f>Graphs!$F$18:$F$21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1.8360819902492085E-2</c:v>
                  </c:pt>
                  <c:pt idx="2">
                    <c:v>3.2833780041111857E-2</c:v>
                  </c:pt>
                  <c:pt idx="3">
                    <c:v>3.3878857784519593E-2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Graphs!$B$18:$B$21</c:f>
              <c:strCache>
                <c:ptCount val="4"/>
                <c:pt idx="0">
                  <c:v>PC stoich.</c:v>
                </c:pt>
                <c:pt idx="1">
                  <c:v>PC pristine</c:v>
                </c:pt>
                <c:pt idx="2">
                  <c:v>PC ablated</c:v>
                </c:pt>
                <c:pt idx="3">
                  <c:v>n-PC/C2F4</c:v>
                </c:pt>
              </c:strCache>
            </c:strRef>
          </c:cat>
          <c:val>
            <c:numRef>
              <c:f>Graphs!$E$18:$E$21</c:f>
              <c:numCache>
                <c:formatCode>0.00</c:formatCode>
                <c:ptCount val="4"/>
                <c:pt idx="0">
                  <c:v>0.125</c:v>
                </c:pt>
                <c:pt idx="1">
                  <c:v>0.10417484807334793</c:v>
                </c:pt>
                <c:pt idx="2">
                  <c:v>0.2926541529410237</c:v>
                </c:pt>
                <c:pt idx="3">
                  <c:v>0.30517392582689606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3-4796-86B6-F4657FA053FF}"/>
            </c:ext>
          </c:extLst>
        </c:ser>
        <c:ser>
          <c:idx val="2"/>
          <c:order val="1"/>
          <c:tx>
            <c:strRef>
              <c:f>Graphs!$I$16</c:f>
              <c:strCache>
                <c:ptCount val="1"/>
                <c:pt idx="0">
                  <c:v>C=O / CC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Graphs!$J$18:$J$21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1.1325331438843086E-2</c:v>
                  </c:pt>
                </c:numCache>
              </c:numRef>
            </c:plus>
            <c:minus>
              <c:numRef>
                <c:f>Graphs!$J$18:$J$22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1.1325331438843086E-2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Graphs!$I$18:$I$21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5.6058531377936809E-2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F3-4796-86B6-F4657FA053FF}"/>
            </c:ext>
          </c:extLst>
        </c:ser>
        <c:ser>
          <c:idx val="3"/>
          <c:order val="2"/>
          <c:tx>
            <c:strRef>
              <c:f>Graphs!$K$16</c:f>
              <c:strCache>
                <c:ptCount val="1"/>
                <c:pt idx="0">
                  <c:v>O-C=O  / CC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Graphs!$L$18:$L$21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6.3687587174216381E-3</c:v>
                  </c:pt>
                  <c:pt idx="2">
                    <c:v>3.0190669248186313E-3</c:v>
                  </c:pt>
                  <c:pt idx="3">
                    <c:v>1.256717612318525E-2</c:v>
                  </c:pt>
                </c:numCache>
              </c:numRef>
            </c:plus>
            <c:minus>
              <c:numRef>
                <c:f>Graphs!$L$18:$L$21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6.3687587174216381E-3</c:v>
                  </c:pt>
                  <c:pt idx="2">
                    <c:v>3.0190669248186313E-3</c:v>
                  </c:pt>
                  <c:pt idx="3">
                    <c:v>1.256717612318525E-2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Graphs!$K$18:$K$21</c:f>
              <c:numCache>
                <c:formatCode>0.00</c:formatCode>
                <c:ptCount val="4"/>
                <c:pt idx="0">
                  <c:v>0</c:v>
                </c:pt>
                <c:pt idx="1">
                  <c:v>2.2356172879473092E-2</c:v>
                </c:pt>
                <c:pt idx="2">
                  <c:v>6.0928366067494341E-2</c:v>
                </c:pt>
                <c:pt idx="3">
                  <c:v>0.13750516226944448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F3-4796-86B6-F4657FA053FF}"/>
            </c:ext>
          </c:extLst>
        </c:ser>
        <c:ser>
          <c:idx val="1"/>
          <c:order val="3"/>
          <c:tx>
            <c:strRef>
              <c:f>Graphs!$G$16</c:f>
              <c:strCache>
                <c:ptCount val="1"/>
                <c:pt idx="0">
                  <c:v>O=C(-O)2 / CC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Graphs!$H$18:$H$21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2.6766299229020298E-3</c:v>
                  </c:pt>
                  <c:pt idx="2">
                    <c:v>8.8365725525203186E-3</c:v>
                  </c:pt>
                  <c:pt idx="3">
                    <c:v>3.4136099875402121E-3</c:v>
                  </c:pt>
                </c:numCache>
              </c:numRef>
            </c:plus>
            <c:minus>
              <c:numRef>
                <c:f>Graphs!$H$18:$H$21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2.6766299229020298E-3</c:v>
                  </c:pt>
                  <c:pt idx="2">
                    <c:v>8.8365725525203186E-3</c:v>
                  </c:pt>
                  <c:pt idx="3">
                    <c:v>3.4136099875402121E-3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Graphs!$G$18:$G$21</c:f>
              <c:numCache>
                <c:formatCode>0.00</c:formatCode>
                <c:ptCount val="4"/>
                <c:pt idx="0">
                  <c:v>6.25E-2</c:v>
                </c:pt>
                <c:pt idx="1">
                  <c:v>3.133526083669419E-2</c:v>
                </c:pt>
                <c:pt idx="2">
                  <c:v>5.6906493351508151E-2</c:v>
                </c:pt>
                <c:pt idx="3">
                  <c:v>3.4661397551778578E-2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F3-4796-86B6-F4657FA05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6161896"/>
        <c:axId val="446159272"/>
      </c:barChart>
      <c:catAx>
        <c:axId val="446161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159272"/>
        <c:crosses val="autoZero"/>
        <c:auto val="1"/>
        <c:lblAlgn val="ctr"/>
        <c:lblOffset val="100"/>
        <c:noMultiLvlLbl val="0"/>
      </c:catAx>
      <c:valAx>
        <c:axId val="446159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Concentrations</a:t>
                </a:r>
                <a:r>
                  <a:rPr lang="en-GB" baseline="0"/>
                  <a:t> (%)</a:t>
                </a:r>
              </a:p>
            </c:rich>
          </c:tx>
          <c:layout>
            <c:manualLayout>
              <c:xMode val="edge"/>
              <c:yMode val="edge"/>
              <c:x val="2.7639579878385848E-2"/>
              <c:y val="0.316339838963428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161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142868335487911"/>
          <c:y val="7.3637702503681887E-2"/>
          <c:w val="0.7555620845901726"/>
          <c:h val="8.28429951410712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274320</xdr:colOff>
      <xdr:row>1</xdr:row>
      <xdr:rowOff>80010</xdr:rowOff>
    </xdr:from>
    <xdr:to>
      <xdr:col>20</xdr:col>
      <xdr:colOff>182880</xdr:colOff>
      <xdr:row>16</xdr:row>
      <xdr:rowOff>80010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373380</xdr:colOff>
      <xdr:row>17</xdr:row>
      <xdr:rowOff>3810</xdr:rowOff>
    </xdr:from>
    <xdr:to>
      <xdr:col>20</xdr:col>
      <xdr:colOff>68580</xdr:colOff>
      <xdr:row>32</xdr:row>
      <xdr:rowOff>3810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381000</xdr:colOff>
      <xdr:row>32</xdr:row>
      <xdr:rowOff>95250</xdr:rowOff>
    </xdr:from>
    <xdr:to>
      <xdr:col>20</xdr:col>
      <xdr:colOff>99060</xdr:colOff>
      <xdr:row>46</xdr:row>
      <xdr:rowOff>121920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3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J26" sqref="J26"/>
    </sheetView>
  </sheetViews>
  <sheetFormatPr defaultRowHeight="14.4" x14ac:dyDescent="0.3"/>
  <cols>
    <col min="1" max="1" width="9.109375" customWidth="1"/>
    <col min="2" max="2" width="8.5546875" customWidth="1"/>
    <col min="3" max="3" width="23.5546875" customWidth="1"/>
    <col min="4" max="4" width="4.44140625" customWidth="1"/>
    <col min="5" max="11" width="9.109375" customWidth="1"/>
    <col min="12" max="12" width="3" customWidth="1"/>
    <col min="13" max="13" width="9.88671875" customWidth="1"/>
    <col min="14" max="14" width="3" customWidth="1"/>
    <col min="15" max="15" width="9.109375" customWidth="1"/>
    <col min="16" max="16" width="3" customWidth="1"/>
    <col min="17" max="18" width="9.109375" customWidth="1"/>
    <col min="25" max="25" width="2.6640625" customWidth="1"/>
  </cols>
  <sheetData>
    <row r="1" spans="1:28" ht="31.2" x14ac:dyDescent="0.6">
      <c r="A1" s="40" t="s">
        <v>41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</row>
    <row r="2" spans="1:28" x14ac:dyDescent="0.3">
      <c r="B2" s="6"/>
      <c r="C2" s="6"/>
      <c r="D2" s="6"/>
      <c r="Y2" s="6"/>
      <c r="Z2" s="39" t="s">
        <v>16</v>
      </c>
      <c r="AA2" s="39"/>
      <c r="AB2" s="39"/>
    </row>
    <row r="3" spans="1:28" ht="15.6" x14ac:dyDescent="0.35">
      <c r="A3" s="6"/>
      <c r="C3" s="6"/>
      <c r="D3" s="6"/>
      <c r="Y3" s="6"/>
      <c r="Z3" s="6" t="s">
        <v>27</v>
      </c>
      <c r="AA3" s="5">
        <f>3/16</f>
        <v>0.1875</v>
      </c>
      <c r="AB3" s="8" t="s">
        <v>39</v>
      </c>
    </row>
    <row r="4" spans="1:28" x14ac:dyDescent="0.3">
      <c r="A4" s="6"/>
      <c r="B4" s="6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T4" s="5"/>
      <c r="U4" s="5"/>
      <c r="V4" s="5"/>
      <c r="W4" s="5"/>
      <c r="X4" s="5"/>
      <c r="Y4" s="5"/>
    </row>
    <row r="5" spans="1:28" x14ac:dyDescent="0.3">
      <c r="A5" s="6"/>
      <c r="B5" s="38" t="s">
        <v>18</v>
      </c>
      <c r="C5" s="38"/>
      <c r="D5" s="38"/>
      <c r="E5" s="38" t="s">
        <v>0</v>
      </c>
      <c r="F5" s="38"/>
      <c r="G5" s="38"/>
      <c r="H5" s="38"/>
      <c r="I5" s="38"/>
      <c r="J5" s="38"/>
      <c r="K5" s="38"/>
      <c r="L5" s="11"/>
      <c r="M5" s="11"/>
      <c r="N5" s="11"/>
      <c r="O5" s="11" t="s">
        <v>1</v>
      </c>
      <c r="P5" s="6"/>
      <c r="Q5" s="6"/>
      <c r="R5" s="6"/>
      <c r="S5" s="10" t="s">
        <v>28</v>
      </c>
      <c r="T5" s="6" t="s">
        <v>15</v>
      </c>
      <c r="U5" s="6"/>
      <c r="V5" s="6"/>
      <c r="W5" s="6"/>
      <c r="X5" s="6"/>
      <c r="Y5" s="5"/>
      <c r="Z5" s="19" t="s">
        <v>6</v>
      </c>
      <c r="AA5" s="8" t="s">
        <v>63</v>
      </c>
      <c r="AB5" s="6"/>
    </row>
    <row r="6" spans="1:28" x14ac:dyDescent="0.3">
      <c r="A6" s="6"/>
      <c r="B6" s="11"/>
      <c r="C6" s="11"/>
      <c r="D6" s="11"/>
      <c r="E6" s="11" t="s">
        <v>2</v>
      </c>
      <c r="F6" s="11" t="s">
        <v>3</v>
      </c>
      <c r="G6" s="11" t="s">
        <v>4</v>
      </c>
      <c r="H6" s="11" t="s">
        <v>40</v>
      </c>
      <c r="I6" s="11" t="s">
        <v>67</v>
      </c>
      <c r="J6" s="11" t="s">
        <v>5</v>
      </c>
      <c r="K6" s="11" t="s">
        <v>14</v>
      </c>
      <c r="L6" s="11"/>
      <c r="M6" s="11" t="s">
        <v>17</v>
      </c>
      <c r="N6" s="11"/>
      <c r="O6" s="11" t="s">
        <v>23</v>
      </c>
      <c r="P6" s="6"/>
      <c r="Q6" s="7">
        <v>1</v>
      </c>
      <c r="R6" s="7"/>
      <c r="S6" s="6" t="s">
        <v>2</v>
      </c>
      <c r="T6" s="6" t="s">
        <v>3</v>
      </c>
      <c r="U6" s="6" t="s">
        <v>4</v>
      </c>
      <c r="V6" s="11" t="s">
        <v>40</v>
      </c>
      <c r="W6" s="11" t="s">
        <v>67</v>
      </c>
      <c r="X6" s="11" t="s">
        <v>5</v>
      </c>
      <c r="Y6" s="6"/>
      <c r="Z6" s="6"/>
    </row>
    <row r="7" spans="1:28" x14ac:dyDescent="0.3">
      <c r="A7" s="6" t="s">
        <v>22</v>
      </c>
      <c r="B7" s="11" t="s">
        <v>19</v>
      </c>
      <c r="C7" s="11" t="s">
        <v>37</v>
      </c>
      <c r="D7" s="11" t="s">
        <v>7</v>
      </c>
      <c r="E7" s="12">
        <v>15.34</v>
      </c>
      <c r="F7" s="12">
        <v>80.319999999999993</v>
      </c>
      <c r="G7" s="12">
        <v>0</v>
      </c>
      <c r="H7" s="12">
        <v>0</v>
      </c>
      <c r="I7" s="12">
        <v>0</v>
      </c>
      <c r="J7" s="12">
        <v>4.3499999999999996</v>
      </c>
      <c r="K7" s="12">
        <v>0</v>
      </c>
      <c r="L7" s="12"/>
      <c r="M7" s="12">
        <f>SUM(E7:K7)</f>
        <v>100.00999999999999</v>
      </c>
      <c r="N7" s="12"/>
      <c r="O7" s="18">
        <f>F7-$AB$35*K7</f>
        <v>80.319999999999993</v>
      </c>
      <c r="Q7" s="1">
        <f>E7+SUM(G7:J7)+O7</f>
        <v>100.00999999999999</v>
      </c>
      <c r="R7" s="1"/>
      <c r="S7" s="2">
        <f>100*E7/$Q7</f>
        <v>15.338466153384664</v>
      </c>
      <c r="T7" s="2">
        <f>100*O7/$Q7</f>
        <v>80.311968803119683</v>
      </c>
      <c r="U7" s="2">
        <f t="shared" ref="U7:X10" si="0">100*G7/$Q7</f>
        <v>0</v>
      </c>
      <c r="V7" s="2">
        <f t="shared" si="0"/>
        <v>0</v>
      </c>
      <c r="W7" s="2">
        <f t="shared" si="0"/>
        <v>0</v>
      </c>
      <c r="X7" s="2">
        <f t="shared" si="0"/>
        <v>4.3495650434956499</v>
      </c>
      <c r="Y7" s="1"/>
      <c r="Z7" s="2">
        <f>S7/T7</f>
        <v>0.19098605577689245</v>
      </c>
      <c r="AA7" s="1">
        <f>X7/T7</f>
        <v>5.4158366533864535E-2</v>
      </c>
    </row>
    <row r="8" spans="1:28" x14ac:dyDescent="0.3">
      <c r="A8" s="6"/>
      <c r="B8" s="11"/>
      <c r="C8" s="11" t="s">
        <v>37</v>
      </c>
      <c r="D8" s="11" t="s">
        <v>8</v>
      </c>
      <c r="E8" s="12">
        <v>15.08</v>
      </c>
      <c r="F8" s="12">
        <v>80.510000000000005</v>
      </c>
      <c r="G8" s="12">
        <v>0</v>
      </c>
      <c r="H8" s="12">
        <v>0</v>
      </c>
      <c r="I8" s="12">
        <v>0</v>
      </c>
      <c r="J8" s="12">
        <v>4.42</v>
      </c>
      <c r="K8" s="12">
        <v>0</v>
      </c>
      <c r="L8" s="12"/>
      <c r="M8" s="12">
        <f>SUM(E8:K8)</f>
        <v>100.01</v>
      </c>
      <c r="N8" s="12"/>
      <c r="O8" s="18">
        <f>F8-$AB$35*K8</f>
        <v>80.510000000000005</v>
      </c>
      <c r="Q8" s="1">
        <f>E8+SUM(G8:J8)+O8</f>
        <v>100.01</v>
      </c>
      <c r="R8" s="1"/>
      <c r="S8" s="2">
        <f>100*E8/$Q8</f>
        <v>15.078492150784921</v>
      </c>
      <c r="T8" s="2">
        <f>100*O8/$Q8</f>
        <v>80.501949805019507</v>
      </c>
      <c r="U8" s="2">
        <f t="shared" si="0"/>
        <v>0</v>
      </c>
      <c r="V8" s="2">
        <f t="shared" si="0"/>
        <v>0</v>
      </c>
      <c r="W8" s="2">
        <f t="shared" si="0"/>
        <v>0</v>
      </c>
      <c r="X8" s="2">
        <f t="shared" si="0"/>
        <v>4.41955804419558</v>
      </c>
      <c r="Y8" s="1"/>
      <c r="Z8" s="2">
        <f>S8/T8</f>
        <v>0.1873059247298472</v>
      </c>
      <c r="AA8" s="1">
        <f>X8/T8</f>
        <v>5.4900012420817275E-2</v>
      </c>
    </row>
    <row r="9" spans="1:28" x14ac:dyDescent="0.3">
      <c r="A9" s="6"/>
      <c r="B9" s="11"/>
      <c r="C9" s="11" t="s">
        <v>37</v>
      </c>
      <c r="D9" s="11" t="s">
        <v>9</v>
      </c>
      <c r="E9" s="12">
        <v>16.829999999999998</v>
      </c>
      <c r="F9" s="12">
        <v>77.510000000000005</v>
      </c>
      <c r="G9" s="12">
        <v>0</v>
      </c>
      <c r="H9" s="12">
        <v>0</v>
      </c>
      <c r="I9" s="12">
        <v>0</v>
      </c>
      <c r="J9" s="12">
        <v>5.66</v>
      </c>
      <c r="K9" s="12">
        <v>0</v>
      </c>
      <c r="L9" s="12"/>
      <c r="M9" s="12">
        <f>SUM(E9:K9)</f>
        <v>100</v>
      </c>
      <c r="N9" s="12"/>
      <c r="O9" s="18">
        <f>F9-$AB$35*K9</f>
        <v>77.510000000000005</v>
      </c>
      <c r="Q9" s="1">
        <f>E9+SUM(G9:J9)+O9</f>
        <v>100</v>
      </c>
      <c r="R9" s="1"/>
      <c r="S9" s="2">
        <f>100*E9/$Q9</f>
        <v>16.829999999999998</v>
      </c>
      <c r="T9" s="2">
        <f>100*O9/$Q9</f>
        <v>77.510000000000005</v>
      </c>
      <c r="U9" s="2">
        <f t="shared" si="0"/>
        <v>0</v>
      </c>
      <c r="V9" s="2">
        <f t="shared" si="0"/>
        <v>0</v>
      </c>
      <c r="W9" s="2">
        <f t="shared" si="0"/>
        <v>0</v>
      </c>
      <c r="X9" s="2">
        <f t="shared" si="0"/>
        <v>5.66</v>
      </c>
      <c r="Y9" s="1"/>
      <c r="Z9" s="2">
        <f>S9/T9</f>
        <v>0.21713327312604822</v>
      </c>
      <c r="AA9" s="1">
        <f>X9/T9</f>
        <v>7.3022835763127333E-2</v>
      </c>
    </row>
    <row r="10" spans="1:28" x14ac:dyDescent="0.3">
      <c r="A10" s="6"/>
      <c r="B10" s="11"/>
      <c r="C10" s="11" t="s">
        <v>37</v>
      </c>
      <c r="D10" s="11" t="s">
        <v>13</v>
      </c>
      <c r="E10" s="12">
        <v>17.440000000000001</v>
      </c>
      <c r="F10" s="12">
        <v>76.099999999999994</v>
      </c>
      <c r="G10" s="12">
        <v>0</v>
      </c>
      <c r="H10" s="12">
        <v>0</v>
      </c>
      <c r="I10" s="12">
        <v>0</v>
      </c>
      <c r="J10" s="12">
        <v>6.47</v>
      </c>
      <c r="K10" s="12">
        <v>0</v>
      </c>
      <c r="L10" s="12"/>
      <c r="M10" s="12">
        <f>SUM(E10:K10)</f>
        <v>100.00999999999999</v>
      </c>
      <c r="N10" s="12"/>
      <c r="O10" s="18">
        <f>F10-$AB$35*K10</f>
        <v>76.099999999999994</v>
      </c>
      <c r="Q10" s="1">
        <f>E10+SUM(G10:J10)+O10</f>
        <v>100.00999999999999</v>
      </c>
      <c r="R10" s="1"/>
      <c r="S10" s="2">
        <f>100*E10/$Q10</f>
        <v>17.438256174382566</v>
      </c>
      <c r="T10" s="2">
        <f>100*O10/$Q10</f>
        <v>76.092390760923905</v>
      </c>
      <c r="U10" s="2">
        <f t="shared" si="0"/>
        <v>0</v>
      </c>
      <c r="V10" s="2">
        <f t="shared" si="0"/>
        <v>0</v>
      </c>
      <c r="W10" s="2">
        <f t="shared" si="0"/>
        <v>0</v>
      </c>
      <c r="X10" s="2">
        <f t="shared" si="0"/>
        <v>6.4693530646935313</v>
      </c>
      <c r="Y10" s="1"/>
      <c r="Z10" s="2">
        <f>S10/T10</f>
        <v>0.2291721419185283</v>
      </c>
      <c r="AA10" s="1">
        <f>X10/T10</f>
        <v>8.5019710906701726E-2</v>
      </c>
    </row>
    <row r="11" spans="1:28" x14ac:dyDescent="0.3">
      <c r="A11" s="6"/>
      <c r="B11" s="11"/>
      <c r="C11" s="15" t="s">
        <v>10</v>
      </c>
      <c r="D11" s="15"/>
      <c r="E11" s="16">
        <f t="shared" ref="E11:K11" si="1">AVERAGE(E7:E10)</f>
        <v>16.172499999999999</v>
      </c>
      <c r="F11" s="16">
        <f t="shared" si="1"/>
        <v>78.609999999999985</v>
      </c>
      <c r="G11" s="16">
        <f t="shared" si="1"/>
        <v>0</v>
      </c>
      <c r="H11" s="16">
        <f t="shared" si="1"/>
        <v>0</v>
      </c>
      <c r="I11" s="16">
        <f t="shared" si="1"/>
        <v>0</v>
      </c>
      <c r="J11" s="16">
        <f t="shared" si="1"/>
        <v>5.2249999999999996</v>
      </c>
      <c r="K11" s="16">
        <f t="shared" si="1"/>
        <v>0</v>
      </c>
      <c r="L11" s="16"/>
      <c r="M11" s="16">
        <f>SUM(E11:K11)</f>
        <v>100.00749999999998</v>
      </c>
      <c r="N11" s="16"/>
      <c r="O11" s="16">
        <f>AVERAGE(O7:O10)</f>
        <v>78.609999999999985</v>
      </c>
      <c r="P11" s="4"/>
      <c r="Q11" s="16">
        <f>AVERAGE(Q7:Q10)</f>
        <v>100.00749999999999</v>
      </c>
      <c r="R11" s="16"/>
      <c r="S11" s="16">
        <f t="shared" ref="S11:X11" si="2">AVERAGE(S7:S10)</f>
        <v>16.171303619638039</v>
      </c>
      <c r="T11" s="16">
        <f t="shared" si="2"/>
        <v>78.604077342265782</v>
      </c>
      <c r="U11" s="16">
        <f t="shared" si="2"/>
        <v>0</v>
      </c>
      <c r="V11" s="16">
        <f t="shared" si="2"/>
        <v>0</v>
      </c>
      <c r="W11" s="16">
        <f t="shared" si="2"/>
        <v>0</v>
      </c>
      <c r="X11" s="16">
        <f t="shared" si="2"/>
        <v>5.2246190380961908</v>
      </c>
      <c r="Y11" s="4"/>
      <c r="Z11" s="16">
        <f>AVERAGE(Z7:Z10)</f>
        <v>0.20614934888782904</v>
      </c>
      <c r="AA11" s="16">
        <f>AVERAGE(AA7:AA10)</f>
        <v>6.6775231406127719E-2</v>
      </c>
      <c r="AB11" s="3"/>
    </row>
    <row r="12" spans="1:28" x14ac:dyDescent="0.3">
      <c r="A12" s="6"/>
      <c r="B12" s="11"/>
      <c r="C12" s="9" t="s">
        <v>11</v>
      </c>
      <c r="D12" s="9"/>
      <c r="E12" s="13">
        <f t="shared" ref="E12:K12" si="3">STDEV(E7:E10)</f>
        <v>1.1438932059710238</v>
      </c>
      <c r="F12" s="13">
        <f t="shared" si="3"/>
        <v>2.1636543161974844</v>
      </c>
      <c r="G12" s="13">
        <f t="shared" si="3"/>
        <v>0</v>
      </c>
      <c r="H12" s="13">
        <f t="shared" si="3"/>
        <v>0</v>
      </c>
      <c r="I12" s="13">
        <f t="shared" si="3"/>
        <v>0</v>
      </c>
      <c r="J12" s="13">
        <f t="shared" si="3"/>
        <v>1.0251666531187367</v>
      </c>
      <c r="K12" s="13">
        <f t="shared" si="3"/>
        <v>0</v>
      </c>
      <c r="L12" s="13"/>
      <c r="M12" s="13"/>
      <c r="N12" s="13"/>
      <c r="O12" s="13">
        <f>STDEV(O7:O10)</f>
        <v>2.1636543161974844</v>
      </c>
      <c r="P12" s="5"/>
      <c r="Q12" s="5"/>
      <c r="R12" s="5"/>
      <c r="S12" s="13">
        <f t="shared" ref="S12:X12" si="4">STDEV(S7:S10)</f>
        <v>1.1441015178045293</v>
      </c>
      <c r="T12" s="13">
        <f t="shared" si="4"/>
        <v>2.1621276435252961</v>
      </c>
      <c r="U12" s="13">
        <f t="shared" si="4"/>
        <v>0</v>
      </c>
      <c r="V12" s="13">
        <f t="shared" si="4"/>
        <v>0</v>
      </c>
      <c r="W12" s="13">
        <f t="shared" si="4"/>
        <v>0</v>
      </c>
      <c r="X12" s="13">
        <f t="shared" si="4"/>
        <v>1.0251442299052518</v>
      </c>
      <c r="Y12" s="5"/>
      <c r="Z12" s="13">
        <f>STDEV(Z7:Z10)</f>
        <v>2.0295284202421212E-2</v>
      </c>
      <c r="AA12" s="13">
        <f>STDEV(AA7:AA10)</f>
        <v>1.4967739726964925E-2</v>
      </c>
    </row>
    <row r="13" spans="1:28" x14ac:dyDescent="0.3">
      <c r="A13" s="6"/>
      <c r="B13" s="11"/>
      <c r="C13" s="9" t="s">
        <v>12</v>
      </c>
      <c r="D13" s="9"/>
      <c r="E13" s="13">
        <f>E12/E11</f>
        <v>7.0730759373691388E-2</v>
      </c>
      <c r="F13" s="13">
        <f>F12/F11</f>
        <v>2.7523906833704169E-2</v>
      </c>
      <c r="G13" s="13"/>
      <c r="H13" s="13"/>
      <c r="I13" s="13"/>
      <c r="J13" s="13">
        <f>J12/J11</f>
        <v>0.19620414413755727</v>
      </c>
      <c r="K13" s="13"/>
      <c r="L13" s="13"/>
      <c r="M13" s="13"/>
      <c r="N13" s="13"/>
      <c r="O13" s="13">
        <f>O12/O11</f>
        <v>2.7523906833704169E-2</v>
      </c>
      <c r="P13" s="5"/>
      <c r="Q13" s="5"/>
      <c r="R13" s="5"/>
      <c r="S13" s="13">
        <f>S12/S11</f>
        <v>7.074887372809946E-2</v>
      </c>
      <c r="T13" s="13">
        <f>T12/T11</f>
        <v>2.7506558395320159E-2</v>
      </c>
      <c r="U13" s="13"/>
      <c r="V13" s="13"/>
      <c r="W13" s="13"/>
      <c r="X13" s="13">
        <f>X12/X11</f>
        <v>0.19621415885641416</v>
      </c>
      <c r="Y13" s="5"/>
      <c r="Z13" s="13">
        <f>Z12/Z11</f>
        <v>9.844942179984463E-2</v>
      </c>
      <c r="AA13" s="13">
        <f>AA12/AA11</f>
        <v>0.22415107236290896</v>
      </c>
    </row>
    <row r="14" spans="1:28" x14ac:dyDescent="0.3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6"/>
      <c r="Q14" s="7"/>
      <c r="R14" s="7"/>
      <c r="S14" s="6"/>
      <c r="T14" s="6"/>
      <c r="U14" s="6"/>
      <c r="V14" s="6"/>
      <c r="W14" s="6"/>
      <c r="Y14" s="6"/>
      <c r="Z14" s="6"/>
    </row>
    <row r="15" spans="1:28" x14ac:dyDescent="0.3">
      <c r="A15" s="6" t="s">
        <v>22</v>
      </c>
      <c r="B15" s="11" t="s">
        <v>19</v>
      </c>
      <c r="C15" s="11" t="s">
        <v>38</v>
      </c>
      <c r="D15" s="11" t="s">
        <v>7</v>
      </c>
      <c r="E15" s="12">
        <v>16.77</v>
      </c>
      <c r="F15" s="12">
        <v>80.78</v>
      </c>
      <c r="G15" s="12">
        <v>0</v>
      </c>
      <c r="H15" s="12">
        <v>0</v>
      </c>
      <c r="I15" s="12">
        <v>0</v>
      </c>
      <c r="J15" s="12">
        <v>2.4500000000000002</v>
      </c>
      <c r="K15" s="12">
        <v>0</v>
      </c>
      <c r="L15" s="12"/>
      <c r="M15" s="12">
        <f>SUM(E15:K15)</f>
        <v>100</v>
      </c>
      <c r="N15" s="12"/>
      <c r="O15" s="18">
        <f>F15-$AB$35*K15</f>
        <v>80.78</v>
      </c>
      <c r="Q15" s="1">
        <f>E15+SUM(G15:J15)+O15</f>
        <v>100</v>
      </c>
      <c r="R15" s="1"/>
      <c r="S15" s="2">
        <f>100*E15/$Q15</f>
        <v>16.77</v>
      </c>
      <c r="T15" s="2">
        <f>100*O15/$Q15</f>
        <v>80.78</v>
      </c>
      <c r="U15" s="2">
        <f t="shared" ref="U15:X18" si="5">100*G15/$Q15</f>
        <v>0</v>
      </c>
      <c r="V15" s="2">
        <f t="shared" si="5"/>
        <v>0</v>
      </c>
      <c r="W15" s="2">
        <f t="shared" si="5"/>
        <v>0</v>
      </c>
      <c r="X15" s="2">
        <f t="shared" si="5"/>
        <v>2.4500000000000002</v>
      </c>
      <c r="Y15" s="1"/>
      <c r="Z15" s="2">
        <f>S15/T15</f>
        <v>0.20760089130973011</v>
      </c>
      <c r="AA15" s="1">
        <f>X15/T15</f>
        <v>3.0329289428076257E-2</v>
      </c>
    </row>
    <row r="16" spans="1:28" x14ac:dyDescent="0.3">
      <c r="A16" s="6"/>
      <c r="B16" s="11"/>
      <c r="C16" s="11" t="s">
        <v>38</v>
      </c>
      <c r="D16" s="11" t="s">
        <v>8</v>
      </c>
      <c r="E16" s="12">
        <v>15.98</v>
      </c>
      <c r="F16" s="12">
        <v>83.89</v>
      </c>
      <c r="G16" s="12">
        <v>0</v>
      </c>
      <c r="H16" s="12">
        <v>0</v>
      </c>
      <c r="I16" s="12">
        <v>0</v>
      </c>
      <c r="J16" s="12">
        <v>0.13</v>
      </c>
      <c r="K16" s="12">
        <v>0</v>
      </c>
      <c r="L16" s="12"/>
      <c r="M16" s="12">
        <f>SUM(E16:K16)</f>
        <v>100</v>
      </c>
      <c r="N16" s="12"/>
      <c r="O16" s="18">
        <f>F16-$AB$35*K16</f>
        <v>83.89</v>
      </c>
      <c r="Q16" s="1">
        <f>E16+SUM(G16:J16)+O16</f>
        <v>100</v>
      </c>
      <c r="R16" s="1"/>
      <c r="S16" s="2">
        <f>100*E16/$Q16</f>
        <v>15.98</v>
      </c>
      <c r="T16" s="2">
        <f>100*O16/$Q16</f>
        <v>83.89</v>
      </c>
      <c r="U16" s="2">
        <f t="shared" si="5"/>
        <v>0</v>
      </c>
      <c r="V16" s="2">
        <f t="shared" si="5"/>
        <v>0</v>
      </c>
      <c r="W16" s="2">
        <f t="shared" si="5"/>
        <v>0</v>
      </c>
      <c r="X16" s="2">
        <f t="shared" si="5"/>
        <v>0.13</v>
      </c>
      <c r="Y16" s="1"/>
      <c r="Z16" s="2">
        <f>S16/T16</f>
        <v>0.1904875432113482</v>
      </c>
      <c r="AA16" s="1">
        <f>X16/T16</f>
        <v>1.5496483490284897E-3</v>
      </c>
    </row>
    <row r="17" spans="1:28" x14ac:dyDescent="0.3">
      <c r="A17" s="6"/>
      <c r="B17" s="11"/>
      <c r="C17" s="11" t="s">
        <v>38</v>
      </c>
      <c r="D17" s="11" t="s">
        <v>9</v>
      </c>
      <c r="E17" s="12">
        <v>16.739999999999998</v>
      </c>
      <c r="F17" s="12">
        <v>81.34</v>
      </c>
      <c r="G17" s="12">
        <v>0</v>
      </c>
      <c r="H17" s="12">
        <v>0</v>
      </c>
      <c r="I17" s="12">
        <v>0</v>
      </c>
      <c r="J17" s="12">
        <v>1.93</v>
      </c>
      <c r="K17" s="12">
        <v>0</v>
      </c>
      <c r="L17" s="12"/>
      <c r="M17" s="12">
        <f>SUM(E17:K17)</f>
        <v>100.01</v>
      </c>
      <c r="N17" s="12"/>
      <c r="O17" s="18">
        <f>F17-$AB$35*K17</f>
        <v>81.34</v>
      </c>
      <c r="Q17" s="1">
        <f>E17+SUM(G17:J17)+O17</f>
        <v>100.01</v>
      </c>
      <c r="R17" s="1"/>
      <c r="S17" s="2">
        <f>100*E17/$Q17</f>
        <v>16.73832616738326</v>
      </c>
      <c r="T17" s="2">
        <f>100*O17/$Q17</f>
        <v>81.331866813318669</v>
      </c>
      <c r="U17" s="2">
        <f t="shared" si="5"/>
        <v>0</v>
      </c>
      <c r="V17" s="2">
        <f t="shared" si="5"/>
        <v>0</v>
      </c>
      <c r="W17" s="2">
        <f t="shared" si="5"/>
        <v>0</v>
      </c>
      <c r="X17" s="2">
        <f t="shared" si="5"/>
        <v>1.9298070192980701</v>
      </c>
      <c r="Y17" s="1"/>
      <c r="Z17" s="2">
        <f>S17/T17</f>
        <v>0.20580280304893039</v>
      </c>
      <c r="AA17" s="1">
        <f>X17/T17</f>
        <v>2.3727563314482419E-2</v>
      </c>
    </row>
    <row r="18" spans="1:28" x14ac:dyDescent="0.3">
      <c r="A18" s="6"/>
      <c r="B18" s="11"/>
      <c r="C18" s="11" t="s">
        <v>38</v>
      </c>
      <c r="D18" s="11" t="s">
        <v>13</v>
      </c>
      <c r="E18" s="12">
        <v>17.100000000000001</v>
      </c>
      <c r="F18" s="12">
        <v>79.760000000000005</v>
      </c>
      <c r="G18" s="12">
        <v>0</v>
      </c>
      <c r="H18" s="12">
        <v>0</v>
      </c>
      <c r="I18" s="12">
        <v>0</v>
      </c>
      <c r="J18" s="12">
        <v>3.14</v>
      </c>
      <c r="K18" s="12">
        <v>0</v>
      </c>
      <c r="L18" s="12"/>
      <c r="M18" s="12">
        <f>SUM(E18:K18)</f>
        <v>100.00000000000001</v>
      </c>
      <c r="N18" s="12"/>
      <c r="O18" s="18">
        <f>F18-$AB$35*K18</f>
        <v>79.760000000000005</v>
      </c>
      <c r="Q18" s="1">
        <f>E18+SUM(G18:J18)+O18</f>
        <v>100</v>
      </c>
      <c r="R18" s="1"/>
      <c r="S18" s="2">
        <f>100*E18/$Q18</f>
        <v>17.100000000000001</v>
      </c>
      <c r="T18" s="2">
        <f>100*O18/$Q18</f>
        <v>79.760000000000005</v>
      </c>
      <c r="U18" s="2">
        <f t="shared" si="5"/>
        <v>0</v>
      </c>
      <c r="V18" s="2">
        <f t="shared" si="5"/>
        <v>0</v>
      </c>
      <c r="W18" s="2">
        <f t="shared" si="5"/>
        <v>0</v>
      </c>
      <c r="X18" s="2">
        <f t="shared" si="5"/>
        <v>3.14</v>
      </c>
      <c r="Y18" s="1"/>
      <c r="Z18" s="2">
        <f>S18/T18</f>
        <v>0.21439317953861586</v>
      </c>
      <c r="AA18" s="1">
        <f>X18/T18</f>
        <v>3.9368104312938815E-2</v>
      </c>
    </row>
    <row r="19" spans="1:28" x14ac:dyDescent="0.3">
      <c r="A19" s="6"/>
      <c r="B19" s="11"/>
      <c r="C19" s="15" t="s">
        <v>10</v>
      </c>
      <c r="D19" s="15"/>
      <c r="E19" s="16">
        <f t="shared" ref="E19:K19" si="6">AVERAGE(E15:E18)</f>
        <v>16.647500000000001</v>
      </c>
      <c r="F19" s="16">
        <f t="shared" si="6"/>
        <v>81.44250000000001</v>
      </c>
      <c r="G19" s="16">
        <f t="shared" si="6"/>
        <v>0</v>
      </c>
      <c r="H19" s="16">
        <f t="shared" si="6"/>
        <v>0</v>
      </c>
      <c r="I19" s="16">
        <f t="shared" si="6"/>
        <v>0</v>
      </c>
      <c r="J19" s="16">
        <f t="shared" si="6"/>
        <v>1.9125000000000001</v>
      </c>
      <c r="K19" s="16">
        <f t="shared" si="6"/>
        <v>0</v>
      </c>
      <c r="L19" s="16"/>
      <c r="M19" s="16">
        <f>SUM(E19:K19)</f>
        <v>100.0025</v>
      </c>
      <c r="N19" s="16"/>
      <c r="O19" s="16">
        <f>AVERAGE(O15:O18)</f>
        <v>81.44250000000001</v>
      </c>
      <c r="P19" s="4"/>
      <c r="Q19" s="16">
        <f>AVERAGE(Q15:Q18)</f>
        <v>100.0025</v>
      </c>
      <c r="R19" s="16"/>
      <c r="S19" s="16">
        <f t="shared" ref="S19:X19" si="7">AVERAGE(S15:S18)</f>
        <v>16.647081541845814</v>
      </c>
      <c r="T19" s="16">
        <f t="shared" si="7"/>
        <v>81.440466703329676</v>
      </c>
      <c r="U19" s="16">
        <f t="shared" si="7"/>
        <v>0</v>
      </c>
      <c r="V19" s="16">
        <f t="shared" si="7"/>
        <v>0</v>
      </c>
      <c r="W19" s="16">
        <f t="shared" si="7"/>
        <v>0</v>
      </c>
      <c r="X19" s="16">
        <f t="shared" si="7"/>
        <v>1.9124517548245175</v>
      </c>
      <c r="Y19" s="4"/>
      <c r="Z19" s="16">
        <f>AVERAGE(Z15:Z18)</f>
        <v>0.20457110427715613</v>
      </c>
      <c r="AA19" s="16">
        <f>AVERAGE(AA15:AA18)</f>
        <v>2.3743651351131496E-2</v>
      </c>
      <c r="AB19" s="3"/>
    </row>
    <row r="20" spans="1:28" x14ac:dyDescent="0.3">
      <c r="A20" s="6"/>
      <c r="B20" s="11"/>
      <c r="C20" s="9" t="s">
        <v>11</v>
      </c>
      <c r="D20" s="9"/>
      <c r="E20" s="13">
        <f t="shared" ref="E20:K20" si="8">STDEV(E15:E18)</f>
        <v>0.47394619947837968</v>
      </c>
      <c r="F20" s="13">
        <f t="shared" si="8"/>
        <v>1.7578846188909349</v>
      </c>
      <c r="G20" s="13">
        <f t="shared" si="8"/>
        <v>0</v>
      </c>
      <c r="H20" s="13">
        <f t="shared" si="8"/>
        <v>0</v>
      </c>
      <c r="I20" s="13">
        <f>STDEV(I15:I18)</f>
        <v>0</v>
      </c>
      <c r="J20" s="13">
        <f t="shared" si="8"/>
        <v>1.2875396434026152</v>
      </c>
      <c r="K20" s="13">
        <f t="shared" si="8"/>
        <v>0</v>
      </c>
      <c r="L20" s="13"/>
      <c r="M20" s="13"/>
      <c r="N20" s="13"/>
      <c r="O20" s="13">
        <f>STDEV(O15:O18)</f>
        <v>1.7578846188909349</v>
      </c>
      <c r="P20" s="5"/>
      <c r="Q20" s="5"/>
      <c r="R20" s="5"/>
      <c r="S20" s="13">
        <f t="shared" ref="S20:X20" si="9">STDEV(S15:S18)</f>
        <v>0.47383803219124904</v>
      </c>
      <c r="T20" s="13">
        <f t="shared" si="9"/>
        <v>1.7580473936362706</v>
      </c>
      <c r="U20" s="13">
        <f t="shared" si="9"/>
        <v>0</v>
      </c>
      <c r="V20" s="13">
        <f t="shared" si="9"/>
        <v>0</v>
      </c>
      <c r="W20" s="13">
        <f t="shared" si="9"/>
        <v>0</v>
      </c>
      <c r="X20" s="13">
        <f t="shared" si="9"/>
        <v>1.2875387726985927</v>
      </c>
      <c r="Y20" s="5"/>
      <c r="Z20" s="13">
        <f>STDEV(Z15:Z18)</f>
        <v>1.0091523605866196E-2</v>
      </c>
      <c r="AA20" s="13">
        <f>STDEV(AA15:AA18)</f>
        <v>1.6125220280857298E-2</v>
      </c>
    </row>
    <row r="21" spans="1:28" x14ac:dyDescent="0.3">
      <c r="A21" s="6"/>
      <c r="B21" s="11"/>
      <c r="C21" s="9" t="s">
        <v>12</v>
      </c>
      <c r="D21" s="9"/>
      <c r="E21" s="13">
        <f>E20/E19</f>
        <v>2.8469511907396286E-2</v>
      </c>
      <c r="F21" s="13">
        <f>F20/F19</f>
        <v>2.1584364660845807E-2</v>
      </c>
      <c r="G21" s="13"/>
      <c r="H21" s="13"/>
      <c r="I21" s="13"/>
      <c r="J21" s="13">
        <f>J20/J19</f>
        <v>0.6732233429556157</v>
      </c>
      <c r="K21" s="13"/>
      <c r="L21" s="13"/>
      <c r="M21" s="13"/>
      <c r="N21" s="13"/>
      <c r="O21" s="13">
        <f>O20/O19</f>
        <v>2.1584364660845807E-2</v>
      </c>
      <c r="P21" s="5"/>
      <c r="Q21" s="5"/>
      <c r="R21" s="5"/>
      <c r="S21" s="13">
        <f>S20/S19</f>
        <v>2.8463729873621457E-2</v>
      </c>
      <c r="T21" s="13">
        <f>T20/T19</f>
        <v>2.1586902246526457E-2</v>
      </c>
      <c r="U21" s="13"/>
      <c r="V21" s="13"/>
      <c r="W21" s="13"/>
      <c r="X21" s="13">
        <f>X20/X19</f>
        <v>0.67323987099310356</v>
      </c>
      <c r="Y21" s="5"/>
      <c r="Z21" s="13">
        <f>Z20/Z19</f>
        <v>4.9330151692362385E-2</v>
      </c>
      <c r="AA21" s="13">
        <f>AA20/AA19</f>
        <v>0.67913818487268407</v>
      </c>
    </row>
    <row r="22" spans="1:28" x14ac:dyDescent="0.3">
      <c r="A22" s="6"/>
      <c r="B22" s="11"/>
      <c r="C22" s="9"/>
      <c r="D22" s="9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5"/>
      <c r="Q22" s="5"/>
      <c r="R22" s="5"/>
      <c r="S22" s="13"/>
      <c r="T22" s="13"/>
      <c r="U22" s="13"/>
      <c r="V22" s="13"/>
      <c r="W22" s="13"/>
      <c r="Y22" s="5"/>
      <c r="Z22" s="13"/>
    </row>
    <row r="23" spans="1:28" x14ac:dyDescent="0.3">
      <c r="A23" s="6" t="s">
        <v>22</v>
      </c>
      <c r="B23" s="11" t="s">
        <v>19</v>
      </c>
      <c r="C23" s="11" t="s">
        <v>36</v>
      </c>
      <c r="D23" s="11" t="s">
        <v>7</v>
      </c>
      <c r="E23">
        <v>39.270000000000003</v>
      </c>
      <c r="F23">
        <v>30.09</v>
      </c>
      <c r="G23">
        <v>8.5</v>
      </c>
      <c r="H23" s="13">
        <f>AVERAGE(H19:H22)</f>
        <v>0</v>
      </c>
      <c r="I23">
        <v>12.71</v>
      </c>
      <c r="J23">
        <v>0.33</v>
      </c>
      <c r="K23">
        <v>9.09</v>
      </c>
      <c r="L23" s="12"/>
      <c r="M23" s="12">
        <f>SUM(E23:K23)</f>
        <v>99.99</v>
      </c>
      <c r="N23" s="12"/>
      <c r="O23" s="18">
        <f>F23-$AB$35*K23</f>
        <v>25.769903351277641</v>
      </c>
      <c r="Q23" s="1">
        <f>E23+SUM(G23:J23)+O23</f>
        <v>86.579903351277636</v>
      </c>
      <c r="R23" s="1"/>
      <c r="S23" s="2">
        <f>100*E23/$Q23</f>
        <v>45.35694598857566</v>
      </c>
      <c r="T23" s="2">
        <f>100*O23/$Q23</f>
        <v>29.764301360700653</v>
      </c>
      <c r="U23" s="2">
        <f t="shared" ref="U23:X26" si="10">100*G23/$Q23</f>
        <v>9.8175207767479762</v>
      </c>
      <c r="V23" s="2">
        <f t="shared" si="10"/>
        <v>0</v>
      </c>
      <c r="W23" s="2">
        <f t="shared" si="10"/>
        <v>14.680081067349034</v>
      </c>
      <c r="X23" s="2">
        <f t="shared" si="10"/>
        <v>0.38115080662668616</v>
      </c>
      <c r="Y23" s="1"/>
      <c r="Z23" s="2">
        <f>S23/T23</f>
        <v>1.5238706744335946</v>
      </c>
      <c r="AA23" s="1">
        <f>X23/T23</f>
        <v>1.2805635919610037E-2</v>
      </c>
    </row>
    <row r="24" spans="1:28" x14ac:dyDescent="0.3">
      <c r="A24" s="6"/>
      <c r="B24" s="11"/>
      <c r="C24" s="11" t="s">
        <v>36</v>
      </c>
      <c r="D24" s="11" t="s">
        <v>8</v>
      </c>
      <c r="E24">
        <v>40.229999999999997</v>
      </c>
      <c r="F24">
        <v>30.15</v>
      </c>
      <c r="G24">
        <v>9.17</v>
      </c>
      <c r="H24" s="13">
        <f>STDEV(H19:H22)</f>
        <v>0</v>
      </c>
      <c r="I24">
        <v>12.92</v>
      </c>
      <c r="J24">
        <v>0.39</v>
      </c>
      <c r="K24">
        <v>7.15</v>
      </c>
      <c r="L24" s="12"/>
      <c r="M24" s="12">
        <f>SUM(E24:K24)</f>
        <v>100.01</v>
      </c>
      <c r="N24" s="12"/>
      <c r="O24" s="18">
        <f>F24-$AB$35*K24</f>
        <v>26.751904176197481</v>
      </c>
      <c r="Q24" s="1">
        <f>E24+SUM(G24:J24)+O24</f>
        <v>89.461904176197478</v>
      </c>
      <c r="R24" s="1"/>
      <c r="S24" s="2">
        <f>100*E24/$Q24</f>
        <v>44.968861741156317</v>
      </c>
      <c r="T24" s="2">
        <f>100*O24/$Q24</f>
        <v>29.903124042060327</v>
      </c>
      <c r="U24" s="2">
        <f t="shared" si="10"/>
        <v>10.250173059070432</v>
      </c>
      <c r="V24" s="2">
        <f t="shared" si="10"/>
        <v>0</v>
      </c>
      <c r="W24" s="2">
        <f t="shared" si="10"/>
        <v>14.441901409290075</v>
      </c>
      <c r="X24" s="2">
        <f t="shared" si="10"/>
        <v>0.43593974842284283</v>
      </c>
      <c r="Y24" s="1"/>
      <c r="Z24" s="2">
        <f>S24/T24</f>
        <v>1.5038181856151629</v>
      </c>
      <c r="AA24" s="1">
        <f>X24/T24</f>
        <v>1.4578401501116422E-2</v>
      </c>
    </row>
    <row r="25" spans="1:28" x14ac:dyDescent="0.3">
      <c r="A25" s="6"/>
      <c r="B25" s="11"/>
      <c r="C25" s="11" t="s">
        <v>36</v>
      </c>
      <c r="D25" s="11" t="s">
        <v>9</v>
      </c>
      <c r="E25">
        <v>41.06</v>
      </c>
      <c r="F25">
        <v>29.45</v>
      </c>
      <c r="G25">
        <v>8.8000000000000007</v>
      </c>
      <c r="H25" s="13">
        <f>AVERAGE(H21:H24)</f>
        <v>0</v>
      </c>
      <c r="I25">
        <v>12.99</v>
      </c>
      <c r="J25">
        <v>0.34</v>
      </c>
      <c r="K25">
        <v>7.35</v>
      </c>
      <c r="L25" s="12"/>
      <c r="M25" s="12">
        <f>SUM(E25:K25)</f>
        <v>99.99</v>
      </c>
      <c r="N25" s="12"/>
      <c r="O25" s="18">
        <f>F25-$AB$35*K25</f>
        <v>25.956852544762448</v>
      </c>
      <c r="Q25" s="1">
        <f>E25+SUM(G25:J25)+O25</f>
        <v>89.146852544762453</v>
      </c>
      <c r="R25" s="1"/>
      <c r="S25" s="2">
        <f>100*E25/$Q25</f>
        <v>46.058833069157359</v>
      </c>
      <c r="T25" s="2">
        <f>100*O25/$Q25</f>
        <v>29.116959044324062</v>
      </c>
      <c r="U25" s="2">
        <f t="shared" si="10"/>
        <v>9.8713524356693831</v>
      </c>
      <c r="V25" s="2">
        <f t="shared" si="10"/>
        <v>0</v>
      </c>
      <c r="W25" s="2">
        <f t="shared" si="10"/>
        <v>14.57146228856196</v>
      </c>
      <c r="X25" s="2">
        <f t="shared" si="10"/>
        <v>0.38139316228722608</v>
      </c>
      <c r="Y25" s="1"/>
      <c r="Z25" s="2">
        <f>S25/T25</f>
        <v>1.5818558867717978</v>
      </c>
      <c r="AA25" s="1">
        <f>X25/T25</f>
        <v>1.3098660533424532E-2</v>
      </c>
    </row>
    <row r="26" spans="1:28" x14ac:dyDescent="0.3">
      <c r="A26" s="6"/>
      <c r="B26" s="11"/>
      <c r="C26" s="11" t="s">
        <v>36</v>
      </c>
      <c r="D26" s="11" t="s">
        <v>13</v>
      </c>
      <c r="E26">
        <v>39.19</v>
      </c>
      <c r="F26">
        <v>30.16</v>
      </c>
      <c r="G26">
        <v>8.91</v>
      </c>
      <c r="H26" s="13">
        <f>STDEV(H21:H24)</f>
        <v>0</v>
      </c>
      <c r="I26">
        <v>12.5</v>
      </c>
      <c r="J26">
        <v>0.34</v>
      </c>
      <c r="K26">
        <v>8.9</v>
      </c>
      <c r="L26" s="12"/>
      <c r="M26" s="12">
        <f>SUM(E26:K26)</f>
        <v>100</v>
      </c>
      <c r="N26" s="12"/>
      <c r="O26" s="18">
        <f>F26-$AB$35*K26</f>
        <v>25.930202401140924</v>
      </c>
      <c r="Q26" s="1">
        <f>E26+SUM(G26:J26)+O26</f>
        <v>86.870202401140915</v>
      </c>
      <c r="R26" s="1"/>
      <c r="S26" s="2">
        <f>100*E26/$Q26</f>
        <v>45.113282710027732</v>
      </c>
      <c r="T26" s="2">
        <f>100*O26/$Q26</f>
        <v>29.849363400125295</v>
      </c>
      <c r="U26" s="2">
        <f>100*G26/$Q26</f>
        <v>10.256681524530418</v>
      </c>
      <c r="V26" s="2">
        <f t="shared" si="10"/>
        <v>0</v>
      </c>
      <c r="W26" s="2">
        <f>100*I26/$Q26</f>
        <v>14.389283844739644</v>
      </c>
      <c r="X26" s="2">
        <f t="shared" si="10"/>
        <v>0.39138852057691831</v>
      </c>
      <c r="Y26" s="1"/>
      <c r="Z26" s="2">
        <f>S26/T26</f>
        <v>1.5113649864250829</v>
      </c>
      <c r="AA26" s="1">
        <f>X26/T26</f>
        <v>1.3112122872787143E-2</v>
      </c>
    </row>
    <row r="27" spans="1:28" x14ac:dyDescent="0.3">
      <c r="A27" s="6"/>
      <c r="B27" s="11"/>
      <c r="C27" s="15" t="s">
        <v>10</v>
      </c>
      <c r="D27" s="15"/>
      <c r="E27" s="16">
        <f>AVERAGE(E23:E26)</f>
        <v>39.9375</v>
      </c>
      <c r="F27" s="16">
        <f>AVERAGE(F23:F26)</f>
        <v>29.962499999999999</v>
      </c>
      <c r="G27" s="16">
        <f>AVERAGE(G23:G25)</f>
        <v>8.8233333333333341</v>
      </c>
      <c r="H27" s="16">
        <f>AVERAGE(H23:H26)</f>
        <v>0</v>
      </c>
      <c r="I27" s="16">
        <f>AVERAGE(I23:I26)</f>
        <v>12.780000000000001</v>
      </c>
      <c r="J27" s="16">
        <f>AVERAGE(J23:J26)</f>
        <v>0.35000000000000003</v>
      </c>
      <c r="K27" s="16">
        <f>AVERAGE(K23:K26)</f>
        <v>8.1225000000000005</v>
      </c>
      <c r="L27" s="16"/>
      <c r="M27" s="16">
        <f>SUM(E27:K27)</f>
        <v>99.975833333333341</v>
      </c>
      <c r="N27" s="16"/>
      <c r="O27" s="16">
        <f>AVERAGE(O23:O26)</f>
        <v>26.102215618344623</v>
      </c>
      <c r="P27" s="4"/>
      <c r="Q27" s="16">
        <f>AVERAGE(Q23:Q26)</f>
        <v>88.01471561834461</v>
      </c>
      <c r="R27" s="16"/>
      <c r="S27" s="16">
        <f t="shared" ref="S27:X27" si="11">AVERAGE(S23:S26)</f>
        <v>45.374480877229267</v>
      </c>
      <c r="T27" s="16">
        <f t="shared" si="11"/>
        <v>29.658436961802586</v>
      </c>
      <c r="U27" s="16">
        <f>AVERAGE(U23:U26)</f>
        <v>10.048931949004553</v>
      </c>
      <c r="V27" s="16">
        <f t="shared" si="11"/>
        <v>0</v>
      </c>
      <c r="W27" s="16">
        <f t="shared" si="11"/>
        <v>14.520682152485179</v>
      </c>
      <c r="X27" s="16">
        <f t="shared" si="11"/>
        <v>0.39746805947841835</v>
      </c>
      <c r="Y27" s="4"/>
      <c r="Z27" s="16">
        <f>AVERAGE(Z23:Z26)</f>
        <v>1.5302274333114094</v>
      </c>
      <c r="AA27" s="16">
        <f>AVERAGE(AA23:AA26)</f>
        <v>1.3398705206734534E-2</v>
      </c>
      <c r="AB27" s="3"/>
    </row>
    <row r="28" spans="1:28" x14ac:dyDescent="0.3">
      <c r="A28" s="6"/>
      <c r="B28" s="11"/>
      <c r="C28" s="9" t="s">
        <v>11</v>
      </c>
      <c r="D28" s="9"/>
      <c r="E28" s="13">
        <f t="shared" ref="E28:K28" si="12">STDEV(E23:E26)</f>
        <v>0.88503766398197281</v>
      </c>
      <c r="F28" s="13">
        <f t="shared" si="12"/>
        <v>0.34306219066907784</v>
      </c>
      <c r="G28" s="13">
        <f>STDEV(G23:G25)</f>
        <v>0.33560889936551641</v>
      </c>
      <c r="H28" s="13">
        <f t="shared" si="12"/>
        <v>0</v>
      </c>
      <c r="I28" s="13">
        <f>STDEV(I23:I26)</f>
        <v>0.22135943621178653</v>
      </c>
      <c r="J28" s="13">
        <f>STDEV(J23:J26)</f>
        <v>2.70801280154532E-2</v>
      </c>
      <c r="K28" s="13">
        <f t="shared" si="12"/>
        <v>1.0137512844217114</v>
      </c>
      <c r="L28" s="13"/>
      <c r="M28" s="13"/>
      <c r="N28" s="13"/>
      <c r="O28" s="13">
        <f>STDEV(O23:O26)</f>
        <v>0.44092540378244915</v>
      </c>
      <c r="P28" s="5"/>
      <c r="Q28" s="5"/>
      <c r="R28" s="5"/>
      <c r="S28" s="13">
        <f t="shared" ref="S28:X28" si="13">STDEV(S23:S26)</f>
        <v>0.48352757970801941</v>
      </c>
      <c r="T28" s="13">
        <f t="shared" si="13"/>
        <v>0.3654815445256579</v>
      </c>
      <c r="U28" s="13">
        <f t="shared" si="13"/>
        <v>0.23716624599159913</v>
      </c>
      <c r="V28" s="13">
        <f t="shared" si="13"/>
        <v>0</v>
      </c>
      <c r="W28" s="13">
        <f t="shared" si="13"/>
        <v>0.13096889841550696</v>
      </c>
      <c r="X28" s="13">
        <f t="shared" si="13"/>
        <v>2.6087587749899818E-2</v>
      </c>
      <c r="Y28" s="5"/>
      <c r="Z28" s="13">
        <f>STDEV(Z23:Z26)</f>
        <v>3.5398426785020441E-2</v>
      </c>
      <c r="AA28" s="13">
        <f>STDEV(AA23:AA26)</f>
        <v>7.9907671021439025E-4</v>
      </c>
    </row>
    <row r="29" spans="1:28" x14ac:dyDescent="0.3">
      <c r="A29" s="6"/>
      <c r="B29" s="11"/>
      <c r="C29" s="9" t="s">
        <v>12</v>
      </c>
      <c r="D29" s="9"/>
      <c r="E29" s="13">
        <f>E28/E27</f>
        <v>2.216056748624658E-2</v>
      </c>
      <c r="F29" s="13">
        <f t="shared" ref="F29:K29" si="14">F28/F27</f>
        <v>1.1449718503765636E-2</v>
      </c>
      <c r="G29" s="13">
        <f t="shared" si="14"/>
        <v>3.8036520517436688E-2</v>
      </c>
      <c r="H29" s="13"/>
      <c r="I29" s="13">
        <f>I28/I27</f>
        <v>1.7320769656634313E-2</v>
      </c>
      <c r="J29" s="13">
        <f>J28/J27</f>
        <v>7.7371794329866281E-2</v>
      </c>
      <c r="K29" s="13">
        <f t="shared" si="14"/>
        <v>0.12480779124921038</v>
      </c>
      <c r="L29" s="13"/>
      <c r="M29" s="13"/>
      <c r="N29" s="13"/>
      <c r="O29" s="13">
        <f>O28/O27</f>
        <v>1.6892259654485691E-2</v>
      </c>
      <c r="P29" s="5"/>
      <c r="Q29" s="5"/>
      <c r="R29" s="5"/>
      <c r="S29" s="13">
        <f>S28/S27</f>
        <v>1.0656377116827202E-2</v>
      </c>
      <c r="T29" s="13">
        <f>T28/T27</f>
        <v>1.2323021101764919E-2</v>
      </c>
      <c r="U29" s="13">
        <f>U28/U27</f>
        <v>2.3601139623111174E-2</v>
      </c>
      <c r="V29" s="13"/>
      <c r="W29" s="13">
        <f>W28/W27</f>
        <v>9.019472848463387E-3</v>
      </c>
      <c r="X29" s="13">
        <f>X28/X27</f>
        <v>6.5634425528767096E-2</v>
      </c>
      <c r="Y29" s="5"/>
      <c r="Z29" s="13">
        <f>Z28/Z27</f>
        <v>2.3132787985912857E-2</v>
      </c>
      <c r="AA29" s="13">
        <f>AA28/AA27</f>
        <v>5.9638352951653394E-2</v>
      </c>
    </row>
    <row r="30" spans="1:28" x14ac:dyDescent="0.3">
      <c r="A30" s="6"/>
      <c r="B30" s="11"/>
      <c r="C30" s="9"/>
      <c r="D30" s="9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5"/>
      <c r="Q30" s="5"/>
      <c r="R30" s="5"/>
      <c r="S30" s="13"/>
      <c r="T30" s="13"/>
      <c r="U30" s="13"/>
      <c r="V30" s="13"/>
      <c r="W30" s="13"/>
      <c r="X30" s="13"/>
      <c r="Y30" s="5"/>
      <c r="Z30" s="13"/>
    </row>
    <row r="31" spans="1:28" x14ac:dyDescent="0.3">
      <c r="A31" s="6" t="s">
        <v>22</v>
      </c>
      <c r="B31" s="11" t="s">
        <v>20</v>
      </c>
      <c r="C31" s="9" t="s">
        <v>21</v>
      </c>
      <c r="D31" s="11" t="s">
        <v>7</v>
      </c>
      <c r="E31">
        <v>0</v>
      </c>
      <c r="F31" s="12">
        <v>31.77</v>
      </c>
      <c r="G31" s="12">
        <v>0</v>
      </c>
      <c r="H31" s="12">
        <v>0</v>
      </c>
      <c r="I31" s="12">
        <v>0</v>
      </c>
      <c r="J31" s="12">
        <v>0</v>
      </c>
      <c r="K31" s="12">
        <v>68.23</v>
      </c>
      <c r="L31" s="12"/>
      <c r="M31" s="12">
        <f>SUM(F31:K31)</f>
        <v>100</v>
      </c>
      <c r="N31" s="12"/>
      <c r="O31" s="12"/>
      <c r="S31" s="2">
        <v>0</v>
      </c>
      <c r="T31" s="2">
        <f>F31</f>
        <v>31.77</v>
      </c>
      <c r="U31" s="2"/>
      <c r="V31" s="2"/>
      <c r="W31" s="2"/>
      <c r="X31" s="2"/>
      <c r="Y31" s="1"/>
      <c r="Z31" s="2"/>
      <c r="AA31" s="1"/>
      <c r="AB31" s="1">
        <f>F31/K31</f>
        <v>0.46563095412575112</v>
      </c>
    </row>
    <row r="32" spans="1:28" x14ac:dyDescent="0.3">
      <c r="A32" s="6"/>
      <c r="B32" s="11"/>
      <c r="C32" s="9"/>
      <c r="D32" s="11"/>
      <c r="E32">
        <v>0</v>
      </c>
      <c r="F32" s="12">
        <v>32.51</v>
      </c>
      <c r="G32" s="12">
        <v>0</v>
      </c>
      <c r="H32" s="12">
        <v>0</v>
      </c>
      <c r="I32" s="12">
        <v>0</v>
      </c>
      <c r="J32" s="12">
        <v>0</v>
      </c>
      <c r="K32" s="12">
        <v>67.489999999999995</v>
      </c>
      <c r="L32" s="12"/>
      <c r="M32" s="12">
        <f>SUM(F32:K32)</f>
        <v>100</v>
      </c>
      <c r="N32" s="12"/>
      <c r="O32" s="12"/>
      <c r="S32" s="2">
        <v>0</v>
      </c>
      <c r="T32" s="2">
        <f>F32</f>
        <v>32.51</v>
      </c>
      <c r="U32" s="2"/>
      <c r="V32" s="2"/>
      <c r="W32" s="2"/>
      <c r="X32" s="2"/>
      <c r="Y32" s="1"/>
      <c r="Z32" s="2"/>
      <c r="AA32" s="1"/>
      <c r="AB32" s="1">
        <f>F32/K32</f>
        <v>0.48170099273966516</v>
      </c>
    </row>
    <row r="33" spans="1:28" x14ac:dyDescent="0.3">
      <c r="A33" s="6"/>
      <c r="B33" s="11"/>
      <c r="C33" s="9"/>
      <c r="D33" s="11"/>
      <c r="E33">
        <v>0</v>
      </c>
      <c r="F33" s="12">
        <v>31.81</v>
      </c>
      <c r="G33" s="12">
        <v>0</v>
      </c>
      <c r="H33" s="12">
        <v>0</v>
      </c>
      <c r="I33" s="12">
        <v>0</v>
      </c>
      <c r="J33" s="12">
        <v>0</v>
      </c>
      <c r="K33" s="12">
        <v>68.19</v>
      </c>
      <c r="L33" s="12"/>
      <c r="M33" s="12">
        <f>SUM(F33:K33)</f>
        <v>100</v>
      </c>
      <c r="N33" s="12"/>
      <c r="O33" s="12"/>
      <c r="S33" s="2">
        <v>0</v>
      </c>
      <c r="T33" s="2">
        <f>F33</f>
        <v>31.81</v>
      </c>
      <c r="U33" s="2"/>
      <c r="V33" s="2"/>
      <c r="W33" s="2"/>
      <c r="X33" s="2"/>
      <c r="Y33" s="1"/>
      <c r="Z33" s="2"/>
      <c r="AA33" s="1"/>
      <c r="AB33" s="1">
        <f>F33/K33</f>
        <v>0.46649068778413255</v>
      </c>
    </row>
    <row r="34" spans="1:28" x14ac:dyDescent="0.3">
      <c r="B34" s="12"/>
      <c r="C34" s="9" t="s">
        <v>21</v>
      </c>
      <c r="D34" s="11" t="s">
        <v>8</v>
      </c>
      <c r="E34">
        <v>0</v>
      </c>
      <c r="F34" s="12">
        <v>32.76</v>
      </c>
      <c r="G34" s="12">
        <v>0</v>
      </c>
      <c r="H34" s="12">
        <v>0</v>
      </c>
      <c r="I34" s="12">
        <v>0</v>
      </c>
      <c r="J34" s="12">
        <v>0</v>
      </c>
      <c r="K34" s="12">
        <v>67.239999999999995</v>
      </c>
      <c r="L34" s="12"/>
      <c r="M34" s="12">
        <f>SUM(F34:K34)</f>
        <v>100</v>
      </c>
      <c r="N34" s="12"/>
      <c r="O34" s="12"/>
      <c r="S34" s="2">
        <v>0</v>
      </c>
      <c r="T34" s="2">
        <f>F34</f>
        <v>32.76</v>
      </c>
      <c r="U34" s="2"/>
      <c r="V34" s="2"/>
      <c r="W34" s="2"/>
      <c r="X34" s="2"/>
      <c r="Y34" s="1"/>
      <c r="Z34" s="2"/>
      <c r="AA34" s="1"/>
      <c r="AB34" s="1">
        <f>F34/K34</f>
        <v>0.48720999405116006</v>
      </c>
    </row>
    <row r="35" spans="1:28" x14ac:dyDescent="0.3">
      <c r="B35" s="12"/>
      <c r="C35" s="15" t="s">
        <v>10</v>
      </c>
      <c r="D35" s="15"/>
      <c r="E35" s="16">
        <f t="shared" ref="E35:K35" si="15">AVERAGE(E31:E34)</f>
        <v>0</v>
      </c>
      <c r="F35" s="16">
        <f t="shared" si="15"/>
        <v>32.212499999999999</v>
      </c>
      <c r="G35" s="16">
        <f t="shared" si="15"/>
        <v>0</v>
      </c>
      <c r="H35" s="16">
        <f t="shared" si="15"/>
        <v>0</v>
      </c>
      <c r="I35" s="16">
        <f t="shared" si="15"/>
        <v>0</v>
      </c>
      <c r="J35" s="16">
        <f t="shared" si="15"/>
        <v>0</v>
      </c>
      <c r="K35" s="16">
        <f t="shared" si="15"/>
        <v>67.787499999999994</v>
      </c>
      <c r="L35" s="16"/>
      <c r="M35" s="16">
        <f>SUM(E35:K35)</f>
        <v>100</v>
      </c>
      <c r="N35" s="16"/>
      <c r="O35" s="16"/>
      <c r="P35" s="4"/>
      <c r="Q35" s="3"/>
      <c r="R35" s="3"/>
      <c r="S35" s="16">
        <f>AVERAGE(S31:S34)</f>
        <v>0</v>
      </c>
      <c r="T35" s="16">
        <f>AVERAGE(T31:T34)</f>
        <v>32.212499999999999</v>
      </c>
      <c r="U35" s="16"/>
      <c r="V35" s="16"/>
      <c r="W35" s="16"/>
      <c r="X35" s="4"/>
      <c r="Y35" s="4"/>
      <c r="Z35" s="4"/>
      <c r="AA35" s="4"/>
      <c r="AB35" s="4">
        <f>AVERAGE(AB31:AB34)</f>
        <v>0.47525815717517722</v>
      </c>
    </row>
    <row r="36" spans="1:28" x14ac:dyDescent="0.3">
      <c r="B36" s="12"/>
      <c r="C36" s="9" t="s">
        <v>11</v>
      </c>
      <c r="D36" s="9"/>
      <c r="E36" s="13">
        <f t="shared" ref="E36:K36" si="16">STDEV(E31:E34)</f>
        <v>0</v>
      </c>
      <c r="F36" s="13">
        <f t="shared" si="16"/>
        <v>0.49868995043680797</v>
      </c>
      <c r="G36" s="13">
        <f t="shared" si="16"/>
        <v>0</v>
      </c>
      <c r="H36" s="13">
        <f t="shared" si="16"/>
        <v>0</v>
      </c>
      <c r="I36" s="13">
        <f>STDEV(I31:I34)</f>
        <v>0</v>
      </c>
      <c r="J36" s="13">
        <f t="shared" si="16"/>
        <v>0</v>
      </c>
      <c r="K36" s="13">
        <f t="shared" si="16"/>
        <v>0.49868995043681208</v>
      </c>
      <c r="L36" s="13"/>
      <c r="M36" s="13"/>
      <c r="N36" s="13"/>
      <c r="O36" s="13"/>
      <c r="P36" s="13"/>
      <c r="Q36" s="13"/>
      <c r="R36" s="13"/>
      <c r="S36" s="13">
        <f>STDEV(S31:S34)</f>
        <v>0</v>
      </c>
      <c r="T36" s="13">
        <f>STDEV(T31:T34)</f>
        <v>0.49868995043680797</v>
      </c>
      <c r="U36" s="13"/>
      <c r="V36" s="13"/>
      <c r="W36" s="13"/>
      <c r="X36" s="13"/>
      <c r="Y36" s="5"/>
      <c r="Z36" s="5"/>
      <c r="AA36" s="1"/>
      <c r="AB36" s="1">
        <f>STDEV(AB31:AB34)</f>
        <v>1.0861370277255047E-2</v>
      </c>
    </row>
    <row r="37" spans="1:28" x14ac:dyDescent="0.3">
      <c r="B37" s="12"/>
      <c r="C37" s="9" t="s">
        <v>12</v>
      </c>
      <c r="D37" s="9"/>
      <c r="E37" s="13"/>
      <c r="F37" s="13">
        <f>F36/F35</f>
        <v>1.5481255737269942E-2</v>
      </c>
      <c r="G37" s="13"/>
      <c r="H37" s="13"/>
      <c r="I37" s="13"/>
      <c r="J37" s="13"/>
      <c r="K37" s="13">
        <f>K36/K35</f>
        <v>7.3566653208454675E-3</v>
      </c>
      <c r="L37" s="13"/>
      <c r="M37" s="13"/>
      <c r="N37" s="13"/>
      <c r="O37" s="13"/>
      <c r="P37" s="13"/>
      <c r="Q37" s="13"/>
      <c r="R37" s="13"/>
      <c r="S37" s="13"/>
      <c r="T37" s="13">
        <f>T36/T35</f>
        <v>1.5481255737269942E-2</v>
      </c>
      <c r="U37" s="13"/>
      <c r="V37" s="13"/>
      <c r="W37" s="13"/>
      <c r="X37" s="13"/>
      <c r="Y37" s="5"/>
      <c r="Z37" s="5"/>
      <c r="AA37" s="1"/>
      <c r="AB37" s="1">
        <f>AB36/AB35</f>
        <v>2.2853622001592733E-2</v>
      </c>
    </row>
    <row r="38" spans="1:28" x14ac:dyDescent="0.3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42" spans="1:28" x14ac:dyDescent="0.3">
      <c r="E42" t="s">
        <v>24</v>
      </c>
      <c r="F42">
        <v>59</v>
      </c>
      <c r="G42">
        <v>53</v>
      </c>
      <c r="H42">
        <v>66</v>
      </c>
      <c r="J42">
        <f>F43/F42</f>
        <v>0.3728813559322034</v>
      </c>
      <c r="K42">
        <f>G43/G42</f>
        <v>0.3867924528301887</v>
      </c>
    </row>
    <row r="43" spans="1:28" x14ac:dyDescent="0.3">
      <c r="E43" t="s">
        <v>25</v>
      </c>
      <c r="F43">
        <v>22</v>
      </c>
      <c r="G43">
        <v>20.5</v>
      </c>
      <c r="H43">
        <v>24</v>
      </c>
      <c r="J43">
        <f>F44/F42</f>
        <v>0.32203389830508472</v>
      </c>
      <c r="K43">
        <f>G44/G42</f>
        <v>0.23584905660377359</v>
      </c>
    </row>
    <row r="44" spans="1:28" x14ac:dyDescent="0.3">
      <c r="E44" t="s">
        <v>26</v>
      </c>
      <c r="F44">
        <v>19</v>
      </c>
      <c r="G44">
        <v>12.5</v>
      </c>
      <c r="H44">
        <v>14</v>
      </c>
    </row>
    <row r="47" spans="1:28" x14ac:dyDescent="0.3">
      <c r="E47" t="s">
        <v>100</v>
      </c>
    </row>
    <row r="48" spans="1:28" x14ac:dyDescent="0.3">
      <c r="E48" t="s">
        <v>68</v>
      </c>
    </row>
    <row r="50" spans="5:10" x14ac:dyDescent="0.3">
      <c r="E50" t="s">
        <v>69</v>
      </c>
      <c r="F50" t="s">
        <v>70</v>
      </c>
      <c r="G50" t="s">
        <v>71</v>
      </c>
      <c r="H50" t="s">
        <v>72</v>
      </c>
      <c r="I50" t="s">
        <v>73</v>
      </c>
      <c r="J50" t="s">
        <v>74</v>
      </c>
    </row>
    <row r="51" spans="5:10" x14ac:dyDescent="0.3">
      <c r="E51" t="s">
        <v>101</v>
      </c>
      <c r="F51" t="s">
        <v>33</v>
      </c>
      <c r="G51">
        <v>532.16</v>
      </c>
      <c r="H51">
        <v>2.65</v>
      </c>
      <c r="I51">
        <v>45482.1</v>
      </c>
      <c r="J51">
        <v>39.19</v>
      </c>
    </row>
    <row r="52" spans="5:10" x14ac:dyDescent="0.3">
      <c r="F52" t="s">
        <v>32</v>
      </c>
      <c r="G52">
        <v>284.66000000000003</v>
      </c>
      <c r="H52">
        <v>2.72</v>
      </c>
      <c r="I52">
        <v>13415.1</v>
      </c>
      <c r="J52">
        <v>30.16</v>
      </c>
    </row>
    <row r="53" spans="5:10" x14ac:dyDescent="0.3">
      <c r="F53" t="s">
        <v>75</v>
      </c>
      <c r="G53">
        <v>689.66</v>
      </c>
      <c r="H53">
        <v>2.61</v>
      </c>
      <c r="I53">
        <v>12487.4</v>
      </c>
      <c r="J53">
        <v>8.9</v>
      </c>
    </row>
    <row r="54" spans="5:10" x14ac:dyDescent="0.3">
      <c r="F54" t="s">
        <v>76</v>
      </c>
      <c r="G54">
        <v>1071.1600000000001</v>
      </c>
      <c r="H54">
        <v>2.37</v>
      </c>
      <c r="I54">
        <v>20892</v>
      </c>
      <c r="J54">
        <v>8.91</v>
      </c>
    </row>
    <row r="55" spans="5:10" x14ac:dyDescent="0.3">
      <c r="F55" t="s">
        <v>77</v>
      </c>
      <c r="G55">
        <v>102.16</v>
      </c>
      <c r="H55">
        <v>1.58</v>
      </c>
      <c r="I55">
        <v>183.39500000000001</v>
      </c>
      <c r="J55">
        <v>0.34</v>
      </c>
    </row>
    <row r="56" spans="5:10" x14ac:dyDescent="0.3">
      <c r="F56" t="s">
        <v>67</v>
      </c>
      <c r="G56">
        <v>192.66</v>
      </c>
      <c r="H56">
        <v>2.2999999999999998</v>
      </c>
      <c r="I56">
        <v>3299.26</v>
      </c>
      <c r="J56">
        <v>12.5</v>
      </c>
    </row>
    <row r="59" spans="5:10" x14ac:dyDescent="0.3">
      <c r="E59" t="s">
        <v>78</v>
      </c>
    </row>
    <row r="60" spans="5:10" x14ac:dyDescent="0.3">
      <c r="E60" t="s">
        <v>70</v>
      </c>
      <c r="F60" t="s">
        <v>79</v>
      </c>
      <c r="G60" t="s">
        <v>69</v>
      </c>
    </row>
    <row r="61" spans="5:10" x14ac:dyDescent="0.3">
      <c r="F61" t="s">
        <v>80</v>
      </c>
    </row>
    <row r="62" spans="5:10" x14ac:dyDescent="0.3">
      <c r="E62" t="s">
        <v>33</v>
      </c>
      <c r="F62">
        <v>39.19</v>
      </c>
      <c r="G62" t="s">
        <v>101</v>
      </c>
    </row>
    <row r="63" spans="5:10" x14ac:dyDescent="0.3">
      <c r="F63">
        <v>0.32700000000000001</v>
      </c>
    </row>
    <row r="64" spans="5:10" x14ac:dyDescent="0.3">
      <c r="E64" t="s">
        <v>32</v>
      </c>
      <c r="F64">
        <v>30.16</v>
      </c>
    </row>
    <row r="65" spans="5:7" x14ac:dyDescent="0.3">
      <c r="F65">
        <v>0.39</v>
      </c>
    </row>
    <row r="66" spans="5:7" x14ac:dyDescent="0.3">
      <c r="E66" t="s">
        <v>75</v>
      </c>
      <c r="F66">
        <v>8.9</v>
      </c>
    </row>
    <row r="67" spans="5:7" x14ac:dyDescent="0.3">
      <c r="F67">
        <v>0.19600000000000001</v>
      </c>
    </row>
    <row r="68" spans="5:7" x14ac:dyDescent="0.3">
      <c r="E68" t="s">
        <v>76</v>
      </c>
      <c r="F68">
        <v>8.91</v>
      </c>
    </row>
    <row r="69" spans="5:7" x14ac:dyDescent="0.3">
      <c r="F69">
        <v>0.17100000000000001</v>
      </c>
    </row>
    <row r="70" spans="5:7" x14ac:dyDescent="0.3">
      <c r="E70" t="s">
        <v>77</v>
      </c>
      <c r="F70">
        <v>0.34</v>
      </c>
    </row>
    <row r="71" spans="5:7" x14ac:dyDescent="0.3">
      <c r="F71">
        <v>0.104</v>
      </c>
    </row>
    <row r="72" spans="5:7" x14ac:dyDescent="0.3">
      <c r="E72" t="s">
        <v>67</v>
      </c>
      <c r="F72">
        <v>12.5</v>
      </c>
    </row>
    <row r="73" spans="5:7" x14ac:dyDescent="0.3">
      <c r="F73">
        <v>0.28799999999999998</v>
      </c>
    </row>
    <row r="76" spans="5:7" x14ac:dyDescent="0.3">
      <c r="E76" t="s">
        <v>81</v>
      </c>
    </row>
    <row r="77" spans="5:7" x14ac:dyDescent="0.3">
      <c r="E77" t="s">
        <v>70</v>
      </c>
      <c r="F77" t="s">
        <v>82</v>
      </c>
      <c r="G77" t="s">
        <v>69</v>
      </c>
    </row>
    <row r="78" spans="5:7" x14ac:dyDescent="0.3">
      <c r="F78" t="s">
        <v>80</v>
      </c>
    </row>
    <row r="79" spans="5:7" x14ac:dyDescent="0.3">
      <c r="E79" t="s">
        <v>33</v>
      </c>
      <c r="F79">
        <v>4759.95</v>
      </c>
      <c r="G79" t="s">
        <v>101</v>
      </c>
    </row>
    <row r="80" spans="5:7" x14ac:dyDescent="0.3">
      <c r="F80">
        <v>39.575499999999998</v>
      </c>
    </row>
    <row r="81" spans="5:11" x14ac:dyDescent="0.3">
      <c r="E81" t="s">
        <v>32</v>
      </c>
      <c r="F81">
        <v>3663.28</v>
      </c>
    </row>
    <row r="82" spans="5:11" x14ac:dyDescent="0.3">
      <c r="F82">
        <v>61.546599999999998</v>
      </c>
    </row>
    <row r="83" spans="5:11" x14ac:dyDescent="0.3">
      <c r="E83" t="s">
        <v>75</v>
      </c>
      <c r="F83">
        <v>1081.18</v>
      </c>
    </row>
    <row r="84" spans="5:11" x14ac:dyDescent="0.3">
      <c r="F84">
        <v>24.703399999999998</v>
      </c>
    </row>
    <row r="85" spans="5:11" x14ac:dyDescent="0.3">
      <c r="E85" t="s">
        <v>76</v>
      </c>
      <c r="F85">
        <v>1081.69</v>
      </c>
    </row>
    <row r="86" spans="5:11" x14ac:dyDescent="0.3">
      <c r="F86">
        <v>21.033799999999999</v>
      </c>
    </row>
    <row r="87" spans="5:11" x14ac:dyDescent="0.3">
      <c r="E87" t="s">
        <v>77</v>
      </c>
      <c r="F87">
        <v>41.201599999999999</v>
      </c>
    </row>
    <row r="88" spans="5:11" x14ac:dyDescent="0.3">
      <c r="F88">
        <v>12.605</v>
      </c>
    </row>
    <row r="89" spans="5:11" x14ac:dyDescent="0.3">
      <c r="E89" t="s">
        <v>67</v>
      </c>
      <c r="F89">
        <v>1517.59</v>
      </c>
    </row>
    <row r="90" spans="5:11" x14ac:dyDescent="0.3">
      <c r="F90">
        <v>38.195399999999999</v>
      </c>
    </row>
    <row r="93" spans="5:11" x14ac:dyDescent="0.3">
      <c r="E93" t="s">
        <v>83</v>
      </c>
    </row>
    <row r="95" spans="5:11" x14ac:dyDescent="0.3">
      <c r="E95" t="s">
        <v>101</v>
      </c>
      <c r="F95" t="s">
        <v>33</v>
      </c>
      <c r="G95" t="s">
        <v>32</v>
      </c>
      <c r="H95" t="s">
        <v>75</v>
      </c>
      <c r="I95" t="s">
        <v>76</v>
      </c>
      <c r="J95" t="s">
        <v>77</v>
      </c>
      <c r="K95" t="s">
        <v>67</v>
      </c>
    </row>
    <row r="96" spans="5:11" x14ac:dyDescent="0.3">
      <c r="E96" t="s">
        <v>79</v>
      </c>
      <c r="F96">
        <v>39.19</v>
      </c>
      <c r="G96">
        <v>30.16</v>
      </c>
      <c r="H96">
        <v>8.9</v>
      </c>
      <c r="I96">
        <v>8.91</v>
      </c>
      <c r="J96">
        <v>0.34</v>
      </c>
      <c r="K96">
        <v>12.5</v>
      </c>
    </row>
    <row r="97" spans="5:11" x14ac:dyDescent="0.3">
      <c r="E97" t="s">
        <v>80</v>
      </c>
      <c r="F97">
        <v>0.32700000000000001</v>
      </c>
      <c r="G97">
        <v>0.39</v>
      </c>
      <c r="H97">
        <v>0.19600000000000001</v>
      </c>
      <c r="I97">
        <v>0.17100000000000001</v>
      </c>
      <c r="J97">
        <v>0.104</v>
      </c>
      <c r="K97">
        <v>0.28799999999999998</v>
      </c>
    </row>
    <row r="99" spans="5:11" x14ac:dyDescent="0.3">
      <c r="E99" t="s">
        <v>84</v>
      </c>
    </row>
    <row r="101" spans="5:11" x14ac:dyDescent="0.3">
      <c r="E101" t="s">
        <v>101</v>
      </c>
      <c r="F101" t="s">
        <v>33</v>
      </c>
      <c r="G101" t="s">
        <v>32</v>
      </c>
      <c r="H101" t="s">
        <v>75</v>
      </c>
      <c r="I101" t="s">
        <v>76</v>
      </c>
      <c r="J101" t="s">
        <v>77</v>
      </c>
      <c r="K101" t="s">
        <v>67</v>
      </c>
    </row>
    <row r="102" spans="5:11" x14ac:dyDescent="0.3">
      <c r="E102" t="s">
        <v>82</v>
      </c>
      <c r="F102">
        <v>4759.95</v>
      </c>
      <c r="G102">
        <v>3663.28</v>
      </c>
      <c r="H102">
        <v>1081.18</v>
      </c>
      <c r="I102">
        <v>1081.69</v>
      </c>
      <c r="J102">
        <v>41.201599999999999</v>
      </c>
      <c r="K102">
        <v>1517.59</v>
      </c>
    </row>
    <row r="103" spans="5:11" x14ac:dyDescent="0.3">
      <c r="E103" t="s">
        <v>80</v>
      </c>
      <c r="F103">
        <v>39.575499999999998</v>
      </c>
      <c r="G103">
        <v>61.546599999999998</v>
      </c>
      <c r="H103">
        <v>24.703399999999998</v>
      </c>
      <c r="I103">
        <v>21.033799999999999</v>
      </c>
      <c r="J103">
        <v>12.605</v>
      </c>
      <c r="K103">
        <v>38.195399999999999</v>
      </c>
    </row>
    <row r="105" spans="5:11" x14ac:dyDescent="0.3">
      <c r="E105" t="s">
        <v>85</v>
      </c>
    </row>
    <row r="107" spans="5:11" x14ac:dyDescent="0.3">
      <c r="E107" t="s">
        <v>101</v>
      </c>
      <c r="F107" t="s">
        <v>33</v>
      </c>
      <c r="G107" t="s">
        <v>32</v>
      </c>
      <c r="H107" t="s">
        <v>75</v>
      </c>
      <c r="I107" t="s">
        <v>76</v>
      </c>
      <c r="J107" t="s">
        <v>77</v>
      </c>
      <c r="K107" t="s">
        <v>67</v>
      </c>
    </row>
    <row r="108" spans="5:11" x14ac:dyDescent="0.3">
      <c r="E108" t="s">
        <v>79</v>
      </c>
      <c r="F108">
        <v>37.380000000000003</v>
      </c>
      <c r="G108">
        <v>25.16</v>
      </c>
      <c r="H108">
        <v>9.27</v>
      </c>
      <c r="I108">
        <v>9.81</v>
      </c>
      <c r="J108">
        <v>0.66</v>
      </c>
      <c r="K108">
        <v>17.73</v>
      </c>
    </row>
    <row r="109" spans="5:11" x14ac:dyDescent="0.3">
      <c r="E109" t="s">
        <v>86</v>
      </c>
      <c r="F109">
        <v>14392.2</v>
      </c>
      <c r="G109">
        <v>3452.38</v>
      </c>
      <c r="H109">
        <v>4573.54</v>
      </c>
      <c r="I109">
        <v>8154.59</v>
      </c>
      <c r="J109">
        <v>106.352</v>
      </c>
      <c r="K109">
        <v>1391.25</v>
      </c>
    </row>
    <row r="111" spans="5:11" x14ac:dyDescent="0.3">
      <c r="E111" t="s">
        <v>87</v>
      </c>
    </row>
    <row r="113" spans="5:11" x14ac:dyDescent="0.3">
      <c r="E113" t="s">
        <v>101</v>
      </c>
      <c r="F113" t="s">
        <v>33</v>
      </c>
      <c r="G113" t="s">
        <v>32</v>
      </c>
      <c r="H113" t="s">
        <v>75</v>
      </c>
      <c r="I113" t="s">
        <v>76</v>
      </c>
      <c r="J113" t="s">
        <v>77</v>
      </c>
      <c r="K113" t="s">
        <v>67</v>
      </c>
    </row>
    <row r="114" spans="5:11" x14ac:dyDescent="0.3">
      <c r="E114" t="s">
        <v>88</v>
      </c>
      <c r="F114">
        <v>41.58</v>
      </c>
      <c r="G114">
        <v>24.02</v>
      </c>
      <c r="H114">
        <v>11.22</v>
      </c>
      <c r="I114">
        <v>13.58</v>
      </c>
      <c r="J114">
        <v>0.63</v>
      </c>
      <c r="K114">
        <v>8.9700000000000006</v>
      </c>
    </row>
    <row r="115" spans="5:11" x14ac:dyDescent="0.3">
      <c r="E115" t="s">
        <v>89</v>
      </c>
      <c r="F115">
        <v>15.9994</v>
      </c>
      <c r="G115">
        <v>12.010999999999999</v>
      </c>
      <c r="H115">
        <v>18.9984</v>
      </c>
      <c r="I115">
        <v>22.989799999999999</v>
      </c>
      <c r="J115">
        <v>28.085799999999999</v>
      </c>
      <c r="K115">
        <v>10.823</v>
      </c>
    </row>
    <row r="117" spans="5:11" x14ac:dyDescent="0.3">
      <c r="E117" t="s">
        <v>90</v>
      </c>
    </row>
    <row r="119" spans="5:11" x14ac:dyDescent="0.3">
      <c r="E119" t="s">
        <v>101</v>
      </c>
      <c r="F119" t="s">
        <v>33</v>
      </c>
      <c r="G119" t="s">
        <v>32</v>
      </c>
      <c r="H119" t="s">
        <v>75</v>
      </c>
      <c r="I119" t="s">
        <v>76</v>
      </c>
      <c r="J119" t="s">
        <v>77</v>
      </c>
      <c r="K119" t="s">
        <v>67</v>
      </c>
    </row>
    <row r="120" spans="5:11" x14ac:dyDescent="0.3">
      <c r="F120">
        <v>41.58</v>
      </c>
      <c r="G120">
        <v>24.02</v>
      </c>
      <c r="H120">
        <v>11.22</v>
      </c>
      <c r="I120">
        <v>13.58</v>
      </c>
      <c r="J120">
        <v>0.63</v>
      </c>
      <c r="K120">
        <v>8.9700000000000006</v>
      </c>
    </row>
    <row r="122" spans="5:11" x14ac:dyDescent="0.3">
      <c r="E122" t="s">
        <v>91</v>
      </c>
    </row>
    <row r="123" spans="5:11" x14ac:dyDescent="0.3">
      <c r="E123" t="s">
        <v>70</v>
      </c>
      <c r="F123" t="s">
        <v>92</v>
      </c>
      <c r="G123" t="s">
        <v>69</v>
      </c>
    </row>
    <row r="124" spans="5:11" x14ac:dyDescent="0.3">
      <c r="E124" t="s">
        <v>33</v>
      </c>
      <c r="F124">
        <v>0.83549300000000004</v>
      </c>
      <c r="G124" t="s">
        <v>101</v>
      </c>
    </row>
    <row r="125" spans="5:11" x14ac:dyDescent="0.3">
      <c r="E125" t="s">
        <v>32</v>
      </c>
      <c r="F125" t="s">
        <v>93</v>
      </c>
    </row>
    <row r="126" spans="5:11" x14ac:dyDescent="0.3">
      <c r="E126" t="s">
        <v>75</v>
      </c>
      <c r="F126" t="s">
        <v>93</v>
      </c>
    </row>
    <row r="127" spans="5:11" x14ac:dyDescent="0.3">
      <c r="E127" t="s">
        <v>76</v>
      </c>
      <c r="F127" t="s">
        <v>93</v>
      </c>
    </row>
    <row r="128" spans="5:11" x14ac:dyDescent="0.3">
      <c r="E128" t="s">
        <v>77</v>
      </c>
      <c r="F128" t="s">
        <v>93</v>
      </c>
    </row>
    <row r="129" spans="5:11" x14ac:dyDescent="0.3">
      <c r="E129" t="s">
        <v>67</v>
      </c>
      <c r="F129" t="s">
        <v>93</v>
      </c>
    </row>
    <row r="132" spans="5:11" x14ac:dyDescent="0.3">
      <c r="E132" t="s">
        <v>94</v>
      </c>
    </row>
    <row r="133" spans="5:11" x14ac:dyDescent="0.3">
      <c r="E133" t="s">
        <v>70</v>
      </c>
      <c r="F133" t="s">
        <v>95</v>
      </c>
      <c r="G133" t="s">
        <v>96</v>
      </c>
      <c r="H133" t="s">
        <v>69</v>
      </c>
    </row>
    <row r="134" spans="5:11" x14ac:dyDescent="0.3">
      <c r="E134" t="s">
        <v>33</v>
      </c>
      <c r="F134">
        <v>14374.966</v>
      </c>
      <c r="G134">
        <v>-17.222000000000001</v>
      </c>
      <c r="H134" t="s">
        <v>101</v>
      </c>
    </row>
    <row r="135" spans="5:11" x14ac:dyDescent="0.3">
      <c r="E135" t="s">
        <v>32</v>
      </c>
      <c r="F135">
        <v>3417.94</v>
      </c>
      <c r="G135">
        <v>-34.444000000000003</v>
      </c>
    </row>
    <row r="136" spans="5:11" x14ac:dyDescent="0.3">
      <c r="E136" t="s">
        <v>75</v>
      </c>
      <c r="F136">
        <v>4510.7049999999999</v>
      </c>
      <c r="G136">
        <v>-62.831000000000003</v>
      </c>
    </row>
    <row r="137" spans="5:11" x14ac:dyDescent="0.3">
      <c r="E137" t="s">
        <v>76</v>
      </c>
      <c r="F137">
        <v>8096.2569999999996</v>
      </c>
      <c r="G137">
        <v>-58.332999999999998</v>
      </c>
    </row>
    <row r="138" spans="5:11" x14ac:dyDescent="0.3">
      <c r="E138" t="s">
        <v>77</v>
      </c>
      <c r="F138">
        <v>91.313000000000002</v>
      </c>
      <c r="G138">
        <v>-15.039</v>
      </c>
    </row>
    <row r="139" spans="5:11" x14ac:dyDescent="0.3">
      <c r="E139" t="s">
        <v>67</v>
      </c>
      <c r="F139">
        <v>1362.8969999999999</v>
      </c>
      <c r="G139">
        <v>-28.350999999999999</v>
      </c>
    </row>
    <row r="142" spans="5:11" x14ac:dyDescent="0.3">
      <c r="E142" t="s">
        <v>97</v>
      </c>
    </row>
    <row r="144" spans="5:11" x14ac:dyDescent="0.3">
      <c r="E144" t="s">
        <v>101</v>
      </c>
      <c r="F144" t="s">
        <v>33</v>
      </c>
      <c r="G144" t="s">
        <v>32</v>
      </c>
      <c r="H144" t="s">
        <v>75</v>
      </c>
      <c r="I144" t="s">
        <v>76</v>
      </c>
      <c r="J144" t="s">
        <v>77</v>
      </c>
      <c r="K144" t="s">
        <v>67</v>
      </c>
    </row>
    <row r="145" spans="5:11" x14ac:dyDescent="0.3">
      <c r="F145" t="s">
        <v>93</v>
      </c>
      <c r="G145" t="s">
        <v>93</v>
      </c>
      <c r="H145" t="s">
        <v>93</v>
      </c>
      <c r="I145" t="s">
        <v>93</v>
      </c>
      <c r="J145" t="s">
        <v>93</v>
      </c>
      <c r="K145" t="s">
        <v>93</v>
      </c>
    </row>
    <row r="147" spans="5:11" x14ac:dyDescent="0.3">
      <c r="E147" t="s">
        <v>98</v>
      </c>
    </row>
    <row r="149" spans="5:11" x14ac:dyDescent="0.3">
      <c r="E149" t="s">
        <v>101</v>
      </c>
      <c r="F149" t="s">
        <v>33</v>
      </c>
      <c r="G149" t="s">
        <v>32</v>
      </c>
      <c r="H149" t="s">
        <v>75</v>
      </c>
      <c r="I149" t="s">
        <v>76</v>
      </c>
      <c r="J149" t="s">
        <v>77</v>
      </c>
      <c r="K149" t="s">
        <v>67</v>
      </c>
    </row>
    <row r="150" spans="5:11" x14ac:dyDescent="0.3">
      <c r="F150">
        <v>0.78</v>
      </c>
      <c r="G150">
        <v>0.27800000000000002</v>
      </c>
      <c r="H150">
        <v>1</v>
      </c>
      <c r="I150">
        <v>1.6850000000000001</v>
      </c>
      <c r="J150">
        <v>0.32800000000000001</v>
      </c>
      <c r="K150">
        <v>0.159</v>
      </c>
    </row>
    <row r="152" spans="5:11" x14ac:dyDescent="0.3">
      <c r="E152" t="s">
        <v>99</v>
      </c>
      <c r="F152" t="s">
        <v>33</v>
      </c>
      <c r="G152" t="s">
        <v>32</v>
      </c>
      <c r="H152" t="s">
        <v>75</v>
      </c>
      <c r="I152" t="s">
        <v>76</v>
      </c>
      <c r="J152" t="s">
        <v>77</v>
      </c>
      <c r="K152" t="s">
        <v>67</v>
      </c>
    </row>
    <row r="153" spans="5:11" x14ac:dyDescent="0.3">
      <c r="F153">
        <v>0.78</v>
      </c>
      <c r="G153">
        <v>0.27800000000000002</v>
      </c>
      <c r="H153">
        <v>1</v>
      </c>
      <c r="I153">
        <v>1.6850000000000001</v>
      </c>
      <c r="J153">
        <v>0.32800000000000001</v>
      </c>
      <c r="K153">
        <v>0.159</v>
      </c>
    </row>
  </sheetData>
  <mergeCells count="4">
    <mergeCell ref="E5:K5"/>
    <mergeCell ref="B5:D5"/>
    <mergeCell ref="Z2:AB2"/>
    <mergeCell ref="A1:AB1"/>
  </mergeCells>
  <conditionalFormatting sqref="E19:F22 Y19:Y22 K15:L18 E15:H18 Z15:Z16 G22:N22 O19:R22 N15:R15 X35:X37 F31:H34 Y30 E30:R30 O18:P18 N18:N19 Z18 N35:R35 G36:H37 O31:X31 O34:X34 O32:R33 R18 N16:P16 R16 Q16:Q18 G19:H21 J20:N21 J19:L19 J36:R37">
    <cfRule type="cellIs" dxfId="65" priority="152" operator="lessThan">
      <formula>0</formula>
    </cfRule>
  </conditionalFormatting>
  <conditionalFormatting sqref="Z31 Z34">
    <cfRule type="cellIs" dxfId="64" priority="151" operator="lessThan">
      <formula>0</formula>
    </cfRule>
  </conditionalFormatting>
  <conditionalFormatting sqref="G35:H35 Y35:Z37 J35:L35">
    <cfRule type="cellIs" dxfId="63" priority="150" operator="lessThan">
      <formula>0</formula>
    </cfRule>
  </conditionalFormatting>
  <conditionalFormatting sqref="K31:K34">
    <cfRule type="cellIs" dxfId="62" priority="120" operator="lessThan">
      <formula>0</formula>
    </cfRule>
  </conditionalFormatting>
  <conditionalFormatting sqref="J15:J18">
    <cfRule type="cellIs" dxfId="61" priority="130" operator="greaterThan">
      <formula>2</formula>
    </cfRule>
  </conditionalFormatting>
  <conditionalFormatting sqref="E15:H18 F31:H34 J15:K18 J31:K34">
    <cfRule type="cellIs" dxfId="60" priority="125" operator="equal">
      <formula>0</formula>
    </cfRule>
  </conditionalFormatting>
  <conditionalFormatting sqref="J31:J34">
    <cfRule type="cellIs" dxfId="59" priority="119" operator="greaterThan">
      <formula>2</formula>
    </cfRule>
  </conditionalFormatting>
  <conditionalFormatting sqref="S22:T22 S30:W30">
    <cfRule type="cellIs" dxfId="58" priority="95" operator="lessThan">
      <formula>0</formula>
    </cfRule>
  </conditionalFormatting>
  <conditionalFormatting sqref="Z22 Z30">
    <cfRule type="cellIs" dxfId="57" priority="94" operator="lessThan">
      <formula>0</formula>
    </cfRule>
  </conditionalFormatting>
  <conditionalFormatting sqref="Z33">
    <cfRule type="cellIs" dxfId="56" priority="58" operator="lessThan">
      <formula>0</formula>
    </cfRule>
  </conditionalFormatting>
  <conditionalFormatting sqref="U22:W22 X30">
    <cfRule type="cellIs" dxfId="55" priority="83" operator="lessThan">
      <formula>0</formula>
    </cfRule>
  </conditionalFormatting>
  <conditionalFormatting sqref="E35:E37">
    <cfRule type="cellIs" dxfId="54" priority="85" operator="lessThan">
      <formula>0</formula>
    </cfRule>
  </conditionalFormatting>
  <conditionalFormatting sqref="F35:F37">
    <cfRule type="cellIs" dxfId="53" priority="84" operator="lessThan">
      <formula>0</formula>
    </cfRule>
  </conditionalFormatting>
  <conditionalFormatting sqref="L7:L10 E11:H13 J11:L13 E7:F10">
    <cfRule type="cellIs" dxfId="52" priority="76" operator="lessThan">
      <formula>0</formula>
    </cfRule>
  </conditionalFormatting>
  <conditionalFormatting sqref="S33:X33">
    <cfRule type="cellIs" dxfId="51" priority="59" operator="lessThan">
      <formula>0</formula>
    </cfRule>
  </conditionalFormatting>
  <conditionalFormatting sqref="I7:I13">
    <cfRule type="cellIs" dxfId="50" priority="40" operator="lessThan">
      <formula>0</formula>
    </cfRule>
  </conditionalFormatting>
  <conditionalFormatting sqref="T35:W37">
    <cfRule type="cellIs" dxfId="49" priority="78" operator="lessThan">
      <formula>0</formula>
    </cfRule>
  </conditionalFormatting>
  <conditionalFormatting sqref="S35:S37">
    <cfRule type="cellIs" dxfId="48" priority="77" operator="lessThan">
      <formula>0</formula>
    </cfRule>
  </conditionalFormatting>
  <conditionalFormatting sqref="J7:J10">
    <cfRule type="cellIs" dxfId="47" priority="75" operator="greaterThan">
      <formula>2</formula>
    </cfRule>
  </conditionalFormatting>
  <conditionalFormatting sqref="E7:F10 J7:J10">
    <cfRule type="cellIs" dxfId="46" priority="74" operator="equal">
      <formula>0</formula>
    </cfRule>
  </conditionalFormatting>
  <conditionalFormatting sqref="H7:H10">
    <cfRule type="cellIs" dxfId="45" priority="38" operator="lessThan">
      <formula>0</formula>
    </cfRule>
  </conditionalFormatting>
  <conditionalFormatting sqref="E27:H29 N23:P23 N26:N27 L23:L26 K28:N29 K27:L27 N24 O24:P29">
    <cfRule type="cellIs" dxfId="44" priority="69" operator="lessThan">
      <formula>0</formula>
    </cfRule>
  </conditionalFormatting>
  <conditionalFormatting sqref="Z17 N17:P17 R17">
    <cfRule type="cellIs" dxfId="43" priority="62" operator="lessThan">
      <formula>0</formula>
    </cfRule>
  </conditionalFormatting>
  <conditionalFormatting sqref="S32:X32">
    <cfRule type="cellIs" dxfId="42" priority="61" operator="lessThan">
      <formula>0</formula>
    </cfRule>
  </conditionalFormatting>
  <conditionalFormatting sqref="Z32">
    <cfRule type="cellIs" dxfId="41" priority="60" operator="lessThan">
      <formula>0</formula>
    </cfRule>
  </conditionalFormatting>
  <conditionalFormatting sqref="I15:I21">
    <cfRule type="cellIs" dxfId="40" priority="42" operator="lessThan">
      <formula>0</formula>
    </cfRule>
  </conditionalFormatting>
  <conditionalFormatting sqref="K7:K10">
    <cfRule type="cellIs" dxfId="39" priority="34" operator="lessThan">
      <formula>0</formula>
    </cfRule>
  </conditionalFormatting>
  <conditionalFormatting sqref="Z19:Z21">
    <cfRule type="cellIs" dxfId="38" priority="49" operator="lessThan">
      <formula>0</formula>
    </cfRule>
  </conditionalFormatting>
  <conditionalFormatting sqref="Y11:Y13 Z7:Z8 M12:N13 O11:R13 O10:P10 N10:N11 Z10 R10 N8:P8 R8 Q8:Q10 N7:S7 S8:S10 U7:X10">
    <cfRule type="cellIs" dxfId="37" priority="48" operator="lessThan">
      <formula>0</formula>
    </cfRule>
  </conditionalFormatting>
  <conditionalFormatting sqref="Z9 N9:P9 R9">
    <cfRule type="cellIs" dxfId="36" priority="47" operator="lessThan">
      <formula>0</formula>
    </cfRule>
  </conditionalFormatting>
  <conditionalFormatting sqref="S23:X26">
    <cfRule type="cellIs" dxfId="35" priority="16" operator="lessThan">
      <formula>0</formula>
    </cfRule>
  </conditionalFormatting>
  <conditionalFormatting sqref="Y27:Y29 Z23:Z24 Q27:R29 Q23:R23 Z26 R26 R24 Q24:Q26">
    <cfRule type="cellIs" dxfId="34" priority="32" operator="lessThan">
      <formula>0</formula>
    </cfRule>
  </conditionalFormatting>
  <conditionalFormatting sqref="Z25 R25">
    <cfRule type="cellIs" dxfId="33" priority="31" operator="lessThan">
      <formula>0</formula>
    </cfRule>
  </conditionalFormatting>
  <conditionalFormatting sqref="S11:S13">
    <cfRule type="cellIs" dxfId="32" priority="46" operator="lessThan">
      <formula>0</formula>
    </cfRule>
  </conditionalFormatting>
  <conditionalFormatting sqref="T11:T13">
    <cfRule type="cellIs" dxfId="31" priority="45" operator="lessThan">
      <formula>0</formula>
    </cfRule>
  </conditionalFormatting>
  <conditionalFormatting sqref="U11:U13">
    <cfRule type="cellIs" dxfId="30" priority="44" operator="lessThan">
      <formula>0</formula>
    </cfRule>
  </conditionalFormatting>
  <conditionalFormatting sqref="Z11:Z13">
    <cfRule type="cellIs" dxfId="29" priority="43" operator="lessThan">
      <formula>0</formula>
    </cfRule>
  </conditionalFormatting>
  <conditionalFormatting sqref="I15:I18">
    <cfRule type="cellIs" dxfId="28" priority="41" operator="equal">
      <formula>0</formula>
    </cfRule>
  </conditionalFormatting>
  <conditionalFormatting sqref="I7:I10">
    <cfRule type="cellIs" dxfId="27" priority="39" operator="equal">
      <formula>0</formula>
    </cfRule>
  </conditionalFormatting>
  <conditionalFormatting sqref="S15:S18 U15:X18">
    <cfRule type="cellIs" dxfId="26" priority="21" operator="lessThan">
      <formula>0</formula>
    </cfRule>
  </conditionalFormatting>
  <conditionalFormatting sqref="H7:H10">
    <cfRule type="cellIs" dxfId="25" priority="37" operator="equal">
      <formula>0</formula>
    </cfRule>
  </conditionalFormatting>
  <conditionalFormatting sqref="G7:G10">
    <cfRule type="cellIs" dxfId="24" priority="36" operator="lessThan">
      <formula>0</formula>
    </cfRule>
  </conditionalFormatting>
  <conditionalFormatting sqref="G7:G10">
    <cfRule type="cellIs" dxfId="23" priority="35" operator="equal">
      <formula>0</formula>
    </cfRule>
  </conditionalFormatting>
  <conditionalFormatting sqref="V19:X21">
    <cfRule type="cellIs" dxfId="22" priority="17" operator="lessThan">
      <formula>0</formula>
    </cfRule>
  </conditionalFormatting>
  <conditionalFormatting sqref="K7:K10">
    <cfRule type="cellIs" dxfId="21" priority="33" operator="equal">
      <formula>0</formula>
    </cfRule>
  </conditionalFormatting>
  <conditionalFormatting sqref="S27:S29">
    <cfRule type="cellIs" dxfId="20" priority="15" operator="lessThan">
      <formula>0</formula>
    </cfRule>
  </conditionalFormatting>
  <conditionalFormatting sqref="T27:T29 U29:X29">
    <cfRule type="cellIs" dxfId="19" priority="14" operator="lessThan">
      <formula>0</formula>
    </cfRule>
  </conditionalFormatting>
  <conditionalFormatting sqref="S19:S21">
    <cfRule type="cellIs" dxfId="18" priority="20" operator="lessThan">
      <formula>0</formula>
    </cfRule>
  </conditionalFormatting>
  <conditionalFormatting sqref="Z27:Z29">
    <cfRule type="cellIs" dxfId="17" priority="27" operator="lessThan">
      <formula>0</formula>
    </cfRule>
  </conditionalFormatting>
  <conditionalFormatting sqref="U27:U28">
    <cfRule type="cellIs" dxfId="16" priority="13" operator="lessThan">
      <formula>0</formula>
    </cfRule>
  </conditionalFormatting>
  <conditionalFormatting sqref="N25">
    <cfRule type="cellIs" dxfId="15" priority="26" operator="lessThan">
      <formula>0</formula>
    </cfRule>
  </conditionalFormatting>
  <conditionalFormatting sqref="V11:X13">
    <cfRule type="cellIs" dxfId="14" priority="25" operator="lessThan">
      <formula>0</formula>
    </cfRule>
  </conditionalFormatting>
  <conditionalFormatting sqref="I31:I34 I36:I37">
    <cfRule type="cellIs" dxfId="13" priority="11" operator="lessThan">
      <formula>0</formula>
    </cfRule>
  </conditionalFormatting>
  <conditionalFormatting sqref="I35">
    <cfRule type="cellIs" dxfId="12" priority="10" operator="lessThan">
      <formula>0</formula>
    </cfRule>
  </conditionalFormatting>
  <conditionalFormatting sqref="T19:T21">
    <cfRule type="cellIs" dxfId="11" priority="19" operator="lessThan">
      <formula>0</formula>
    </cfRule>
  </conditionalFormatting>
  <conditionalFormatting sqref="U19:U21">
    <cfRule type="cellIs" dxfId="10" priority="18" operator="lessThan">
      <formula>0</formula>
    </cfRule>
  </conditionalFormatting>
  <conditionalFormatting sqref="V27:X28">
    <cfRule type="cellIs" dxfId="9" priority="12" operator="lessThan">
      <formula>0</formula>
    </cfRule>
  </conditionalFormatting>
  <conditionalFormatting sqref="I31:I34">
    <cfRule type="cellIs" dxfId="8" priority="9" operator="equal">
      <formula>0</formula>
    </cfRule>
  </conditionalFormatting>
  <conditionalFormatting sqref="AA11:AA13">
    <cfRule type="cellIs" dxfId="7" priority="8" operator="lessThan">
      <formula>0</formula>
    </cfRule>
  </conditionalFormatting>
  <conditionalFormatting sqref="AA19:AA21">
    <cfRule type="cellIs" dxfId="6" priority="7" operator="lessThan">
      <formula>0</formula>
    </cfRule>
  </conditionalFormatting>
  <conditionalFormatting sqref="T15:T18">
    <cfRule type="cellIs" dxfId="5" priority="6" operator="lessThan">
      <formula>0</formula>
    </cfRule>
  </conditionalFormatting>
  <conditionalFormatting sqref="T7:T10">
    <cfRule type="cellIs" dxfId="4" priority="5" operator="lessThan">
      <formula>0</formula>
    </cfRule>
  </conditionalFormatting>
  <conditionalFormatting sqref="H23:H24">
    <cfRule type="cellIs" dxfId="3" priority="4" operator="lessThan">
      <formula>0</formula>
    </cfRule>
  </conditionalFormatting>
  <conditionalFormatting sqref="H25:H26">
    <cfRule type="cellIs" dxfId="2" priority="3" operator="lessThan">
      <formula>0</formula>
    </cfRule>
  </conditionalFormatting>
  <conditionalFormatting sqref="I27:J29">
    <cfRule type="cellIs" dxfId="1" priority="2" operator="lessThan">
      <formula>0</formula>
    </cfRule>
  </conditionalFormatting>
  <conditionalFormatting sqref="AA27:AA2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tabSelected="1" zoomScaleNormal="100" workbookViewId="0">
      <pane xSplit="4" ySplit="5" topLeftCell="E18" activePane="bottomRight" state="frozen"/>
      <selection pane="topRight" activeCell="E1" sqref="E1"/>
      <selection pane="bottomLeft" activeCell="A5" sqref="A5"/>
      <selection pane="bottomRight" activeCell="E32" sqref="E32:F32"/>
    </sheetView>
  </sheetViews>
  <sheetFormatPr defaultRowHeight="14.4" x14ac:dyDescent="0.3"/>
  <cols>
    <col min="1" max="1" width="10.88671875" customWidth="1"/>
    <col min="3" max="3" width="18.5546875" customWidth="1"/>
    <col min="4" max="4" width="5.5546875" customWidth="1"/>
    <col min="14" max="14" width="3" customWidth="1"/>
    <col min="15" max="15" width="14.109375" customWidth="1"/>
    <col min="16" max="16" width="14.5546875" customWidth="1"/>
    <col min="17" max="18" width="11.44140625" customWidth="1"/>
    <col min="19" max="19" width="9.5546875" customWidth="1"/>
    <col min="20" max="20" width="12" customWidth="1"/>
    <col min="23" max="23" width="15.6640625" customWidth="1"/>
    <col min="24" max="24" width="18.33203125" customWidth="1"/>
    <col min="25" max="29" width="15.6640625" customWidth="1"/>
  </cols>
  <sheetData>
    <row r="1" spans="1:37" ht="34.5" customHeight="1" x14ac:dyDescent="0.6">
      <c r="B1" s="20"/>
      <c r="C1" s="20"/>
      <c r="D1" s="20"/>
      <c r="E1" s="40" t="s">
        <v>41</v>
      </c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20"/>
      <c r="AE1" s="20"/>
      <c r="AF1" s="20"/>
      <c r="AG1" s="20"/>
      <c r="AH1" s="20"/>
      <c r="AI1" s="20"/>
      <c r="AJ1" s="20"/>
      <c r="AK1" s="20"/>
    </row>
    <row r="2" spans="1:37" x14ac:dyDescent="0.3">
      <c r="W2" s="41" t="s">
        <v>65</v>
      </c>
      <c r="X2" s="41"/>
      <c r="Y2" s="41"/>
      <c r="Z2" s="41"/>
      <c r="AA2" s="41"/>
      <c r="AB2" s="34"/>
      <c r="AC2" s="34"/>
    </row>
    <row r="3" spans="1:37" x14ac:dyDescent="0.3">
      <c r="W3" s="1">
        <f>22/59</f>
        <v>0.3728813559322034</v>
      </c>
      <c r="X3" s="1">
        <f>2/16</f>
        <v>0.125</v>
      </c>
      <c r="Y3" s="1">
        <f>1/16</f>
        <v>6.25E-2</v>
      </c>
      <c r="Z3" s="1">
        <v>0</v>
      </c>
      <c r="AA3" s="1">
        <v>0</v>
      </c>
      <c r="AB3" s="34"/>
      <c r="AC3" s="34"/>
    </row>
    <row r="4" spans="1:37" x14ac:dyDescent="0.3">
      <c r="A4" s="6"/>
      <c r="B4" s="38" t="s">
        <v>18</v>
      </c>
      <c r="C4" s="38"/>
      <c r="D4" s="38"/>
      <c r="E4" s="38" t="s">
        <v>32</v>
      </c>
      <c r="F4" s="38"/>
      <c r="G4" s="38"/>
      <c r="H4" s="38"/>
      <c r="I4" s="38"/>
      <c r="J4" s="38"/>
      <c r="K4" s="38"/>
      <c r="L4" s="38"/>
      <c r="M4" s="38"/>
      <c r="N4" s="14"/>
      <c r="O4" s="38" t="s">
        <v>33</v>
      </c>
      <c r="P4" s="38"/>
      <c r="Q4" s="38"/>
      <c r="R4" s="38"/>
      <c r="S4" s="38"/>
      <c r="T4" s="38"/>
      <c r="U4" s="38"/>
      <c r="W4" s="39" t="s">
        <v>3</v>
      </c>
      <c r="X4" s="39"/>
      <c r="Y4" s="39"/>
      <c r="Z4" s="39"/>
      <c r="AA4" s="39"/>
      <c r="AB4" s="6" t="s">
        <v>2</v>
      </c>
      <c r="AC4" s="6"/>
    </row>
    <row r="5" spans="1:37" x14ac:dyDescent="0.3">
      <c r="A5" s="6"/>
      <c r="B5" s="11"/>
      <c r="C5" s="11"/>
      <c r="D5" s="11"/>
      <c r="E5" s="11" t="s">
        <v>43</v>
      </c>
      <c r="F5" s="11" t="s">
        <v>44</v>
      </c>
      <c r="G5" s="11" t="s">
        <v>29</v>
      </c>
      <c r="H5" s="11" t="s">
        <v>48</v>
      </c>
      <c r="I5" s="11" t="s">
        <v>30</v>
      </c>
      <c r="J5" s="11" t="s">
        <v>45</v>
      </c>
      <c r="K5" s="11" t="s">
        <v>46</v>
      </c>
      <c r="L5" s="11" t="s">
        <v>47</v>
      </c>
      <c r="M5" s="11" t="s">
        <v>31</v>
      </c>
      <c r="N5" s="11"/>
      <c r="O5" s="11" t="s">
        <v>50</v>
      </c>
      <c r="P5" s="11" t="s">
        <v>49</v>
      </c>
      <c r="Q5" s="11" t="s">
        <v>51</v>
      </c>
      <c r="R5" s="11" t="s">
        <v>54</v>
      </c>
      <c r="S5" s="11" t="s">
        <v>52</v>
      </c>
      <c r="T5" s="11" t="s">
        <v>53</v>
      </c>
      <c r="U5" s="11" t="s">
        <v>42</v>
      </c>
      <c r="W5" s="6" t="s">
        <v>64</v>
      </c>
      <c r="X5" s="11" t="s">
        <v>103</v>
      </c>
      <c r="Y5" s="11" t="s">
        <v>104</v>
      </c>
      <c r="Z5" s="11" t="s">
        <v>105</v>
      </c>
      <c r="AA5" s="11" t="s">
        <v>106</v>
      </c>
      <c r="AB5" s="6" t="s">
        <v>35</v>
      </c>
      <c r="AC5" s="6" t="s">
        <v>34</v>
      </c>
    </row>
    <row r="6" spans="1:37" x14ac:dyDescent="0.3">
      <c r="A6" s="6" t="s">
        <v>60</v>
      </c>
      <c r="B6" s="11" t="s">
        <v>57</v>
      </c>
      <c r="C6" s="11" t="s">
        <v>37</v>
      </c>
      <c r="D6" s="11" t="s">
        <v>7</v>
      </c>
      <c r="E6">
        <v>62.21</v>
      </c>
      <c r="F6">
        <v>23</v>
      </c>
      <c r="G6">
        <v>7.07</v>
      </c>
      <c r="H6">
        <v>0</v>
      </c>
      <c r="I6">
        <v>2.4</v>
      </c>
      <c r="J6">
        <v>2.56</v>
      </c>
      <c r="K6">
        <v>1.72</v>
      </c>
      <c r="L6">
        <v>1.05</v>
      </c>
      <c r="M6" s="17">
        <v>0</v>
      </c>
      <c r="N6" s="17"/>
      <c r="O6">
        <v>29.17</v>
      </c>
      <c r="P6">
        <v>14.6</v>
      </c>
      <c r="Q6" s="30">
        <v>27.03</v>
      </c>
      <c r="R6">
        <v>0</v>
      </c>
      <c r="S6">
        <v>29.2</v>
      </c>
      <c r="T6">
        <v>0</v>
      </c>
      <c r="U6">
        <v>0</v>
      </c>
      <c r="W6" s="1">
        <f>F6/E6</f>
        <v>0.36971547982639447</v>
      </c>
      <c r="X6" s="1">
        <f>G6/(E6+F6)</f>
        <v>8.2971482220396658E-2</v>
      </c>
      <c r="Y6" s="1">
        <f>J6/(E6+F6)</f>
        <v>3.0043422133552398E-2</v>
      </c>
      <c r="Z6" s="1">
        <f>H6/(E6+F6)</f>
        <v>0</v>
      </c>
      <c r="AA6" s="1">
        <f>I6/(E6+F6)</f>
        <v>2.8165708250205371E-2</v>
      </c>
      <c r="AB6" s="1"/>
      <c r="AC6" s="1"/>
      <c r="AD6" s="1"/>
    </row>
    <row r="7" spans="1:37" x14ac:dyDescent="0.3">
      <c r="A7" s="6" t="s">
        <v>61</v>
      </c>
      <c r="B7" s="11"/>
      <c r="C7" s="11" t="s">
        <v>37</v>
      </c>
      <c r="D7" s="11" t="s">
        <v>8</v>
      </c>
      <c r="E7">
        <v>60.32</v>
      </c>
      <c r="F7">
        <v>22.3</v>
      </c>
      <c r="G7">
        <v>9.17</v>
      </c>
      <c r="H7">
        <v>0</v>
      </c>
      <c r="I7">
        <v>1.86</v>
      </c>
      <c r="J7">
        <v>2.5499999999999998</v>
      </c>
      <c r="K7">
        <v>2.23</v>
      </c>
      <c r="L7">
        <v>1.57</v>
      </c>
      <c r="M7" s="17">
        <v>0</v>
      </c>
      <c r="N7" s="17"/>
      <c r="O7">
        <v>29.51</v>
      </c>
      <c r="P7">
        <v>14.77</v>
      </c>
      <c r="Q7">
        <v>26.18</v>
      </c>
      <c r="R7">
        <v>0</v>
      </c>
      <c r="S7">
        <v>29.54</v>
      </c>
      <c r="T7">
        <v>0</v>
      </c>
      <c r="U7">
        <v>0</v>
      </c>
      <c r="W7" s="1">
        <f>F7/E7</f>
        <v>0.36969496021220161</v>
      </c>
      <c r="X7" s="1">
        <f>G7/(E7+F7)</f>
        <v>0.11099007504236262</v>
      </c>
      <c r="Y7" s="1">
        <f>J7/(E7+F7)</f>
        <v>3.0864197530864192E-2</v>
      </c>
      <c r="Z7" s="1">
        <f>H7/(E7+F7)</f>
        <v>0</v>
      </c>
      <c r="AA7" s="1">
        <f>I7/(E7+F7)</f>
        <v>2.2512708787218592E-2</v>
      </c>
      <c r="AB7" s="1"/>
      <c r="AC7" s="1"/>
      <c r="AD7" s="1"/>
    </row>
    <row r="8" spans="1:37" x14ac:dyDescent="0.3">
      <c r="A8" s="6"/>
      <c r="B8" s="11"/>
      <c r="C8" s="11" t="s">
        <v>37</v>
      </c>
      <c r="D8" s="6" t="s">
        <v>9</v>
      </c>
      <c r="E8">
        <v>61.48</v>
      </c>
      <c r="F8">
        <v>22.73</v>
      </c>
      <c r="G8">
        <v>8.17</v>
      </c>
      <c r="H8">
        <v>0</v>
      </c>
      <c r="I8">
        <v>2.13</v>
      </c>
      <c r="J8">
        <v>2.46</v>
      </c>
      <c r="K8">
        <v>2.11</v>
      </c>
      <c r="L8">
        <v>0.91</v>
      </c>
      <c r="M8" s="17">
        <v>0</v>
      </c>
      <c r="N8" s="17"/>
      <c r="O8">
        <v>24.44</v>
      </c>
      <c r="P8">
        <v>12.23</v>
      </c>
      <c r="Q8">
        <v>33.96</v>
      </c>
      <c r="R8">
        <v>0</v>
      </c>
      <c r="S8">
        <v>29.36</v>
      </c>
      <c r="T8">
        <v>0</v>
      </c>
      <c r="U8">
        <v>0</v>
      </c>
      <c r="W8" s="1">
        <f>F8/E8</f>
        <v>0.3697137280416396</v>
      </c>
      <c r="X8" s="1">
        <f>G8/(E8+F8)</f>
        <v>9.7019356370977319E-2</v>
      </c>
      <c r="Y8" s="1">
        <f>J8/(E8+F8)</f>
        <v>2.9212682579266121E-2</v>
      </c>
      <c r="Z8" s="1">
        <f>H8/(E8+F8)</f>
        <v>0</v>
      </c>
      <c r="AA8" s="1">
        <f>I8/(E8+F8)</f>
        <v>2.5293908086925544E-2</v>
      </c>
      <c r="AB8" s="1"/>
      <c r="AC8" s="1"/>
      <c r="AD8" s="1"/>
    </row>
    <row r="9" spans="1:37" x14ac:dyDescent="0.3">
      <c r="A9" s="6"/>
      <c r="B9" s="11"/>
      <c r="C9" s="11" t="s">
        <v>37</v>
      </c>
      <c r="D9" s="11" t="s">
        <v>13</v>
      </c>
      <c r="E9">
        <v>59.7</v>
      </c>
      <c r="F9">
        <v>22.07</v>
      </c>
      <c r="G9">
        <v>10.28</v>
      </c>
      <c r="H9">
        <v>0</v>
      </c>
      <c r="I9">
        <v>1.1000000000000001</v>
      </c>
      <c r="J9">
        <v>2.88</v>
      </c>
      <c r="K9">
        <v>2.6</v>
      </c>
      <c r="L9">
        <v>1.37</v>
      </c>
      <c r="M9" s="17">
        <v>0</v>
      </c>
      <c r="N9" s="17"/>
      <c r="O9">
        <v>28.22</v>
      </c>
      <c r="P9">
        <v>14.12</v>
      </c>
      <c r="Q9">
        <v>26.58</v>
      </c>
      <c r="R9">
        <v>0</v>
      </c>
      <c r="S9">
        <v>31.08</v>
      </c>
      <c r="T9">
        <v>0</v>
      </c>
      <c r="U9">
        <v>0</v>
      </c>
      <c r="W9" s="1">
        <f>F9/E9</f>
        <v>0.36968174204355109</v>
      </c>
      <c r="X9" s="1">
        <f>G9/(E9+F9)</f>
        <v>0.1257184786596551</v>
      </c>
      <c r="Y9" s="1">
        <f>J9/(E9+F9)</f>
        <v>3.522074110309404E-2</v>
      </c>
      <c r="Z9" s="1">
        <f>H9/(E9+F9)</f>
        <v>0</v>
      </c>
      <c r="AA9" s="1">
        <f>I9/(E9+F9)</f>
        <v>1.3452366393542864E-2</v>
      </c>
      <c r="AB9" s="1"/>
      <c r="AC9" s="1"/>
      <c r="AD9" s="1"/>
    </row>
    <row r="10" spans="1:37" x14ac:dyDescent="0.3">
      <c r="A10" s="6"/>
      <c r="B10" s="11"/>
      <c r="C10" s="15" t="s">
        <v>10</v>
      </c>
      <c r="D10" s="15"/>
      <c r="E10" s="16">
        <f>AVERAGE(E6:E9)</f>
        <v>60.927499999999995</v>
      </c>
      <c r="F10" s="16">
        <f t="shared" ref="F10:M10" si="0">AVERAGE(F6:F9)</f>
        <v>22.524999999999999</v>
      </c>
      <c r="G10" s="16">
        <f t="shared" si="0"/>
        <v>8.6725000000000012</v>
      </c>
      <c r="H10" s="16">
        <f t="shared" si="0"/>
        <v>0</v>
      </c>
      <c r="I10" s="16">
        <f t="shared" si="0"/>
        <v>1.8725000000000001</v>
      </c>
      <c r="J10" s="16">
        <f t="shared" si="0"/>
        <v>2.6124999999999998</v>
      </c>
      <c r="K10" s="16">
        <f t="shared" si="0"/>
        <v>2.165</v>
      </c>
      <c r="L10" s="16">
        <f>AVERAGE(L6:L9)</f>
        <v>1.2250000000000001</v>
      </c>
      <c r="M10" s="16">
        <f t="shared" si="0"/>
        <v>0</v>
      </c>
      <c r="N10" s="16"/>
      <c r="O10" s="16">
        <f t="shared" ref="O10:U10" si="1">AVERAGE(O6:O9)</f>
        <v>27.835000000000001</v>
      </c>
      <c r="P10" s="16">
        <f t="shared" si="1"/>
        <v>13.929999999999998</v>
      </c>
      <c r="Q10" s="16">
        <f t="shared" si="1"/>
        <v>28.4375</v>
      </c>
      <c r="R10" s="16">
        <f t="shared" si="1"/>
        <v>0</v>
      </c>
      <c r="S10" s="16">
        <f>AVERAGE(S6:S9)</f>
        <v>29.794999999999998</v>
      </c>
      <c r="T10" s="16">
        <f t="shared" si="1"/>
        <v>0</v>
      </c>
      <c r="U10" s="16">
        <f t="shared" si="1"/>
        <v>0</v>
      </c>
      <c r="W10" s="16">
        <f>AVERAGE(W6:W9)</f>
        <v>0.36970147753094673</v>
      </c>
      <c r="X10" s="31">
        <f>AVERAGE(X6:X9)</f>
        <v>0.10417484807334793</v>
      </c>
      <c r="Y10" s="31">
        <f>AVERAGE(Y6:Y9)</f>
        <v>3.133526083669419E-2</v>
      </c>
      <c r="Z10" s="31">
        <f>AVERAGE(Z6:Z9)</f>
        <v>0</v>
      </c>
      <c r="AA10" s="31">
        <f>AVERAGE(AA6:AA9)</f>
        <v>2.2356172879473092E-2</v>
      </c>
      <c r="AB10" s="1"/>
      <c r="AC10" s="1"/>
      <c r="AD10" s="1"/>
    </row>
    <row r="11" spans="1:37" x14ac:dyDescent="0.3">
      <c r="A11" s="6"/>
      <c r="B11" s="11"/>
      <c r="C11" s="9" t="s">
        <v>11</v>
      </c>
      <c r="D11" s="9"/>
      <c r="E11" s="13">
        <f>STDEV(E6:E9)</f>
        <v>1.1292881238491193</v>
      </c>
      <c r="F11" s="13">
        <f t="shared" ref="F11:M11" si="2">STDEV(F6:F9)</f>
        <v>0.41844951905815342</v>
      </c>
      <c r="G11" s="13">
        <f t="shared" si="2"/>
        <v>1.3725979017905978</v>
      </c>
      <c r="H11" s="13">
        <f t="shared" si="2"/>
        <v>0</v>
      </c>
      <c r="I11" s="13">
        <f t="shared" si="2"/>
        <v>0.56020085683618837</v>
      </c>
      <c r="J11" s="13">
        <f t="shared" si="2"/>
        <v>0.18391574157749518</v>
      </c>
      <c r="K11" s="13">
        <f t="shared" si="2"/>
        <v>0.36262928728937527</v>
      </c>
      <c r="L11" s="13">
        <f>STDEV(L6:L9)</f>
        <v>0.29994443929945808</v>
      </c>
      <c r="M11" s="13">
        <f t="shared" si="2"/>
        <v>0</v>
      </c>
      <c r="N11" s="13"/>
      <c r="O11" s="13">
        <f t="shared" ref="O11:U11" si="3">STDEV(O6:O9)</f>
        <v>2.3282396783836496</v>
      </c>
      <c r="P11" s="13">
        <f t="shared" si="3"/>
        <v>1.1662761251093152</v>
      </c>
      <c r="Q11" s="13">
        <f>STDEV(Q6:Q9)</f>
        <v>3.6980028393715378</v>
      </c>
      <c r="R11" s="13">
        <f>STDEV(R6:R9)</f>
        <v>0</v>
      </c>
      <c r="S11" s="13">
        <f>STDEV(S6:S9)</f>
        <v>0.86785175385354019</v>
      </c>
      <c r="T11" s="13">
        <f t="shared" si="3"/>
        <v>0</v>
      </c>
      <c r="U11" s="13">
        <f t="shared" si="3"/>
        <v>0</v>
      </c>
      <c r="W11" s="13">
        <f>STDEV(W6:W9)</f>
        <v>1.610490811741294E-5</v>
      </c>
      <c r="X11" s="32">
        <f>STDEV(X6:X9)</f>
        <v>1.8360819902492085E-2</v>
      </c>
      <c r="Y11" s="32">
        <f>STDEV(Y6:Y9)</f>
        <v>2.6766299229020298E-3</v>
      </c>
      <c r="Z11" s="32">
        <f>STDEV(Z6:Z9)</f>
        <v>0</v>
      </c>
      <c r="AA11" s="32">
        <f>STDEV(AA6:AA9)</f>
        <v>6.3687587174216381E-3</v>
      </c>
    </row>
    <row r="12" spans="1:37" x14ac:dyDescent="0.3">
      <c r="A12" s="6"/>
      <c r="B12" s="11"/>
      <c r="C12" s="9" t="s">
        <v>12</v>
      </c>
      <c r="D12" s="9"/>
      <c r="E12" s="21">
        <f>(E11/E10)</f>
        <v>1.8534949306128094E-2</v>
      </c>
      <c r="F12" s="21">
        <f t="shared" ref="F12:L12" si="4">(F11/F10)</f>
        <v>1.8577115163514027E-2</v>
      </c>
      <c r="G12" s="21">
        <f t="shared" si="4"/>
        <v>0.15827015298824995</v>
      </c>
      <c r="H12" s="21"/>
      <c r="I12" s="21">
        <f t="shared" si="4"/>
        <v>0.29917268722893903</v>
      </c>
      <c r="J12" s="21">
        <f t="shared" si="4"/>
        <v>7.0398369981816339E-2</v>
      </c>
      <c r="K12" s="21">
        <f t="shared" si="4"/>
        <v>0.16749620660017334</v>
      </c>
      <c r="L12" s="21">
        <f t="shared" si="4"/>
        <v>0.24485260350976168</v>
      </c>
      <c r="M12" s="21"/>
      <c r="N12" s="21"/>
      <c r="O12" s="21">
        <f>(O11/O10)</f>
        <v>8.3644321120303552E-2</v>
      </c>
      <c r="P12" s="21">
        <f>(P11/P10)</f>
        <v>8.3724057796792206E-2</v>
      </c>
      <c r="Q12" s="21">
        <f>(Q11/Q10)</f>
        <v>0.13003966028559255</v>
      </c>
      <c r="R12" s="21"/>
      <c r="S12" s="21">
        <f>(S11/S10)</f>
        <v>2.912742922817722E-2</v>
      </c>
      <c r="T12" s="21"/>
      <c r="U12" s="21"/>
      <c r="W12" s="21">
        <f>(W11/W10)</f>
        <v>4.356192521861058E-5</v>
      </c>
      <c r="X12" s="33">
        <f>(X11/X10)</f>
        <v>0.17625002812161061</v>
      </c>
      <c r="Y12" s="33">
        <f>(Y11/Y10)</f>
        <v>8.5419104594388603E-2</v>
      </c>
      <c r="Z12" s="33"/>
      <c r="AA12" s="33">
        <f>(AA11/AA10)</f>
        <v>0.28487696672221036</v>
      </c>
      <c r="AB12" s="23"/>
      <c r="AC12" s="23"/>
    </row>
    <row r="13" spans="1:37" x14ac:dyDescent="0.3">
      <c r="A13" s="6"/>
      <c r="B13" s="11"/>
      <c r="C13" s="11"/>
      <c r="W13" s="13"/>
      <c r="X13" s="13"/>
      <c r="Y13" s="13"/>
      <c r="Z13" s="13"/>
      <c r="AA13" s="13"/>
      <c r="AB13" s="13"/>
      <c r="AC13" s="13"/>
    </row>
    <row r="14" spans="1:37" x14ac:dyDescent="0.3">
      <c r="J14" s="42" t="s">
        <v>55</v>
      </c>
      <c r="K14" s="42"/>
      <c r="L14" s="1">
        <f>(E10+F10)*0.08</f>
        <v>6.6761999999999988</v>
      </c>
      <c r="AB14" s="22"/>
      <c r="AC14" s="22"/>
    </row>
    <row r="15" spans="1:37" x14ac:dyDescent="0.3">
      <c r="J15" s="42" t="s">
        <v>56</v>
      </c>
      <c r="K15" s="42"/>
      <c r="L15" s="1">
        <f>K10+L10</f>
        <v>3.39</v>
      </c>
      <c r="W15" s="22"/>
      <c r="X15" s="22"/>
      <c r="Y15" s="22"/>
      <c r="Z15" s="22"/>
      <c r="AA15" s="22"/>
      <c r="AB15" s="22"/>
      <c r="AC15" s="22"/>
    </row>
    <row r="16" spans="1:37" x14ac:dyDescent="0.3"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29" x14ac:dyDescent="0.3">
      <c r="A17" s="6" t="s">
        <v>60</v>
      </c>
      <c r="B17" s="11" t="s">
        <v>58</v>
      </c>
      <c r="C17" s="11" t="s">
        <v>38</v>
      </c>
      <c r="D17" s="11" t="s">
        <v>7</v>
      </c>
      <c r="E17">
        <v>48.42</v>
      </c>
      <c r="F17">
        <v>17.899999999999999</v>
      </c>
      <c r="G17">
        <v>18.97</v>
      </c>
      <c r="H17">
        <v>0</v>
      </c>
      <c r="I17">
        <v>4.34</v>
      </c>
      <c r="J17">
        <v>3.63</v>
      </c>
      <c r="K17">
        <v>2.1</v>
      </c>
      <c r="L17">
        <v>4.6500000000000004</v>
      </c>
      <c r="M17">
        <v>0</v>
      </c>
      <c r="N17" s="12"/>
      <c r="O17">
        <v>37.21</v>
      </c>
      <c r="P17">
        <v>18.62</v>
      </c>
      <c r="Q17" s="17">
        <v>0</v>
      </c>
      <c r="R17">
        <v>29.45</v>
      </c>
      <c r="S17">
        <v>11.17</v>
      </c>
      <c r="T17">
        <v>3.55</v>
      </c>
      <c r="U17" s="17">
        <v>0</v>
      </c>
      <c r="W17" s="1">
        <f>F17/E17</f>
        <v>0.36968194960760015</v>
      </c>
      <c r="X17" s="1">
        <f>G17/(E17+F17)</f>
        <v>0.28603739445114595</v>
      </c>
      <c r="Y17" s="1">
        <f>J17/(E17+F17)</f>
        <v>5.4734620024125456E-2</v>
      </c>
      <c r="Z17" s="1">
        <f>H17/(E17+F17)</f>
        <v>0</v>
      </c>
      <c r="AA17" s="1">
        <f>I17/(E17+F17)</f>
        <v>6.5440289505428226E-2</v>
      </c>
    </row>
    <row r="18" spans="1:29" x14ac:dyDescent="0.3">
      <c r="A18" s="6" t="s">
        <v>61</v>
      </c>
      <c r="B18" s="11"/>
      <c r="C18" s="11" t="s">
        <v>38</v>
      </c>
      <c r="D18" s="11" t="s">
        <v>8</v>
      </c>
      <c r="E18">
        <v>46.04</v>
      </c>
      <c r="F18">
        <v>17.02</v>
      </c>
      <c r="G18">
        <v>20.97</v>
      </c>
      <c r="H18">
        <v>0</v>
      </c>
      <c r="I18">
        <v>3.73</v>
      </c>
      <c r="J18">
        <v>4.3600000000000003</v>
      </c>
      <c r="K18">
        <v>2.2999999999999998</v>
      </c>
      <c r="L18">
        <v>5.58</v>
      </c>
      <c r="M18">
        <v>0</v>
      </c>
      <c r="N18" s="12"/>
      <c r="O18">
        <v>33.85</v>
      </c>
      <c r="P18">
        <v>16.940000000000001</v>
      </c>
      <c r="Q18" s="17">
        <v>0</v>
      </c>
      <c r="R18">
        <v>35.51</v>
      </c>
      <c r="S18">
        <v>10.17</v>
      </c>
      <c r="T18">
        <v>3.54</v>
      </c>
      <c r="U18" s="17">
        <v>0</v>
      </c>
      <c r="W18" s="1">
        <f>F18/E18</f>
        <v>0.36967854039965248</v>
      </c>
      <c r="X18" s="1">
        <f>G18/(E18+F18)</f>
        <v>0.33254043767840147</v>
      </c>
      <c r="Y18" s="1">
        <f>J18/(E18+F18)</f>
        <v>6.9140501110053917E-2</v>
      </c>
      <c r="Z18" s="1">
        <f>H18/(E18+F18)</f>
        <v>0</v>
      </c>
      <c r="AA18" s="1">
        <f>I18/(E18+F18)</f>
        <v>5.9150015857913095E-2</v>
      </c>
    </row>
    <row r="19" spans="1:29" x14ac:dyDescent="0.3">
      <c r="A19" s="6"/>
      <c r="B19" s="11"/>
      <c r="C19" s="11" t="s">
        <v>38</v>
      </c>
      <c r="D19" s="6" t="s">
        <v>9</v>
      </c>
      <c r="E19">
        <v>47.97</v>
      </c>
      <c r="F19">
        <v>17.739999999999998</v>
      </c>
      <c r="G19">
        <v>19.64</v>
      </c>
      <c r="H19">
        <v>0</v>
      </c>
      <c r="I19">
        <v>3.9</v>
      </c>
      <c r="J19">
        <v>3.66</v>
      </c>
      <c r="K19">
        <v>2.61</v>
      </c>
      <c r="L19">
        <v>4.4800000000000004</v>
      </c>
      <c r="M19">
        <v>0</v>
      </c>
      <c r="O19">
        <v>37.58</v>
      </c>
      <c r="P19">
        <v>18.809999999999999</v>
      </c>
      <c r="Q19" s="17">
        <v>0</v>
      </c>
      <c r="R19">
        <v>29.21</v>
      </c>
      <c r="S19">
        <v>11.29</v>
      </c>
      <c r="T19">
        <v>3.12</v>
      </c>
      <c r="U19" s="17">
        <v>0</v>
      </c>
      <c r="W19" s="1">
        <f>F19/E19</f>
        <v>0.36981446737544293</v>
      </c>
      <c r="X19" s="1">
        <f>G19/(E19+F19)</f>
        <v>0.29888905798204235</v>
      </c>
      <c r="Y19" s="1">
        <f>J19/(E19+F19)</f>
        <v>5.5699284735961051E-2</v>
      </c>
      <c r="Z19" s="1">
        <f>H19/(E19+F19)</f>
        <v>0</v>
      </c>
      <c r="AA19" s="1">
        <f>I19/(E19+F19)</f>
        <v>5.9351696849794557E-2</v>
      </c>
    </row>
    <row r="20" spans="1:29" x14ac:dyDescent="0.3">
      <c r="A20" s="6"/>
      <c r="B20" s="11"/>
      <c r="C20" s="11" t="s">
        <v>38</v>
      </c>
      <c r="D20" s="11" t="s">
        <v>13</v>
      </c>
      <c r="E20">
        <v>49.83</v>
      </c>
      <c r="F20">
        <v>18.43</v>
      </c>
      <c r="G20">
        <v>17.28</v>
      </c>
      <c r="H20">
        <v>0</v>
      </c>
      <c r="I20">
        <v>4.08</v>
      </c>
      <c r="J20">
        <v>3.28</v>
      </c>
      <c r="K20">
        <v>2.0699999999999998</v>
      </c>
      <c r="L20">
        <v>5.03</v>
      </c>
      <c r="M20">
        <v>0</v>
      </c>
      <c r="N20" s="12"/>
      <c r="O20">
        <v>36.75</v>
      </c>
      <c r="P20">
        <v>18.39</v>
      </c>
      <c r="Q20" s="17">
        <v>0</v>
      </c>
      <c r="R20">
        <v>31.59</v>
      </c>
      <c r="S20">
        <v>11.04</v>
      </c>
      <c r="T20">
        <v>2.23</v>
      </c>
      <c r="U20" s="17">
        <v>0</v>
      </c>
      <c r="W20" s="1">
        <f>F20/E20</f>
        <v>0.36985751555287982</v>
      </c>
      <c r="X20" s="1">
        <f>G20/(E20+F20)</f>
        <v>0.25314972165250516</v>
      </c>
      <c r="Y20" s="1">
        <f>J20/(E20+F20)</f>
        <v>4.8051567535892181E-2</v>
      </c>
      <c r="Z20" s="1">
        <f>H20/(E20+F20)</f>
        <v>0</v>
      </c>
      <c r="AA20" s="1">
        <f>I20/(E20+F20)</f>
        <v>5.9771462056841494E-2</v>
      </c>
      <c r="AB20" s="23"/>
      <c r="AC20" s="23"/>
    </row>
    <row r="21" spans="1:29" x14ac:dyDescent="0.3">
      <c r="A21" s="6"/>
      <c r="B21" s="11"/>
      <c r="C21" s="15" t="s">
        <v>10</v>
      </c>
      <c r="D21" s="15"/>
      <c r="E21" s="16">
        <f t="shared" ref="E21:K21" si="5">AVERAGE(E17:E20)</f>
        <v>48.064999999999998</v>
      </c>
      <c r="F21" s="16">
        <f t="shared" si="5"/>
        <v>17.772500000000001</v>
      </c>
      <c r="G21" s="16">
        <f t="shared" si="5"/>
        <v>19.215</v>
      </c>
      <c r="H21" s="16">
        <f t="shared" si="5"/>
        <v>0</v>
      </c>
      <c r="I21" s="16">
        <f t="shared" si="5"/>
        <v>4.0125000000000002</v>
      </c>
      <c r="J21" s="16">
        <f t="shared" si="5"/>
        <v>3.7324999999999999</v>
      </c>
      <c r="K21" s="16">
        <f t="shared" si="5"/>
        <v>2.27</v>
      </c>
      <c r="L21" s="16">
        <f>AVERAGE(L17:L20)</f>
        <v>4.9350000000000005</v>
      </c>
      <c r="M21" s="16">
        <f>AVERAGE(M17:M20)</f>
        <v>0</v>
      </c>
      <c r="N21" s="16"/>
      <c r="O21" s="16">
        <f t="shared" ref="O21:U21" si="6">AVERAGE(O17:O20)</f>
        <v>36.347499999999997</v>
      </c>
      <c r="P21" s="16">
        <f t="shared" si="6"/>
        <v>18.190000000000001</v>
      </c>
      <c r="Q21" s="16">
        <f t="shared" si="6"/>
        <v>0</v>
      </c>
      <c r="R21" s="16">
        <f t="shared" si="6"/>
        <v>31.439999999999998</v>
      </c>
      <c r="S21" s="16">
        <f t="shared" si="6"/>
        <v>10.917499999999999</v>
      </c>
      <c r="T21" s="16">
        <f t="shared" si="6"/>
        <v>3.1100000000000003</v>
      </c>
      <c r="U21" s="16">
        <f t="shared" si="6"/>
        <v>0</v>
      </c>
      <c r="W21" s="16">
        <f>AVERAGE(W17:W20)</f>
        <v>0.36975811823389382</v>
      </c>
      <c r="X21" s="31">
        <f>AVERAGE(X17:X20)</f>
        <v>0.2926541529410237</v>
      </c>
      <c r="Y21" s="31">
        <f>AVERAGE(Y17:Y20)</f>
        <v>5.6906493351508151E-2</v>
      </c>
      <c r="Z21" s="31">
        <f>AVERAGE(Z17:Z20)</f>
        <v>0</v>
      </c>
      <c r="AA21" s="31">
        <f>AVERAGE(AA17:AA20)</f>
        <v>6.0928366067494341E-2</v>
      </c>
      <c r="AB21" s="13"/>
      <c r="AC21" s="13"/>
    </row>
    <row r="22" spans="1:29" x14ac:dyDescent="0.3">
      <c r="A22" s="6"/>
      <c r="B22" s="11"/>
      <c r="C22" s="9" t="s">
        <v>11</v>
      </c>
      <c r="D22" s="9"/>
      <c r="E22" s="13">
        <f t="shared" ref="E22:K22" si="7">STDEV(E17:E20)</f>
        <v>1.5653434128011654</v>
      </c>
      <c r="F22" s="13">
        <f t="shared" si="7"/>
        <v>0.58191494223812468</v>
      </c>
      <c r="G22" s="13">
        <f t="shared" si="7"/>
        <v>1.5345900646969743</v>
      </c>
      <c r="H22" s="13">
        <f t="shared" si="7"/>
        <v>0</v>
      </c>
      <c r="I22" s="13">
        <f t="shared" si="7"/>
        <v>0.26094379982415111</v>
      </c>
      <c r="J22" s="13">
        <f t="shared" si="7"/>
        <v>0.45250230201992947</v>
      </c>
      <c r="K22" s="13">
        <f t="shared" si="7"/>
        <v>0.248596057893121</v>
      </c>
      <c r="L22" s="13">
        <f>STDEV(L17:L20)</f>
        <v>0.48761323471237578</v>
      </c>
      <c r="M22" s="13">
        <f>STDEV(M17:M20)</f>
        <v>0</v>
      </c>
      <c r="N22" s="13"/>
      <c r="O22" s="13">
        <f t="shared" ref="O22:U22" si="8">STDEV(O17:O20)</f>
        <v>1.6992620947536796</v>
      </c>
      <c r="P22" s="13">
        <f t="shared" si="8"/>
        <v>0.85084271950421719</v>
      </c>
      <c r="Q22" s="13">
        <f t="shared" si="8"/>
        <v>0</v>
      </c>
      <c r="R22" s="13">
        <f t="shared" si="8"/>
        <v>2.9166419046567911</v>
      </c>
      <c r="S22" s="13">
        <f t="shared" si="8"/>
        <v>0.50868293988823043</v>
      </c>
      <c r="T22" s="13">
        <f t="shared" si="8"/>
        <v>0.61994623422788087</v>
      </c>
      <c r="U22" s="13">
        <f t="shared" si="8"/>
        <v>0</v>
      </c>
      <c r="W22" s="13">
        <f>STDEV(W17:W20)</f>
        <v>9.1632134299664454E-5</v>
      </c>
      <c r="X22" s="32">
        <f>STDEV(X17:X20)</f>
        <v>3.2833780041111857E-2</v>
      </c>
      <c r="Y22" s="32">
        <f>STDEV(Y17:Y20)</f>
        <v>8.8365725525203186E-3</v>
      </c>
      <c r="Z22" s="32">
        <f>STDEV(Z17:Z20)</f>
        <v>0</v>
      </c>
      <c r="AA22" s="32">
        <f>STDEV(AA17:AA20)</f>
        <v>3.0190669248186313E-3</v>
      </c>
      <c r="AB22" s="22"/>
      <c r="AC22" s="22"/>
    </row>
    <row r="23" spans="1:29" x14ac:dyDescent="0.3">
      <c r="A23" s="6"/>
      <c r="B23" s="11"/>
      <c r="C23" s="9" t="s">
        <v>12</v>
      </c>
      <c r="D23" s="9"/>
      <c r="E23" s="21">
        <f t="shared" ref="E23:L23" si="9">(E22/E21)</f>
        <v>3.2567219656739116E-2</v>
      </c>
      <c r="F23" s="21">
        <f t="shared" si="9"/>
        <v>3.2742435911555755E-2</v>
      </c>
      <c r="G23" s="21">
        <f t="shared" si="9"/>
        <v>7.9864171985270585E-2</v>
      </c>
      <c r="H23" s="21"/>
      <c r="I23" s="21">
        <f t="shared" si="9"/>
        <v>6.503272269760775E-2</v>
      </c>
      <c r="J23" s="21">
        <f t="shared" si="9"/>
        <v>0.12123303470058391</v>
      </c>
      <c r="K23" s="21">
        <f t="shared" si="9"/>
        <v>0.10951368189124273</v>
      </c>
      <c r="L23" s="21">
        <f t="shared" si="9"/>
        <v>9.8807139759346657E-2</v>
      </c>
      <c r="M23" s="21"/>
      <c r="N23" s="21"/>
      <c r="O23" s="21">
        <f t="shared" ref="O23:T23" si="10">(O22/O21)</f>
        <v>4.6750453119297881E-2</v>
      </c>
      <c r="P23" s="21">
        <f t="shared" si="10"/>
        <v>4.6775300687422604E-2</v>
      </c>
      <c r="Q23" s="21"/>
      <c r="R23" s="21">
        <f t="shared" si="10"/>
        <v>9.2768508417836876E-2</v>
      </c>
      <c r="S23" s="21">
        <f t="shared" si="10"/>
        <v>4.6593353779549394E-2</v>
      </c>
      <c r="T23" s="21">
        <f t="shared" si="10"/>
        <v>0.19933962515365941</v>
      </c>
      <c r="U23" s="21"/>
      <c r="W23" s="21">
        <f>(W22/W21)</f>
        <v>2.4781642317235538E-4</v>
      </c>
      <c r="X23" s="33">
        <f>(X22/X21)</f>
        <v>0.11219311159998673</v>
      </c>
      <c r="Y23" s="33">
        <f>(Y22/Y21)</f>
        <v>0.15528232424966543</v>
      </c>
      <c r="Z23" s="33"/>
      <c r="AA23" s="33">
        <f>(AA22/AA21)</f>
        <v>4.9551089577459094E-2</v>
      </c>
    </row>
    <row r="24" spans="1:29" x14ac:dyDescent="0.3">
      <c r="A24" s="6"/>
      <c r="B24" s="11"/>
      <c r="C24" s="9"/>
      <c r="D24" s="9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  <row r="25" spans="1:29" x14ac:dyDescent="0.3">
      <c r="A25" s="6"/>
      <c r="B25" s="11"/>
      <c r="C25" s="9"/>
      <c r="D25" s="9"/>
      <c r="E25" s="21"/>
      <c r="F25" s="21"/>
      <c r="G25" s="21"/>
      <c r="H25" s="21"/>
      <c r="I25" s="21"/>
      <c r="J25" s="42" t="s">
        <v>55</v>
      </c>
      <c r="K25" s="42"/>
      <c r="L25" s="1">
        <f>(E21+F21)*0.08</f>
        <v>5.2670000000000003</v>
      </c>
      <c r="M25" s="21"/>
      <c r="N25" s="21"/>
      <c r="O25" s="21"/>
      <c r="P25" s="21"/>
      <c r="Q25" s="21"/>
      <c r="R25" s="21"/>
      <c r="S25" s="21"/>
      <c r="T25" s="21"/>
      <c r="U25" s="21"/>
    </row>
    <row r="26" spans="1:29" x14ac:dyDescent="0.3">
      <c r="A26" s="6"/>
      <c r="B26" s="11"/>
      <c r="C26" s="9"/>
      <c r="D26" s="11"/>
      <c r="E26" s="12"/>
      <c r="F26" s="12"/>
      <c r="G26" s="12"/>
      <c r="H26" s="12"/>
      <c r="I26" s="12"/>
      <c r="J26" s="42" t="s">
        <v>56</v>
      </c>
      <c r="K26" s="42"/>
      <c r="L26" s="1">
        <f>K21+L21</f>
        <v>7.2050000000000001</v>
      </c>
      <c r="M26" s="12"/>
      <c r="N26" s="12"/>
      <c r="O26" s="12"/>
      <c r="P26" s="12"/>
    </row>
    <row r="27" spans="1:29" x14ac:dyDescent="0.3">
      <c r="B27" s="11"/>
      <c r="C27" s="9"/>
      <c r="D27" s="11"/>
      <c r="E27" s="12"/>
      <c r="F27" s="12"/>
      <c r="G27" s="12"/>
      <c r="H27" s="12"/>
      <c r="I27" s="12"/>
      <c r="J27" s="12"/>
      <c r="L27" s="1"/>
      <c r="M27" s="12"/>
      <c r="N27" s="12"/>
      <c r="O27" s="12"/>
      <c r="P27" s="12"/>
    </row>
    <row r="28" spans="1:29" x14ac:dyDescent="0.3">
      <c r="A28" s="6" t="s">
        <v>60</v>
      </c>
      <c r="B28" s="11" t="s">
        <v>59</v>
      </c>
      <c r="C28" s="11" t="s">
        <v>36</v>
      </c>
      <c r="D28" s="11" t="s">
        <v>7</v>
      </c>
      <c r="E28" s="42">
        <v>56.66</v>
      </c>
      <c r="F28" s="42"/>
      <c r="G28">
        <v>19.93</v>
      </c>
      <c r="H28">
        <v>2.64</v>
      </c>
      <c r="I28">
        <v>8.81</v>
      </c>
      <c r="J28">
        <v>1.9</v>
      </c>
      <c r="K28">
        <v>0</v>
      </c>
      <c r="L28">
        <v>0</v>
      </c>
      <c r="M28">
        <v>10.06</v>
      </c>
      <c r="N28" s="12"/>
      <c r="O28" s="17">
        <v>0</v>
      </c>
      <c r="P28" s="17">
        <v>0</v>
      </c>
      <c r="Q28">
        <v>70.05</v>
      </c>
      <c r="R28">
        <v>20.6</v>
      </c>
      <c r="S28" s="17">
        <v>0</v>
      </c>
      <c r="T28" s="17">
        <v>0</v>
      </c>
      <c r="U28">
        <v>9.35</v>
      </c>
      <c r="W28" s="1">
        <f>F28/E28</f>
        <v>0</v>
      </c>
      <c r="X28" s="1">
        <f>G28/E28</f>
        <v>0.35174726438404519</v>
      </c>
      <c r="Y28" s="1">
        <f>J28/E28</f>
        <v>3.3533356865513592E-2</v>
      </c>
      <c r="Z28" s="1">
        <f>H28/E28</f>
        <v>4.6593716907871521E-2</v>
      </c>
      <c r="AA28" s="1">
        <f>I28/E28</f>
        <v>0.15548888104482883</v>
      </c>
    </row>
    <row r="29" spans="1:29" x14ac:dyDescent="0.3">
      <c r="A29" s="6" t="s">
        <v>61</v>
      </c>
      <c r="B29" s="11"/>
      <c r="C29" s="11" t="s">
        <v>36</v>
      </c>
      <c r="D29" s="11" t="s">
        <v>8</v>
      </c>
      <c r="E29" s="42">
        <v>57.68</v>
      </c>
      <c r="F29" s="42"/>
      <c r="G29">
        <v>16.850000000000001</v>
      </c>
      <c r="H29">
        <v>4.0599999999999996</v>
      </c>
      <c r="I29">
        <v>7.89</v>
      </c>
      <c r="J29">
        <v>2.21</v>
      </c>
      <c r="K29">
        <v>0</v>
      </c>
      <c r="L29">
        <v>0</v>
      </c>
      <c r="M29">
        <v>11.3</v>
      </c>
      <c r="N29" s="12"/>
      <c r="O29" s="17">
        <v>0</v>
      </c>
      <c r="P29" s="17">
        <v>0</v>
      </c>
      <c r="Q29">
        <v>70.62</v>
      </c>
      <c r="R29">
        <v>19.87</v>
      </c>
      <c r="S29" s="17">
        <v>0</v>
      </c>
      <c r="T29" s="17">
        <v>0</v>
      </c>
      <c r="U29">
        <v>9.51</v>
      </c>
      <c r="W29" s="1">
        <f>F29/E29</f>
        <v>0</v>
      </c>
      <c r="X29" s="1">
        <f>G29/E29</f>
        <v>0.29212898751733707</v>
      </c>
      <c r="Y29" s="1">
        <f>J29/E29</f>
        <v>3.8314840499306516E-2</v>
      </c>
      <c r="Z29" s="1">
        <f>H29/E29</f>
        <v>7.0388349514563103E-2</v>
      </c>
      <c r="AA29" s="1">
        <f>I29/E29</f>
        <v>0.13678918169209431</v>
      </c>
    </row>
    <row r="30" spans="1:29" x14ac:dyDescent="0.3">
      <c r="A30" s="6"/>
      <c r="B30" s="11"/>
      <c r="C30" s="11" t="s">
        <v>36</v>
      </c>
      <c r="D30" s="6" t="s">
        <v>9</v>
      </c>
      <c r="E30" s="42">
        <v>59.73</v>
      </c>
      <c r="F30" s="42"/>
      <c r="G30">
        <v>18.21</v>
      </c>
      <c r="H30">
        <v>2.83</v>
      </c>
      <c r="I30">
        <v>7.66</v>
      </c>
      <c r="J30">
        <v>1.82</v>
      </c>
      <c r="K30">
        <v>0</v>
      </c>
      <c r="L30">
        <v>0</v>
      </c>
      <c r="M30">
        <v>9.75</v>
      </c>
      <c r="O30" s="17">
        <v>0</v>
      </c>
      <c r="P30" s="17">
        <v>0</v>
      </c>
      <c r="Q30">
        <v>72.47</v>
      </c>
      <c r="R30">
        <v>18.02</v>
      </c>
      <c r="S30" s="17">
        <v>0</v>
      </c>
      <c r="T30" s="17">
        <v>0</v>
      </c>
      <c r="U30">
        <v>9.51</v>
      </c>
      <c r="W30" s="1">
        <f>F30/E30</f>
        <v>0</v>
      </c>
      <c r="X30" s="1">
        <f>G30/E30</f>
        <v>0.30487192365645405</v>
      </c>
      <c r="Y30" s="1">
        <f>J30/E30</f>
        <v>3.0470450359953126E-2</v>
      </c>
      <c r="Z30" s="1">
        <f>H30/E30</f>
        <v>4.7379876109157879E-2</v>
      </c>
      <c r="AA30" s="1">
        <f>I30/E30</f>
        <v>0.12824376360287965</v>
      </c>
    </row>
    <row r="31" spans="1:29" x14ac:dyDescent="0.3">
      <c r="A31" s="6"/>
      <c r="B31" s="11"/>
      <c r="C31" s="11" t="s">
        <v>36</v>
      </c>
      <c r="D31" s="11" t="s">
        <v>13</v>
      </c>
      <c r="E31" s="46">
        <v>59.46</v>
      </c>
      <c r="F31" s="46"/>
      <c r="G31">
        <v>16.170000000000002</v>
      </c>
      <c r="H31">
        <v>3.56</v>
      </c>
      <c r="I31">
        <v>7.7</v>
      </c>
      <c r="J31">
        <v>2.16</v>
      </c>
      <c r="K31">
        <v>0</v>
      </c>
      <c r="L31">
        <v>0</v>
      </c>
      <c r="M31">
        <v>10.95</v>
      </c>
      <c r="N31" s="12"/>
      <c r="O31" s="17">
        <v>0</v>
      </c>
      <c r="P31" s="17">
        <v>0</v>
      </c>
      <c r="Q31">
        <v>71.599999999999994</v>
      </c>
      <c r="R31">
        <v>18.71</v>
      </c>
      <c r="S31" s="17">
        <v>0</v>
      </c>
      <c r="T31" s="17">
        <v>0</v>
      </c>
      <c r="U31">
        <v>9.69</v>
      </c>
      <c r="W31" s="1">
        <f>F31/E31</f>
        <v>0</v>
      </c>
      <c r="X31" s="1">
        <f>G31/E31</f>
        <v>0.27194752774974773</v>
      </c>
      <c r="Y31" s="1">
        <f>J31/E31</f>
        <v>3.6326942482341071E-2</v>
      </c>
      <c r="Z31" s="1">
        <f>H31/E31</f>
        <v>5.9872182980154724E-2</v>
      </c>
      <c r="AA31" s="1">
        <f>I31/E31</f>
        <v>0.12949882273797511</v>
      </c>
    </row>
    <row r="32" spans="1:29" x14ac:dyDescent="0.3">
      <c r="A32" s="6"/>
      <c r="B32" s="11"/>
      <c r="C32" s="15" t="s">
        <v>10</v>
      </c>
      <c r="D32" s="15"/>
      <c r="E32" s="43">
        <f>AVERAGE(E28:E31)</f>
        <v>58.3825</v>
      </c>
      <c r="F32" s="43"/>
      <c r="G32" s="16">
        <f t="shared" ref="G32:L32" si="11">AVERAGE(G28:G31)</f>
        <v>17.79</v>
      </c>
      <c r="H32" s="16">
        <f t="shared" si="11"/>
        <v>3.2725</v>
      </c>
      <c r="I32" s="16">
        <f t="shared" si="11"/>
        <v>8.0150000000000006</v>
      </c>
      <c r="J32" s="16">
        <f t="shared" si="11"/>
        <v>2.0225</v>
      </c>
      <c r="K32" s="16">
        <f t="shared" si="11"/>
        <v>0</v>
      </c>
      <c r="L32" s="16">
        <f t="shared" si="11"/>
        <v>0</v>
      </c>
      <c r="M32" s="16">
        <f>AVERAGE(M28:M31)</f>
        <v>10.515000000000001</v>
      </c>
      <c r="N32" s="16"/>
      <c r="O32" s="16">
        <f t="shared" ref="O32:T32" si="12">AVERAGE(O28:O31)</f>
        <v>0</v>
      </c>
      <c r="P32" s="16">
        <f t="shared" si="12"/>
        <v>0</v>
      </c>
      <c r="Q32" s="16">
        <f t="shared" si="12"/>
        <v>71.185000000000002</v>
      </c>
      <c r="R32" s="16">
        <f t="shared" si="12"/>
        <v>19.299999999999997</v>
      </c>
      <c r="S32" s="16">
        <f t="shared" si="12"/>
        <v>0</v>
      </c>
      <c r="T32" s="16">
        <f t="shared" si="12"/>
        <v>0</v>
      </c>
      <c r="U32" s="16">
        <f>AVERAGE(U28:U31)</f>
        <v>9.5149999999999988</v>
      </c>
      <c r="W32" s="16">
        <f>AVERAGE(W28:W31)</f>
        <v>0</v>
      </c>
      <c r="X32" s="31">
        <f>AVERAGE(X28:X31)</f>
        <v>0.30517392582689606</v>
      </c>
      <c r="Y32" s="31">
        <f>AVERAGE(Y28:Y31)</f>
        <v>3.4661397551778578E-2</v>
      </c>
      <c r="Z32" s="31">
        <f>AVERAGE(Z28:Z31)</f>
        <v>5.6058531377936809E-2</v>
      </c>
      <c r="AA32" s="31">
        <f>AVERAGE(AA28:AA31)</f>
        <v>0.13750516226944448</v>
      </c>
    </row>
    <row r="33" spans="1:27" x14ac:dyDescent="0.3">
      <c r="A33" s="6"/>
      <c r="B33" s="11"/>
      <c r="C33" s="9" t="s">
        <v>11</v>
      </c>
      <c r="D33" s="9"/>
      <c r="E33" s="44">
        <f>STDEV(E28:E31)</f>
        <v>1.46484071944131</v>
      </c>
      <c r="F33" s="44"/>
      <c r="G33" s="13">
        <f t="shared" ref="G33:L33" si="13">STDEV(G28:G31)</f>
        <v>1.659718851693462</v>
      </c>
      <c r="H33" s="13">
        <f t="shared" si="13"/>
        <v>0.65794503316513275</v>
      </c>
      <c r="I33" s="13">
        <f t="shared" si="13"/>
        <v>0.53941326148572477</v>
      </c>
      <c r="J33" s="13">
        <f t="shared" si="13"/>
        <v>0.19155068954891985</v>
      </c>
      <c r="K33" s="13">
        <f t="shared" si="13"/>
        <v>0</v>
      </c>
      <c r="L33" s="13">
        <f t="shared" si="13"/>
        <v>0</v>
      </c>
      <c r="M33" s="13">
        <f>STDEV(M28:M31)</f>
        <v>0.72977165378402209</v>
      </c>
      <c r="N33" s="13"/>
      <c r="O33" s="13">
        <f t="shared" ref="O33:T33" si="14">STDEV(O28:O31)</f>
        <v>0</v>
      </c>
      <c r="P33" s="13">
        <f t="shared" si="14"/>
        <v>0</v>
      </c>
      <c r="Q33" s="13">
        <f t="shared" si="14"/>
        <v>1.0694079358847732</v>
      </c>
      <c r="R33" s="13">
        <f t="shared" si="14"/>
        <v>1.1549025932952102</v>
      </c>
      <c r="S33" s="13">
        <f t="shared" si="14"/>
        <v>0</v>
      </c>
      <c r="T33" s="13">
        <f t="shared" si="14"/>
        <v>0</v>
      </c>
      <c r="U33" s="13">
        <f>STDEV(U28:U31)</f>
        <v>0.13892443989449799</v>
      </c>
      <c r="W33" s="13">
        <f>STDEV(W28:W31)</f>
        <v>0</v>
      </c>
      <c r="X33" s="32">
        <f>STDEV(X28:X31)</f>
        <v>3.3878857784519593E-2</v>
      </c>
      <c r="Y33" s="32">
        <f>STDEV(Y28:Y31)</f>
        <v>3.4136099875402121E-3</v>
      </c>
      <c r="Z33" s="32">
        <f>STDEV(Z28:Z31)</f>
        <v>1.1325331438843086E-2</v>
      </c>
      <c r="AA33" s="32">
        <f>STDEV(AA28:AA31)</f>
        <v>1.256717612318525E-2</v>
      </c>
    </row>
    <row r="34" spans="1:27" x14ac:dyDescent="0.3">
      <c r="A34" s="6"/>
      <c r="B34" s="11"/>
      <c r="C34" s="9" t="s">
        <v>12</v>
      </c>
      <c r="D34" s="9"/>
      <c r="E34" s="45">
        <f t="shared" ref="E34:M34" si="15">(E33/E32)</f>
        <v>2.509040756119231E-2</v>
      </c>
      <c r="F34" s="45"/>
      <c r="G34" s="21">
        <f t="shared" si="15"/>
        <v>9.329504506427555E-2</v>
      </c>
      <c r="H34" s="21">
        <f t="shared" si="15"/>
        <v>0.20105272212838282</v>
      </c>
      <c r="I34" s="21">
        <f t="shared" si="15"/>
        <v>6.7300469305767274E-2</v>
      </c>
      <c r="J34" s="21">
        <f t="shared" si="15"/>
        <v>9.4709858862259508E-2</v>
      </c>
      <c r="K34" s="21"/>
      <c r="L34" s="21"/>
      <c r="M34" s="21">
        <f t="shared" si="15"/>
        <v>6.940291524336871E-2</v>
      </c>
      <c r="N34" s="21"/>
      <c r="O34" s="21"/>
      <c r="P34" s="21"/>
      <c r="Q34" s="21">
        <f>(Q33/Q32)</f>
        <v>1.5022939325486734E-2</v>
      </c>
      <c r="R34" s="21">
        <f>(R33/R32)</f>
        <v>5.9839512605969446E-2</v>
      </c>
      <c r="S34" s="21"/>
      <c r="T34" s="21"/>
      <c r="U34" s="21">
        <f>(U33/U32)</f>
        <v>1.460057171776122E-2</v>
      </c>
      <c r="W34" s="21"/>
      <c r="X34" s="33">
        <f>(X33/X32)</f>
        <v>0.11101491614239911</v>
      </c>
      <c r="Y34" s="33">
        <f>(Y33/Y32)</f>
        <v>9.8484487892931183E-2</v>
      </c>
      <c r="Z34" s="33"/>
      <c r="AA34" s="33">
        <f>(AA33/AA32)</f>
        <v>9.1394213248223971E-2</v>
      </c>
    </row>
    <row r="35" spans="1:27" x14ac:dyDescent="0.3">
      <c r="A35" s="6"/>
      <c r="B35" s="11"/>
      <c r="C35" s="9"/>
      <c r="D35" s="9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24"/>
      <c r="R35" s="24"/>
      <c r="S35" s="24"/>
      <c r="T35" s="24"/>
      <c r="U35" s="24"/>
    </row>
    <row r="36" spans="1:27" x14ac:dyDescent="0.3">
      <c r="B36" s="12"/>
      <c r="C36" s="9"/>
      <c r="D36" s="9"/>
      <c r="E36" s="13"/>
      <c r="F36" s="13"/>
      <c r="G36" s="13"/>
      <c r="H36" s="13"/>
      <c r="I36" s="13"/>
      <c r="J36" s="42" t="s">
        <v>55</v>
      </c>
      <c r="K36" s="42"/>
      <c r="L36" s="1">
        <f>(E32+F32)*0.08</f>
        <v>4.6706000000000003</v>
      </c>
      <c r="M36" s="13"/>
      <c r="N36" s="13"/>
      <c r="O36" s="13"/>
      <c r="P36" s="13"/>
      <c r="Q36" s="24"/>
      <c r="R36" s="24"/>
      <c r="S36" s="24"/>
      <c r="T36" s="24"/>
      <c r="U36" s="24"/>
    </row>
    <row r="37" spans="1:27" x14ac:dyDescent="0.3">
      <c r="B37" s="12"/>
      <c r="C37" s="9"/>
      <c r="D37" s="9"/>
      <c r="E37" s="21"/>
      <c r="F37" s="21"/>
      <c r="G37" s="21"/>
      <c r="H37" s="21"/>
      <c r="I37" s="21"/>
      <c r="J37" s="42" t="s">
        <v>56</v>
      </c>
      <c r="K37" s="42"/>
      <c r="L37" s="1">
        <f>K32+L32</f>
        <v>0</v>
      </c>
      <c r="M37" s="21"/>
      <c r="N37" s="21"/>
      <c r="O37" s="21"/>
      <c r="P37" s="21"/>
      <c r="Q37" s="13"/>
      <c r="R37" s="13"/>
      <c r="S37" s="13"/>
      <c r="T37" s="13"/>
      <c r="U37" s="13"/>
    </row>
    <row r="38" spans="1:27" x14ac:dyDescent="0.3">
      <c r="B38" s="12"/>
      <c r="C38" s="9"/>
      <c r="D38" s="9"/>
      <c r="E38" s="21"/>
      <c r="F38" s="21"/>
      <c r="G38" s="21"/>
      <c r="H38" s="21"/>
      <c r="I38" s="21"/>
      <c r="J38" s="26"/>
      <c r="K38" s="26"/>
      <c r="L38" s="1"/>
      <c r="M38" s="21"/>
      <c r="N38" s="21"/>
      <c r="O38" s="21"/>
      <c r="P38" s="21"/>
      <c r="Q38" s="13"/>
      <c r="R38" s="13"/>
      <c r="S38" s="13"/>
      <c r="T38" s="13"/>
      <c r="U38" s="13"/>
    </row>
    <row r="39" spans="1:27" x14ac:dyDescent="0.3">
      <c r="A39" s="6" t="s">
        <v>60</v>
      </c>
      <c r="B39" s="11" t="s">
        <v>57</v>
      </c>
      <c r="C39" s="11" t="s">
        <v>37</v>
      </c>
      <c r="D39" s="11" t="s">
        <v>7</v>
      </c>
      <c r="E39">
        <v>284.61</v>
      </c>
      <c r="F39">
        <v>285.11</v>
      </c>
      <c r="G39">
        <v>286.38</v>
      </c>
      <c r="H39">
        <v>0</v>
      </c>
      <c r="I39">
        <v>288.7</v>
      </c>
      <c r="J39">
        <v>290.45</v>
      </c>
      <c r="K39">
        <v>291.25</v>
      </c>
      <c r="L39">
        <v>292.5</v>
      </c>
      <c r="M39">
        <v>0</v>
      </c>
      <c r="N39" s="21"/>
      <c r="O39">
        <v>534</v>
      </c>
      <c r="P39">
        <v>532.29999999999995</v>
      </c>
      <c r="Q39">
        <v>532.14</v>
      </c>
      <c r="R39">
        <v>0</v>
      </c>
      <c r="S39">
        <v>532</v>
      </c>
      <c r="T39">
        <v>0</v>
      </c>
      <c r="U39">
        <v>0</v>
      </c>
    </row>
    <row r="40" spans="1:27" x14ac:dyDescent="0.3">
      <c r="A40" s="6" t="s">
        <v>62</v>
      </c>
      <c r="B40" s="11"/>
      <c r="C40" s="11" t="s">
        <v>37</v>
      </c>
      <c r="D40" s="11" t="s">
        <v>8</v>
      </c>
      <c r="E40">
        <v>284.58999999999997</v>
      </c>
      <c r="F40">
        <v>285.08999999999997</v>
      </c>
      <c r="G40">
        <v>286.29000000000002</v>
      </c>
      <c r="H40">
        <v>0</v>
      </c>
      <c r="I40">
        <v>288.73</v>
      </c>
      <c r="J40">
        <v>290.44</v>
      </c>
      <c r="K40">
        <v>291.25</v>
      </c>
      <c r="L40">
        <v>292.5</v>
      </c>
      <c r="M40">
        <v>0</v>
      </c>
      <c r="N40" s="21"/>
      <c r="O40">
        <v>534</v>
      </c>
      <c r="P40">
        <v>532.29999999999995</v>
      </c>
      <c r="Q40">
        <v>532.20000000000005</v>
      </c>
      <c r="R40">
        <v>0</v>
      </c>
      <c r="S40">
        <v>532</v>
      </c>
      <c r="T40">
        <v>0</v>
      </c>
      <c r="U40">
        <v>0</v>
      </c>
    </row>
    <row r="41" spans="1:27" x14ac:dyDescent="0.3">
      <c r="A41" s="6"/>
      <c r="B41" s="11"/>
      <c r="C41" s="11" t="s">
        <v>37</v>
      </c>
      <c r="D41" s="6" t="s">
        <v>9</v>
      </c>
      <c r="E41">
        <v>284.52999999999997</v>
      </c>
      <c r="F41">
        <v>285.02999999999997</v>
      </c>
      <c r="G41">
        <v>286.27999999999997</v>
      </c>
      <c r="H41">
        <v>0</v>
      </c>
      <c r="I41">
        <v>288.72000000000003</v>
      </c>
      <c r="J41">
        <v>290.47000000000003</v>
      </c>
      <c r="K41">
        <v>291.25</v>
      </c>
      <c r="L41">
        <v>292.5</v>
      </c>
      <c r="M41">
        <v>0</v>
      </c>
      <c r="N41" s="21"/>
      <c r="O41">
        <v>534</v>
      </c>
      <c r="P41">
        <v>532.29999999999995</v>
      </c>
      <c r="Q41">
        <v>532.09</v>
      </c>
      <c r="R41">
        <v>0</v>
      </c>
      <c r="S41">
        <v>532</v>
      </c>
      <c r="T41">
        <v>0</v>
      </c>
      <c r="U41">
        <v>0</v>
      </c>
    </row>
    <row r="42" spans="1:27" x14ac:dyDescent="0.3">
      <c r="A42" s="6"/>
      <c r="B42" s="11"/>
      <c r="C42" s="11" t="s">
        <v>37</v>
      </c>
      <c r="D42" s="11" t="s">
        <v>13</v>
      </c>
      <c r="E42">
        <v>284.5</v>
      </c>
      <c r="F42">
        <v>285</v>
      </c>
      <c r="G42">
        <v>286.24</v>
      </c>
      <c r="H42">
        <v>0</v>
      </c>
      <c r="I42">
        <v>288.72000000000003</v>
      </c>
      <c r="J42">
        <v>290.45999999999998</v>
      </c>
      <c r="K42">
        <v>291.25</v>
      </c>
      <c r="L42">
        <v>292.5</v>
      </c>
      <c r="M42">
        <v>0</v>
      </c>
      <c r="N42" s="21"/>
      <c r="O42">
        <v>534</v>
      </c>
      <c r="P42">
        <v>532.29999999999995</v>
      </c>
      <c r="Q42">
        <v>532.29</v>
      </c>
      <c r="R42">
        <v>0</v>
      </c>
      <c r="S42">
        <v>532</v>
      </c>
      <c r="T42">
        <v>0</v>
      </c>
      <c r="U42">
        <v>0</v>
      </c>
    </row>
    <row r="43" spans="1:27" x14ac:dyDescent="0.3">
      <c r="A43" s="6"/>
      <c r="B43" s="11"/>
      <c r="C43" s="15" t="s">
        <v>10</v>
      </c>
      <c r="D43" s="15"/>
      <c r="E43" s="27">
        <f t="shared" ref="E43:M43" si="16">AVERAGE(E39:E42)</f>
        <v>284.5575</v>
      </c>
      <c r="F43" s="27">
        <f t="shared" si="16"/>
        <v>285.0575</v>
      </c>
      <c r="G43" s="16">
        <f t="shared" si="16"/>
        <v>286.29750000000001</v>
      </c>
      <c r="H43" s="16">
        <f t="shared" si="16"/>
        <v>0</v>
      </c>
      <c r="I43" s="16">
        <f t="shared" si="16"/>
        <v>288.71750000000003</v>
      </c>
      <c r="J43" s="16">
        <f t="shared" si="16"/>
        <v>290.45499999999998</v>
      </c>
      <c r="K43" s="16">
        <f t="shared" si="16"/>
        <v>291.25</v>
      </c>
      <c r="L43" s="16">
        <f t="shared" si="16"/>
        <v>292.5</v>
      </c>
      <c r="M43" s="16">
        <f t="shared" si="16"/>
        <v>0</v>
      </c>
      <c r="N43" s="21"/>
      <c r="O43" s="16">
        <f t="shared" ref="O43:U43" si="17">AVERAGE(O39:O42)</f>
        <v>534</v>
      </c>
      <c r="P43" s="16">
        <f t="shared" si="17"/>
        <v>532.29999999999995</v>
      </c>
      <c r="Q43" s="16">
        <f t="shared" si="17"/>
        <v>532.18000000000006</v>
      </c>
      <c r="R43" s="16">
        <f t="shared" si="17"/>
        <v>0</v>
      </c>
      <c r="S43" s="16">
        <f t="shared" si="17"/>
        <v>532</v>
      </c>
      <c r="T43" s="16">
        <f t="shared" si="17"/>
        <v>0</v>
      </c>
      <c r="U43" s="16">
        <f t="shared" si="17"/>
        <v>0</v>
      </c>
    </row>
    <row r="44" spans="1:27" x14ac:dyDescent="0.3">
      <c r="A44" s="6"/>
      <c r="B44" s="11"/>
      <c r="C44" s="9" t="s">
        <v>11</v>
      </c>
      <c r="D44" s="9"/>
      <c r="E44" s="28">
        <f>STDEV(E39:E42)</f>
        <v>5.1234753829802242E-2</v>
      </c>
      <c r="F44" s="28">
        <f>STDEV(F39:F42)</f>
        <v>5.1234753829802242E-2</v>
      </c>
      <c r="G44" s="13">
        <f t="shared" ref="G44:L44" si="18">STDEV(G39:G42)</f>
        <v>5.9090326337449546E-2</v>
      </c>
      <c r="H44" s="13">
        <f t="shared" si="18"/>
        <v>0</v>
      </c>
      <c r="I44" s="13">
        <f t="shared" si="18"/>
        <v>1.2583057392132823E-2</v>
      </c>
      <c r="J44" s="13">
        <f t="shared" si="18"/>
        <v>1.2909944487368331E-2</v>
      </c>
      <c r="K44" s="13">
        <f t="shared" si="18"/>
        <v>0</v>
      </c>
      <c r="L44" s="13">
        <f t="shared" si="18"/>
        <v>0</v>
      </c>
      <c r="M44" s="13">
        <f>STDEV(M39:M42)</f>
        <v>0</v>
      </c>
      <c r="N44" s="21"/>
      <c r="O44" s="13">
        <f t="shared" ref="O44:U44" si="19">STDEV(O39:O42)</f>
        <v>0</v>
      </c>
      <c r="P44" s="13">
        <f t="shared" si="19"/>
        <v>0</v>
      </c>
      <c r="Q44" s="13">
        <f>STDEV(Q39:Q42)</f>
        <v>8.6023252670405295E-2</v>
      </c>
      <c r="R44" s="13">
        <f>STDEV(R39:R42)</f>
        <v>0</v>
      </c>
      <c r="S44" s="13">
        <f>STDEV(S39:S42)</f>
        <v>0</v>
      </c>
      <c r="T44" s="13">
        <f t="shared" si="19"/>
        <v>0</v>
      </c>
      <c r="U44" s="13">
        <f t="shared" si="19"/>
        <v>0</v>
      </c>
    </row>
    <row r="45" spans="1:27" x14ac:dyDescent="0.3">
      <c r="A45" s="6"/>
      <c r="B45" s="11"/>
      <c r="C45" s="9" t="s">
        <v>12</v>
      </c>
      <c r="D45" s="9"/>
      <c r="E45" s="29">
        <f>(E44/E43)</f>
        <v>1.800506183453335E-4</v>
      </c>
      <c r="F45" s="29">
        <f>(F44/F43)</f>
        <v>1.7973480378450748E-4</v>
      </c>
      <c r="G45" s="21">
        <f>(G44/G43)</f>
        <v>2.0639483871654325E-4</v>
      </c>
      <c r="H45" s="21"/>
      <c r="I45" s="21">
        <f>(I44/I43)</f>
        <v>4.3582593338238321E-5</v>
      </c>
      <c r="J45" s="21">
        <f>(J44/J43)</f>
        <v>4.444731365398541E-5</v>
      </c>
      <c r="K45" s="21">
        <f>(K44/K43)</f>
        <v>0</v>
      </c>
      <c r="L45" s="21">
        <f>(L44/L43)</f>
        <v>0</v>
      </c>
      <c r="M45" s="21"/>
      <c r="N45" s="21"/>
      <c r="O45" s="21">
        <f>(O44/O43)</f>
        <v>0</v>
      </c>
      <c r="P45" s="21">
        <f>(P44/P43)</f>
        <v>0</v>
      </c>
      <c r="Q45" s="21">
        <f>(Q44/Q43)</f>
        <v>1.6164315207336857E-4</v>
      </c>
      <c r="R45" s="21"/>
      <c r="S45" s="21">
        <f>(S44/S43)</f>
        <v>0</v>
      </c>
      <c r="T45" s="21"/>
      <c r="U45" s="21"/>
    </row>
    <row r="46" spans="1:27" x14ac:dyDescent="0.3">
      <c r="B46" s="12"/>
      <c r="C46" s="9"/>
      <c r="D46" s="9"/>
      <c r="E46" s="21"/>
      <c r="F46" s="21"/>
      <c r="G46" s="21"/>
      <c r="H46" s="21"/>
      <c r="I46" s="21"/>
      <c r="J46" s="26"/>
      <c r="K46" s="26"/>
      <c r="L46" s="1"/>
      <c r="M46" s="21"/>
      <c r="N46" s="21"/>
      <c r="O46" s="21"/>
      <c r="P46" s="21"/>
      <c r="Q46" s="13"/>
      <c r="R46" s="13"/>
      <c r="S46" s="13"/>
      <c r="T46" s="13"/>
      <c r="U46" s="13"/>
    </row>
    <row r="47" spans="1:27" x14ac:dyDescent="0.3">
      <c r="B47" s="12"/>
      <c r="C47" s="9"/>
      <c r="D47" s="9"/>
      <c r="E47" s="21"/>
      <c r="F47" s="21"/>
      <c r="G47" s="21"/>
      <c r="H47" s="21"/>
      <c r="I47" s="21"/>
      <c r="J47" s="26"/>
      <c r="K47" s="26"/>
      <c r="L47" s="1"/>
      <c r="M47" s="21"/>
      <c r="N47" s="21"/>
      <c r="O47" s="21"/>
      <c r="P47" s="21"/>
      <c r="Q47" s="13"/>
      <c r="R47" s="13"/>
      <c r="S47" s="13"/>
      <c r="T47" s="13"/>
      <c r="U47" s="13"/>
    </row>
    <row r="48" spans="1:27" x14ac:dyDescent="0.3">
      <c r="A48" s="6" t="s">
        <v>60</v>
      </c>
      <c r="B48" s="11" t="s">
        <v>58</v>
      </c>
      <c r="C48" s="11" t="s">
        <v>38</v>
      </c>
      <c r="D48" s="11" t="s">
        <v>7</v>
      </c>
      <c r="E48">
        <v>284.55</v>
      </c>
      <c r="F48">
        <v>285.05</v>
      </c>
      <c r="G48">
        <v>286.24</v>
      </c>
      <c r="H48">
        <v>0</v>
      </c>
      <c r="I48">
        <v>288.75</v>
      </c>
      <c r="J48">
        <v>290.61</v>
      </c>
      <c r="K48">
        <v>291.25</v>
      </c>
      <c r="L48">
        <v>292.5</v>
      </c>
      <c r="M48">
        <v>0</v>
      </c>
      <c r="N48" s="21"/>
      <c r="O48">
        <v>533.98</v>
      </c>
      <c r="P48">
        <v>532.24</v>
      </c>
      <c r="Q48">
        <v>0</v>
      </c>
      <c r="R48">
        <v>532.66</v>
      </c>
      <c r="S48">
        <v>532</v>
      </c>
      <c r="T48">
        <v>539.5</v>
      </c>
    </row>
    <row r="49" spans="1:21" x14ac:dyDescent="0.3">
      <c r="A49" s="6" t="s">
        <v>62</v>
      </c>
      <c r="B49" s="11"/>
      <c r="C49" s="11" t="s">
        <v>38</v>
      </c>
      <c r="D49" s="11" t="s">
        <v>8</v>
      </c>
      <c r="E49">
        <v>284.49</v>
      </c>
      <c r="F49">
        <v>284.99</v>
      </c>
      <c r="G49">
        <v>286.10000000000002</v>
      </c>
      <c r="H49">
        <v>0</v>
      </c>
      <c r="I49">
        <v>288.64</v>
      </c>
      <c r="J49">
        <v>290.45999999999998</v>
      </c>
      <c r="K49">
        <v>291.25</v>
      </c>
      <c r="L49">
        <v>292.5</v>
      </c>
      <c r="M49">
        <v>0</v>
      </c>
      <c r="N49" s="21"/>
      <c r="O49">
        <v>534.1</v>
      </c>
      <c r="P49">
        <v>532.24</v>
      </c>
      <c r="Q49">
        <v>0</v>
      </c>
      <c r="R49">
        <v>533.04</v>
      </c>
      <c r="S49">
        <v>532</v>
      </c>
      <c r="T49">
        <v>539.6</v>
      </c>
    </row>
    <row r="50" spans="1:21" x14ac:dyDescent="0.3">
      <c r="A50" s="6"/>
      <c r="B50" s="11"/>
      <c r="C50" s="11" t="s">
        <v>38</v>
      </c>
      <c r="D50" s="6" t="s">
        <v>9</v>
      </c>
      <c r="E50">
        <v>284.56</v>
      </c>
      <c r="F50">
        <v>285.06</v>
      </c>
      <c r="G50">
        <v>286.20999999999998</v>
      </c>
      <c r="H50">
        <v>0</v>
      </c>
      <c r="I50">
        <v>288.66000000000003</v>
      </c>
      <c r="J50">
        <v>290.52</v>
      </c>
      <c r="K50">
        <v>291.25</v>
      </c>
      <c r="L50">
        <v>292.5</v>
      </c>
      <c r="M50">
        <v>0</v>
      </c>
      <c r="N50" s="21"/>
      <c r="O50">
        <v>534.03</v>
      </c>
      <c r="P50">
        <v>532.24</v>
      </c>
      <c r="Q50">
        <v>0</v>
      </c>
      <c r="R50">
        <v>532.72</v>
      </c>
      <c r="S50">
        <v>532</v>
      </c>
      <c r="T50">
        <v>539.5</v>
      </c>
    </row>
    <row r="51" spans="1:21" x14ac:dyDescent="0.3">
      <c r="A51" s="6"/>
      <c r="B51" s="11"/>
      <c r="C51" s="11" t="s">
        <v>38</v>
      </c>
      <c r="D51" s="11" t="s">
        <v>13</v>
      </c>
      <c r="E51">
        <v>284.57</v>
      </c>
      <c r="F51">
        <v>285.07</v>
      </c>
      <c r="G51">
        <v>286.27999999999997</v>
      </c>
      <c r="H51">
        <v>0</v>
      </c>
      <c r="I51">
        <v>288.74</v>
      </c>
      <c r="J51">
        <v>290.57</v>
      </c>
      <c r="K51">
        <v>291.25</v>
      </c>
      <c r="L51">
        <v>292.5</v>
      </c>
      <c r="M51">
        <v>0</v>
      </c>
      <c r="N51" s="21"/>
      <c r="O51">
        <v>534.02</v>
      </c>
      <c r="P51">
        <v>532.24</v>
      </c>
      <c r="Q51">
        <v>0</v>
      </c>
      <c r="R51">
        <v>532.55999999999995</v>
      </c>
      <c r="S51">
        <v>532</v>
      </c>
      <c r="T51">
        <v>539.5</v>
      </c>
    </row>
    <row r="52" spans="1:21" x14ac:dyDescent="0.3">
      <c r="A52" s="6"/>
      <c r="B52" s="11"/>
      <c r="C52" s="15" t="s">
        <v>10</v>
      </c>
      <c r="D52" s="15"/>
      <c r="E52" s="27">
        <f t="shared" ref="E52:M52" si="20">AVERAGE(E48:E51)</f>
        <v>284.54249999999996</v>
      </c>
      <c r="F52" s="27">
        <f t="shared" si="20"/>
        <v>285.04249999999996</v>
      </c>
      <c r="G52" s="16">
        <f t="shared" si="20"/>
        <v>286.20749999999998</v>
      </c>
      <c r="H52" s="16">
        <f t="shared" si="20"/>
        <v>0</v>
      </c>
      <c r="I52" s="16">
        <f t="shared" si="20"/>
        <v>288.69749999999999</v>
      </c>
      <c r="J52" s="16">
        <f t="shared" si="20"/>
        <v>290.53999999999996</v>
      </c>
      <c r="K52" s="16">
        <f t="shared" si="20"/>
        <v>291.25</v>
      </c>
      <c r="L52" s="16">
        <f t="shared" si="20"/>
        <v>292.5</v>
      </c>
      <c r="M52" s="16">
        <f t="shared" si="20"/>
        <v>0</v>
      </c>
      <c r="N52" s="21"/>
      <c r="O52" s="31">
        <f t="shared" ref="O52:U52" si="21">AVERAGE(O48:O51)</f>
        <v>534.03250000000003</v>
      </c>
      <c r="P52" s="31">
        <f t="shared" si="21"/>
        <v>532.24</v>
      </c>
      <c r="Q52" s="31">
        <f t="shared" si="21"/>
        <v>0</v>
      </c>
      <c r="R52" s="31">
        <f t="shared" si="21"/>
        <v>532.74499999999989</v>
      </c>
      <c r="S52" s="31">
        <f t="shared" si="21"/>
        <v>532</v>
      </c>
      <c r="T52" s="31">
        <f t="shared" si="21"/>
        <v>539.52499999999998</v>
      </c>
      <c r="U52" s="31" t="e">
        <f t="shared" si="21"/>
        <v>#DIV/0!</v>
      </c>
    </row>
    <row r="53" spans="1:21" x14ac:dyDescent="0.3">
      <c r="A53" s="6"/>
      <c r="B53" s="11"/>
      <c r="C53" s="9" t="s">
        <v>11</v>
      </c>
      <c r="D53" s="9"/>
      <c r="E53" s="28">
        <f>STDEV(E48:E51)</f>
        <v>3.5939764421408033E-2</v>
      </c>
      <c r="F53" s="28">
        <f>STDEV(F48:F51)</f>
        <v>3.5939764421408033E-2</v>
      </c>
      <c r="G53" s="13">
        <f t="shared" ref="G53:L53" si="22">STDEV(G48:G51)</f>
        <v>7.7190241179378033E-2</v>
      </c>
      <c r="H53" s="13">
        <f t="shared" si="22"/>
        <v>0</v>
      </c>
      <c r="I53" s="13">
        <f t="shared" si="22"/>
        <v>5.5602757725375658E-2</v>
      </c>
      <c r="J53" s="13">
        <f t="shared" si="22"/>
        <v>6.480740698409275E-2</v>
      </c>
      <c r="K53" s="13">
        <f t="shared" si="22"/>
        <v>0</v>
      </c>
      <c r="L53" s="13">
        <f t="shared" si="22"/>
        <v>0</v>
      </c>
      <c r="M53" s="13">
        <f>STDEV(M48:M51)</f>
        <v>0</v>
      </c>
      <c r="N53" s="21"/>
      <c r="O53" s="32">
        <f t="shared" ref="O53:U53" si="23">STDEV(O48:O51)</f>
        <v>4.9916597106245637E-2</v>
      </c>
      <c r="P53" s="32">
        <f t="shared" si="23"/>
        <v>0</v>
      </c>
      <c r="Q53" s="32">
        <f t="shared" si="23"/>
        <v>0</v>
      </c>
      <c r="R53" s="32">
        <f t="shared" si="23"/>
        <v>0.20744477176669038</v>
      </c>
      <c r="S53" s="32">
        <f t="shared" si="23"/>
        <v>0</v>
      </c>
      <c r="T53" s="32">
        <f t="shared" si="23"/>
        <v>5.0000000000011369E-2</v>
      </c>
      <c r="U53" s="32" t="e">
        <f t="shared" si="23"/>
        <v>#DIV/0!</v>
      </c>
    </row>
    <row r="54" spans="1:21" x14ac:dyDescent="0.3">
      <c r="A54" s="6"/>
      <c r="B54" s="11"/>
      <c r="C54" s="9" t="s">
        <v>12</v>
      </c>
      <c r="D54" s="9"/>
      <c r="E54" s="29">
        <f>(E53/E52)</f>
        <v>1.2630719284960256E-4</v>
      </c>
      <c r="F54" s="29">
        <f>(F53/F52)</f>
        <v>1.2608563432262921E-4</v>
      </c>
      <c r="G54" s="21">
        <f>(G53/G52)</f>
        <v>2.6970027402977922E-4</v>
      </c>
      <c r="H54" s="21"/>
      <c r="I54" s="21">
        <f>(I53/I52)</f>
        <v>1.9259868106019504E-4</v>
      </c>
      <c r="J54" s="21">
        <f>(J53/J52)</f>
        <v>2.2305846693774611E-4</v>
      </c>
      <c r="K54" s="21">
        <f>(K53/K52)</f>
        <v>0</v>
      </c>
      <c r="L54" s="21">
        <f>(L53/L52)</f>
        <v>0</v>
      </c>
      <c r="M54" s="21"/>
      <c r="N54" s="21"/>
      <c r="O54" s="33">
        <f>(O53/O52)</f>
        <v>9.3471084823949175E-5</v>
      </c>
      <c r="P54" s="33">
        <f>(P53/P52)</f>
        <v>0</v>
      </c>
      <c r="Q54" s="33"/>
      <c r="R54" s="33">
        <f>(R53/R52)</f>
        <v>3.8938849124194584E-4</v>
      </c>
      <c r="S54" s="33">
        <f>(S53/S52)</f>
        <v>0</v>
      </c>
      <c r="T54" s="33">
        <f>(T53/T52)</f>
        <v>9.2674111486977189E-5</v>
      </c>
      <c r="U54" s="33"/>
    </row>
    <row r="55" spans="1:21" x14ac:dyDescent="0.3">
      <c r="B55" s="12"/>
      <c r="C55" s="9"/>
      <c r="D55" s="9"/>
      <c r="E55" s="21"/>
      <c r="F55" s="21"/>
      <c r="G55" s="21"/>
      <c r="H55" s="21"/>
      <c r="I55" s="21"/>
      <c r="J55" s="26"/>
      <c r="K55" s="26"/>
      <c r="L55" s="1"/>
      <c r="M55" s="21"/>
      <c r="N55" s="21"/>
      <c r="O55" s="21"/>
      <c r="P55" s="21"/>
      <c r="Q55" s="13"/>
      <c r="R55" s="13"/>
      <c r="S55" s="13"/>
      <c r="T55" s="13"/>
      <c r="U55" s="13"/>
    </row>
    <row r="56" spans="1:21" x14ac:dyDescent="0.3">
      <c r="B56" s="12"/>
      <c r="C56" s="9"/>
      <c r="D56" s="9"/>
      <c r="E56" s="21"/>
      <c r="F56" s="21"/>
      <c r="G56" s="21"/>
      <c r="H56" s="21"/>
      <c r="I56" s="21"/>
      <c r="J56" s="26"/>
      <c r="K56" s="26"/>
      <c r="L56" s="1"/>
      <c r="M56" s="21"/>
      <c r="N56" s="21"/>
      <c r="O56" s="21"/>
      <c r="P56" s="21"/>
      <c r="Q56" s="13"/>
      <c r="R56" s="13"/>
      <c r="S56" s="13"/>
      <c r="T56" s="13"/>
      <c r="U56" s="13"/>
    </row>
    <row r="57" spans="1:21" x14ac:dyDescent="0.3">
      <c r="A57" s="6" t="s">
        <v>60</v>
      </c>
      <c r="B57" s="11" t="s">
        <v>59</v>
      </c>
      <c r="C57" s="11" t="s">
        <v>36</v>
      </c>
      <c r="D57" s="11" t="s">
        <v>7</v>
      </c>
      <c r="E57" s="42">
        <v>284.68</v>
      </c>
      <c r="F57" s="42"/>
      <c r="G57">
        <v>286.23</v>
      </c>
      <c r="H57">
        <v>287.68</v>
      </c>
      <c r="I57">
        <v>288.68</v>
      </c>
      <c r="J57">
        <v>290.27999999999997</v>
      </c>
      <c r="K57">
        <v>0</v>
      </c>
      <c r="L57">
        <v>0</v>
      </c>
      <c r="M57">
        <v>292.54000000000002</v>
      </c>
      <c r="N57" s="21"/>
      <c r="O57">
        <v>0</v>
      </c>
      <c r="P57">
        <v>0</v>
      </c>
      <c r="Q57">
        <v>531.9</v>
      </c>
      <c r="R57">
        <v>532.79999999999995</v>
      </c>
      <c r="S57">
        <v>0</v>
      </c>
      <c r="T57">
        <v>0</v>
      </c>
      <c r="U57">
        <v>535.76</v>
      </c>
    </row>
    <row r="58" spans="1:21" x14ac:dyDescent="0.3">
      <c r="A58" s="6" t="s">
        <v>62</v>
      </c>
      <c r="B58" s="12"/>
      <c r="C58" s="11" t="s">
        <v>36</v>
      </c>
      <c r="D58" s="11" t="s">
        <v>8</v>
      </c>
      <c r="E58" s="42">
        <v>284.68</v>
      </c>
      <c r="F58" s="42"/>
      <c r="G58">
        <v>286.23</v>
      </c>
      <c r="H58">
        <v>287.68</v>
      </c>
      <c r="I58">
        <v>288.68</v>
      </c>
      <c r="J58">
        <v>290.14999999999998</v>
      </c>
      <c r="K58">
        <v>0</v>
      </c>
      <c r="L58">
        <v>0</v>
      </c>
      <c r="M58">
        <v>292.51</v>
      </c>
      <c r="N58" s="21"/>
      <c r="O58">
        <v>0</v>
      </c>
      <c r="P58">
        <v>0</v>
      </c>
      <c r="Q58">
        <v>531.88</v>
      </c>
      <c r="R58">
        <v>532.79999999999995</v>
      </c>
      <c r="S58">
        <v>0</v>
      </c>
      <c r="T58">
        <v>0</v>
      </c>
      <c r="U58">
        <v>535.75</v>
      </c>
    </row>
    <row r="59" spans="1:21" x14ac:dyDescent="0.3">
      <c r="B59" s="12"/>
      <c r="C59" s="11" t="s">
        <v>36</v>
      </c>
      <c r="D59" s="6" t="s">
        <v>9</v>
      </c>
      <c r="E59" s="42">
        <v>284.7</v>
      </c>
      <c r="F59" s="42"/>
      <c r="G59">
        <v>286.25</v>
      </c>
      <c r="H59">
        <v>287.7</v>
      </c>
      <c r="I59">
        <v>288.7</v>
      </c>
      <c r="J59">
        <v>290.18</v>
      </c>
      <c r="K59">
        <v>0</v>
      </c>
      <c r="L59">
        <v>0</v>
      </c>
      <c r="M59">
        <v>292.51</v>
      </c>
      <c r="N59" s="21"/>
      <c r="O59">
        <v>0</v>
      </c>
      <c r="P59">
        <v>0</v>
      </c>
      <c r="Q59">
        <v>531.91999999999996</v>
      </c>
      <c r="R59">
        <v>532.86</v>
      </c>
      <c r="S59">
        <v>0</v>
      </c>
      <c r="T59">
        <v>0</v>
      </c>
      <c r="U59">
        <v>535.77</v>
      </c>
    </row>
    <row r="60" spans="1:21" x14ac:dyDescent="0.3">
      <c r="B60" s="12"/>
      <c r="C60" s="11" t="s">
        <v>36</v>
      </c>
      <c r="D60" s="11" t="s">
        <v>13</v>
      </c>
      <c r="E60" s="46">
        <v>284.68</v>
      </c>
      <c r="F60" s="46"/>
      <c r="G60">
        <v>286.23</v>
      </c>
      <c r="H60">
        <v>287.68</v>
      </c>
      <c r="I60">
        <v>288.68</v>
      </c>
      <c r="J60">
        <v>290.23</v>
      </c>
      <c r="K60">
        <v>0</v>
      </c>
      <c r="L60">
        <v>0</v>
      </c>
      <c r="M60">
        <v>292.5</v>
      </c>
      <c r="N60" s="21"/>
      <c r="O60">
        <v>0</v>
      </c>
      <c r="P60">
        <v>0</v>
      </c>
      <c r="Q60">
        <v>531.89</v>
      </c>
      <c r="R60">
        <v>532.79999999999995</v>
      </c>
      <c r="S60">
        <v>0</v>
      </c>
      <c r="T60">
        <v>0</v>
      </c>
      <c r="U60">
        <v>535.78</v>
      </c>
    </row>
    <row r="61" spans="1:21" x14ac:dyDescent="0.3">
      <c r="B61" s="12"/>
      <c r="C61" s="15" t="s">
        <v>10</v>
      </c>
      <c r="D61" s="15"/>
      <c r="E61" s="43">
        <f>AVERAGE(E57:E60)</f>
        <v>284.685</v>
      </c>
      <c r="F61" s="43"/>
      <c r="G61" s="16">
        <f t="shared" ref="G61:M61" si="24">AVERAGE(G57:G60)</f>
        <v>286.23500000000001</v>
      </c>
      <c r="H61" s="16">
        <f t="shared" si="24"/>
        <v>287.685</v>
      </c>
      <c r="I61" s="16">
        <f t="shared" si="24"/>
        <v>288.685</v>
      </c>
      <c r="J61" s="16">
        <f t="shared" si="24"/>
        <v>290.20999999999998</v>
      </c>
      <c r="K61" s="16">
        <f t="shared" si="24"/>
        <v>0</v>
      </c>
      <c r="L61" s="16">
        <f t="shared" si="24"/>
        <v>0</v>
      </c>
      <c r="M61" s="16">
        <f t="shared" si="24"/>
        <v>292.51499999999999</v>
      </c>
      <c r="N61" s="21"/>
      <c r="O61" s="31">
        <f t="shared" ref="O61:U61" si="25">AVERAGE(O57:O60)</f>
        <v>0</v>
      </c>
      <c r="P61" s="31">
        <f t="shared" si="25"/>
        <v>0</v>
      </c>
      <c r="Q61" s="31">
        <f t="shared" si="25"/>
        <v>531.89749999999992</v>
      </c>
      <c r="R61" s="31">
        <f t="shared" si="25"/>
        <v>532.81500000000005</v>
      </c>
      <c r="S61" s="31">
        <f t="shared" si="25"/>
        <v>0</v>
      </c>
      <c r="T61" s="31">
        <f t="shared" si="25"/>
        <v>0</v>
      </c>
      <c r="U61" s="31">
        <f t="shared" si="25"/>
        <v>535.76499999999999</v>
      </c>
    </row>
    <row r="62" spans="1:21" x14ac:dyDescent="0.3">
      <c r="B62" s="12"/>
      <c r="C62" s="9" t="s">
        <v>11</v>
      </c>
      <c r="D62" s="9"/>
      <c r="E62" s="44">
        <f>STDEV(E57:E60)</f>
        <v>9.9999999999909051E-3</v>
      </c>
      <c r="F62" s="44"/>
      <c r="G62" s="13">
        <f t="shared" ref="G62:L62" si="26">STDEV(G57:G60)</f>
        <v>9.9999999999909051E-3</v>
      </c>
      <c r="H62" s="13">
        <f t="shared" si="26"/>
        <v>9.9999999999909051E-3</v>
      </c>
      <c r="I62" s="13">
        <f t="shared" si="26"/>
        <v>9.9999999999909051E-3</v>
      </c>
      <c r="J62" s="13">
        <f t="shared" si="26"/>
        <v>5.7154760664938568E-2</v>
      </c>
      <c r="K62" s="13">
        <f t="shared" si="26"/>
        <v>0</v>
      </c>
      <c r="L62" s="13">
        <f t="shared" si="26"/>
        <v>0</v>
      </c>
      <c r="M62" s="13">
        <f>STDEV(M57:M60)</f>
        <v>1.7320508075700371E-2</v>
      </c>
      <c r="N62" s="21"/>
      <c r="O62" s="32">
        <f t="shared" ref="O62:U62" si="27">STDEV(O57:O60)</f>
        <v>0</v>
      </c>
      <c r="P62" s="32">
        <f t="shared" si="27"/>
        <v>0</v>
      </c>
      <c r="Q62" s="32">
        <f t="shared" si="27"/>
        <v>1.7078251276583797E-2</v>
      </c>
      <c r="R62" s="32">
        <f t="shared" si="27"/>
        <v>3.0000000000029559E-2</v>
      </c>
      <c r="S62" s="32">
        <f t="shared" si="27"/>
        <v>0</v>
      </c>
      <c r="T62" s="32">
        <f t="shared" si="27"/>
        <v>0</v>
      </c>
      <c r="U62" s="32">
        <f t="shared" si="27"/>
        <v>1.2909944487346314E-2</v>
      </c>
    </row>
    <row r="63" spans="1:21" x14ac:dyDescent="0.3">
      <c r="B63" s="12"/>
      <c r="C63" s="9" t="s">
        <v>12</v>
      </c>
      <c r="D63" s="9"/>
      <c r="E63" s="45">
        <f>(E62/E61)</f>
        <v>3.5126543372467479E-5</v>
      </c>
      <c r="F63" s="45"/>
      <c r="G63" s="21">
        <f>(G62/G61)</f>
        <v>3.4936328541201825E-5</v>
      </c>
      <c r="H63" s="21">
        <f>(H62/H61)</f>
        <v>3.4760241236042561E-5</v>
      </c>
      <c r="I63" s="21">
        <f>(I62/I61)</f>
        <v>3.4639832343179953E-5</v>
      </c>
      <c r="J63" s="21">
        <f>(J62/J61)</f>
        <v>1.969427678747754E-4</v>
      </c>
      <c r="K63" s="21"/>
      <c r="L63" s="21"/>
      <c r="M63" s="21">
        <f>(M62/M61)</f>
        <v>5.9212375692529863E-5</v>
      </c>
      <c r="N63" s="21"/>
      <c r="O63" s="33"/>
      <c r="P63" s="33"/>
      <c r="Q63" s="33">
        <f>(Q62/Q61)</f>
        <v>3.2108162336885957E-5</v>
      </c>
      <c r="R63" s="33">
        <f>(R62/R61)</f>
        <v>5.6304721150923972E-5</v>
      </c>
      <c r="S63" s="33"/>
      <c r="T63" s="33"/>
      <c r="U63" s="33">
        <f>(U62/U61)</f>
        <v>2.4096281928357234E-5</v>
      </c>
    </row>
    <row r="64" spans="1:21" x14ac:dyDescent="0.3">
      <c r="B64" s="12"/>
      <c r="C64" s="9"/>
      <c r="D64" s="9"/>
      <c r="E64" s="21"/>
      <c r="F64" s="21"/>
      <c r="G64" s="21"/>
      <c r="H64" s="21"/>
      <c r="I64" s="21"/>
      <c r="J64" s="26"/>
      <c r="K64" s="26"/>
      <c r="L64" s="1"/>
      <c r="M64" s="21"/>
      <c r="N64" s="21"/>
      <c r="O64" s="21"/>
      <c r="P64" s="21"/>
      <c r="Q64" s="13"/>
      <c r="R64" s="13"/>
      <c r="S64" s="13"/>
      <c r="T64" s="13"/>
      <c r="U64" s="13"/>
    </row>
    <row r="65" spans="2:21" x14ac:dyDescent="0.3">
      <c r="B65" s="12"/>
      <c r="C65" s="9"/>
      <c r="D65" s="9"/>
      <c r="E65" s="21"/>
      <c r="F65" s="21"/>
      <c r="G65" s="21"/>
      <c r="H65" s="21"/>
      <c r="I65" s="21"/>
      <c r="J65" s="26"/>
      <c r="K65" s="26"/>
      <c r="L65" s="1"/>
      <c r="M65" s="21"/>
      <c r="N65" s="21"/>
      <c r="O65" s="21"/>
      <c r="P65" s="21"/>
      <c r="Q65" s="13"/>
      <c r="R65" s="13"/>
      <c r="S65" s="13"/>
      <c r="T65" s="13"/>
      <c r="U65" s="13"/>
    </row>
    <row r="66" spans="2:21" x14ac:dyDescent="0.3">
      <c r="B66" s="12"/>
      <c r="C66" s="9"/>
      <c r="D66" s="9"/>
      <c r="E66" s="21"/>
      <c r="F66" s="21"/>
      <c r="G66" s="21"/>
      <c r="H66" s="21"/>
      <c r="I66" s="21"/>
      <c r="J66" s="26"/>
      <c r="K66" s="26"/>
      <c r="L66" s="1"/>
      <c r="M66" s="21"/>
      <c r="N66" s="21"/>
      <c r="O66" s="21"/>
      <c r="P66" s="21"/>
      <c r="Q66" s="13"/>
      <c r="R66" s="13"/>
      <c r="S66" s="13"/>
      <c r="T66" s="13"/>
      <c r="U66" s="13"/>
    </row>
    <row r="67" spans="2:21" x14ac:dyDescent="0.3">
      <c r="B67" s="12"/>
      <c r="C67" s="9"/>
      <c r="D67" s="9"/>
      <c r="E67" s="21"/>
      <c r="F67" s="21"/>
      <c r="G67" s="21"/>
      <c r="H67" s="21"/>
      <c r="I67" s="21"/>
      <c r="J67" s="26"/>
      <c r="K67" s="26"/>
      <c r="L67" s="1"/>
      <c r="M67" s="21"/>
      <c r="N67" s="21"/>
      <c r="O67" s="21"/>
      <c r="P67" s="21"/>
      <c r="Q67" s="13"/>
      <c r="R67" s="13"/>
      <c r="S67" s="13"/>
      <c r="T67" s="13"/>
      <c r="U67" s="13"/>
    </row>
    <row r="68" spans="2:21" x14ac:dyDescent="0.3">
      <c r="B68" s="12"/>
      <c r="C68" s="9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4"/>
      <c r="R68" s="24"/>
      <c r="S68" s="24"/>
      <c r="T68" s="24"/>
      <c r="U68" s="24"/>
    </row>
    <row r="69" spans="2:21" x14ac:dyDescent="0.3">
      <c r="B69" s="12"/>
      <c r="C69" s="9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</row>
    <row r="70" spans="2:21" x14ac:dyDescent="0.3">
      <c r="B70" s="12"/>
      <c r="C70" s="25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</row>
    <row r="71" spans="2:21" x14ac:dyDescent="0.3"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</row>
    <row r="72" spans="2:21" x14ac:dyDescent="0.3"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</row>
  </sheetData>
  <mergeCells count="26">
    <mergeCell ref="B4:D4"/>
    <mergeCell ref="E4:M4"/>
    <mergeCell ref="O4:U4"/>
    <mergeCell ref="W4:AA4"/>
    <mergeCell ref="E62:F62"/>
    <mergeCell ref="E63:F63"/>
    <mergeCell ref="E57:F57"/>
    <mergeCell ref="E58:F58"/>
    <mergeCell ref="E59:F59"/>
    <mergeCell ref="E60:F60"/>
    <mergeCell ref="E1:AC1"/>
    <mergeCell ref="W2:AA2"/>
    <mergeCell ref="J36:K36"/>
    <mergeCell ref="J37:K37"/>
    <mergeCell ref="E61:F61"/>
    <mergeCell ref="E33:F33"/>
    <mergeCell ref="E34:F34"/>
    <mergeCell ref="J14:K14"/>
    <mergeCell ref="J15:K15"/>
    <mergeCell ref="J25:K25"/>
    <mergeCell ref="J26:K26"/>
    <mergeCell ref="E28:F28"/>
    <mergeCell ref="E29:F29"/>
    <mergeCell ref="E30:F30"/>
    <mergeCell ref="E31:F31"/>
    <mergeCell ref="E32:F3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workbookViewId="0">
      <selection activeCell="E2" activeCellId="1" sqref="C2 E2"/>
    </sheetView>
  </sheetViews>
  <sheetFormatPr defaultRowHeight="14.4" x14ac:dyDescent="0.3"/>
  <sheetData>
    <row r="2" spans="2:12" x14ac:dyDescent="0.3">
      <c r="C2" s="19" t="s">
        <v>6</v>
      </c>
      <c r="E2" s="8" t="s">
        <v>66</v>
      </c>
    </row>
    <row r="3" spans="2:12" x14ac:dyDescent="0.3">
      <c r="C3" s="15" t="s">
        <v>10</v>
      </c>
      <c r="D3" s="9" t="s">
        <v>11</v>
      </c>
      <c r="E3" s="15" t="s">
        <v>10</v>
      </c>
      <c r="F3" s="9" t="s">
        <v>11</v>
      </c>
    </row>
    <row r="4" spans="2:12" x14ac:dyDescent="0.3">
      <c r="B4" s="6" t="s">
        <v>102</v>
      </c>
      <c r="C4">
        <v>0.19</v>
      </c>
      <c r="D4">
        <v>0</v>
      </c>
      <c r="E4">
        <v>0</v>
      </c>
      <c r="F4">
        <v>0</v>
      </c>
    </row>
    <row r="5" spans="2:12" x14ac:dyDescent="0.3">
      <c r="B5" s="11" t="s">
        <v>37</v>
      </c>
      <c r="C5" s="1">
        <f>Survey!Z11</f>
        <v>0.20614934888782904</v>
      </c>
      <c r="D5" s="1">
        <f>Survey!Z12</f>
        <v>2.0295284202421212E-2</v>
      </c>
      <c r="E5" s="1">
        <f>Survey!AA11</f>
        <v>6.6775231406127719E-2</v>
      </c>
      <c r="F5" s="1">
        <f>Survey!AA12</f>
        <v>1.4967739726964925E-2</v>
      </c>
    </row>
    <row r="6" spans="2:12" x14ac:dyDescent="0.3">
      <c r="B6" s="11" t="s">
        <v>38</v>
      </c>
      <c r="C6" s="1">
        <f>Survey!Z19</f>
        <v>0.20457110427715613</v>
      </c>
      <c r="D6" s="1">
        <f>Survey!Z20</f>
        <v>1.0091523605866196E-2</v>
      </c>
      <c r="E6" s="1">
        <f>Survey!AA19</f>
        <v>2.3743651351131496E-2</v>
      </c>
      <c r="F6" s="1">
        <f>Survey!AA20</f>
        <v>1.6125220280857298E-2</v>
      </c>
    </row>
    <row r="7" spans="2:12" x14ac:dyDescent="0.3">
      <c r="B7" s="11" t="s">
        <v>36</v>
      </c>
      <c r="C7" s="1">
        <f>Survey!Z27</f>
        <v>1.5302274333114094</v>
      </c>
      <c r="D7" s="1">
        <f>Survey!Z28</f>
        <v>3.5398426785020441E-2</v>
      </c>
      <c r="E7">
        <f>Survey!AA27</f>
        <v>1.3398705206734534E-2</v>
      </c>
      <c r="F7">
        <f>Survey!AA28</f>
        <v>7.9907671021439025E-4</v>
      </c>
    </row>
    <row r="9" spans="2:12" x14ac:dyDescent="0.3">
      <c r="B9" s="11" t="s">
        <v>36</v>
      </c>
    </row>
    <row r="10" spans="2:12" x14ac:dyDescent="0.3">
      <c r="B10" s="6" t="s">
        <v>2</v>
      </c>
      <c r="C10" s="6" t="s">
        <v>3</v>
      </c>
      <c r="D10" s="6" t="s">
        <v>4</v>
      </c>
      <c r="E10" s="11" t="s">
        <v>40</v>
      </c>
      <c r="F10" s="11" t="s">
        <v>67</v>
      </c>
      <c r="G10" s="11" t="s">
        <v>5</v>
      </c>
    </row>
    <row r="11" spans="2:12" x14ac:dyDescent="0.3">
      <c r="B11" s="1">
        <f>Survey!S27</f>
        <v>45.374480877229267</v>
      </c>
      <c r="C11" s="1">
        <f>Survey!T27</f>
        <v>29.658436961802586</v>
      </c>
      <c r="D11" s="1">
        <f>Survey!U27</f>
        <v>10.048931949004553</v>
      </c>
      <c r="E11" s="1">
        <f>Survey!V27</f>
        <v>0</v>
      </c>
      <c r="F11" s="1">
        <f>Survey!W27</f>
        <v>14.520682152485179</v>
      </c>
      <c r="G11" s="1">
        <f>Survey!X27</f>
        <v>0.39746805947841835</v>
      </c>
    </row>
    <row r="12" spans="2:12" x14ac:dyDescent="0.3">
      <c r="B12" s="1">
        <f>Survey!S28</f>
        <v>0.48352757970801941</v>
      </c>
      <c r="C12" s="1">
        <f>Survey!T28</f>
        <v>0.3654815445256579</v>
      </c>
      <c r="D12" s="1">
        <f>Survey!U28</f>
        <v>0.23716624599159913</v>
      </c>
      <c r="E12" s="1">
        <f>Survey!V28</f>
        <v>0</v>
      </c>
      <c r="F12" s="1">
        <f>Survey!W28</f>
        <v>0.13096889841550696</v>
      </c>
      <c r="G12" s="1">
        <f>Survey!X28</f>
        <v>2.6087587749899818E-2</v>
      </c>
    </row>
    <row r="16" spans="2:12" ht="15.6" x14ac:dyDescent="0.35">
      <c r="C16" s="35" t="s">
        <v>107</v>
      </c>
      <c r="D16" s="36"/>
      <c r="E16" s="37" t="s">
        <v>109</v>
      </c>
      <c r="F16" s="36"/>
      <c r="G16" s="37" t="s">
        <v>108</v>
      </c>
      <c r="H16" s="36"/>
      <c r="I16" s="37" t="s">
        <v>105</v>
      </c>
      <c r="J16" s="36"/>
      <c r="K16" s="37" t="s">
        <v>106</v>
      </c>
      <c r="L16" s="36"/>
    </row>
    <row r="17" spans="2:12" x14ac:dyDescent="0.3">
      <c r="C17" s="9" t="s">
        <v>10</v>
      </c>
      <c r="D17" s="9" t="s">
        <v>11</v>
      </c>
      <c r="E17" s="9" t="s">
        <v>10</v>
      </c>
      <c r="F17" s="9" t="s">
        <v>11</v>
      </c>
      <c r="G17" s="9" t="s">
        <v>10</v>
      </c>
      <c r="H17" s="9" t="s">
        <v>11</v>
      </c>
      <c r="I17" s="9" t="s">
        <v>10</v>
      </c>
      <c r="J17" s="9" t="s">
        <v>11</v>
      </c>
      <c r="K17" s="9" t="s">
        <v>10</v>
      </c>
      <c r="L17" s="9" t="s">
        <v>11</v>
      </c>
    </row>
    <row r="18" spans="2:12" x14ac:dyDescent="0.3">
      <c r="B18" s="6" t="s">
        <v>102</v>
      </c>
      <c r="C18" s="1">
        <f>HR!W3</f>
        <v>0.3728813559322034</v>
      </c>
      <c r="D18">
        <v>0</v>
      </c>
      <c r="E18" s="1">
        <f>HR!X3</f>
        <v>0.125</v>
      </c>
      <c r="F18">
        <v>0</v>
      </c>
      <c r="G18" s="1">
        <f>HR!Y3</f>
        <v>6.25E-2</v>
      </c>
      <c r="H18">
        <v>0</v>
      </c>
      <c r="I18" s="1">
        <f>HR!Z3</f>
        <v>0</v>
      </c>
      <c r="J18">
        <v>0</v>
      </c>
      <c r="K18" s="1">
        <f>HR!AA3</f>
        <v>0</v>
      </c>
      <c r="L18">
        <v>0</v>
      </c>
    </row>
    <row r="19" spans="2:12" x14ac:dyDescent="0.3">
      <c r="B19" s="11" t="s">
        <v>37</v>
      </c>
      <c r="C19" s="1">
        <f>HR!W10</f>
        <v>0.36970147753094673</v>
      </c>
      <c r="D19" s="1">
        <f>HR!W11</f>
        <v>1.610490811741294E-5</v>
      </c>
      <c r="E19" s="1">
        <f>HR!X10</f>
        <v>0.10417484807334793</v>
      </c>
      <c r="F19" s="1">
        <f>HR!X11</f>
        <v>1.8360819902492085E-2</v>
      </c>
      <c r="G19" s="1">
        <f>HR!Y10</f>
        <v>3.133526083669419E-2</v>
      </c>
      <c r="H19" s="1">
        <f>HR!Y11</f>
        <v>2.6766299229020298E-3</v>
      </c>
      <c r="I19" s="1">
        <f>HR!Z10</f>
        <v>0</v>
      </c>
      <c r="J19" s="1">
        <f>HR!Z11</f>
        <v>0</v>
      </c>
      <c r="K19" s="1">
        <f>HR!AA10</f>
        <v>2.2356172879473092E-2</v>
      </c>
      <c r="L19" s="1">
        <f>HR!AA11</f>
        <v>6.3687587174216381E-3</v>
      </c>
    </row>
    <row r="20" spans="2:12" x14ac:dyDescent="0.3">
      <c r="B20" s="11" t="s">
        <v>38</v>
      </c>
      <c r="C20" s="1">
        <f>HR!W21</f>
        <v>0.36975811823389382</v>
      </c>
      <c r="D20" s="1">
        <f>HR!W22</f>
        <v>9.1632134299664454E-5</v>
      </c>
      <c r="E20" s="1">
        <f>HR!X21</f>
        <v>0.2926541529410237</v>
      </c>
      <c r="F20" s="1">
        <f>HR!X22</f>
        <v>3.2833780041111857E-2</v>
      </c>
      <c r="G20" s="1">
        <f>HR!Y21</f>
        <v>5.6906493351508151E-2</v>
      </c>
      <c r="H20" s="1">
        <f>HR!Y22</f>
        <v>8.8365725525203186E-3</v>
      </c>
      <c r="I20" s="1">
        <f>HR!Z21</f>
        <v>0</v>
      </c>
      <c r="J20" s="1">
        <f>HR!Z22</f>
        <v>0</v>
      </c>
      <c r="K20" s="1">
        <f>HR!AA21</f>
        <v>6.0928366067494341E-2</v>
      </c>
      <c r="L20" s="1">
        <f>HR!AA22</f>
        <v>3.0190669248186313E-3</v>
      </c>
    </row>
    <row r="21" spans="2:12" x14ac:dyDescent="0.3">
      <c r="B21" s="11" t="s">
        <v>36</v>
      </c>
      <c r="C21" s="1">
        <f>HR!W32</f>
        <v>0</v>
      </c>
      <c r="D21" s="1">
        <f>HR!W33</f>
        <v>0</v>
      </c>
      <c r="E21" s="1">
        <f>HR!X32</f>
        <v>0.30517392582689606</v>
      </c>
      <c r="F21" s="1">
        <f>HR!X33</f>
        <v>3.3878857784519593E-2</v>
      </c>
      <c r="G21" s="1">
        <f>HR!Y32</f>
        <v>3.4661397551778578E-2</v>
      </c>
      <c r="H21" s="1">
        <f>HR!Y33</f>
        <v>3.4136099875402121E-3</v>
      </c>
      <c r="I21" s="1">
        <f>HR!Z32</f>
        <v>5.6058531377936809E-2</v>
      </c>
      <c r="J21" s="1">
        <f>HR!Z33</f>
        <v>1.1325331438843086E-2</v>
      </c>
      <c r="K21" s="1">
        <f>HR!AA32</f>
        <v>0.13750516226944448</v>
      </c>
      <c r="L21" s="1">
        <f>HR!AA33</f>
        <v>1.256717612318525E-2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Survey</vt:lpstr>
      <vt:lpstr>HR</vt:lpstr>
      <vt:lpstr>Graphs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2022-05-11T09:57:14Z</dcterms:modified>
</cp:coreProperties>
</file>