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2"/>
  </bookViews>
  <sheets>
    <sheet name="Survey" sheetId="1" r:id="rId1"/>
    <sheet name="HR" sheetId="2" r:id="rId2"/>
    <sheet name="Graph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2" l="1"/>
  <c r="M63" i="2"/>
  <c r="M50" i="2"/>
  <c r="L47" i="2"/>
  <c r="K47" i="2"/>
  <c r="L63" i="2"/>
  <c r="L50" i="2"/>
  <c r="L15" i="2"/>
  <c r="L37" i="2"/>
  <c r="J10" i="3"/>
  <c r="I10" i="3"/>
  <c r="H10" i="3"/>
  <c r="G10" i="3"/>
  <c r="J9" i="3"/>
  <c r="I9" i="3"/>
  <c r="H9" i="3"/>
  <c r="G9" i="3"/>
  <c r="J8" i="3"/>
  <c r="I8" i="3"/>
  <c r="H8" i="3"/>
  <c r="G8" i="3"/>
  <c r="J7" i="3"/>
  <c r="I7" i="3"/>
  <c r="H7" i="3"/>
  <c r="G7" i="3"/>
  <c r="J6" i="3"/>
  <c r="H6" i="3"/>
  <c r="I6" i="3"/>
  <c r="G6" i="3"/>
  <c r="J5" i="3"/>
  <c r="H5" i="3"/>
  <c r="I5" i="3"/>
  <c r="G5" i="3"/>
  <c r="AH64" i="1"/>
  <c r="AH65" i="1" s="1"/>
  <c r="AG64" i="1"/>
  <c r="AG65" i="1" s="1"/>
  <c r="AH63" i="1"/>
  <c r="AG63" i="1"/>
  <c r="AG58" i="1"/>
  <c r="AH58" i="1"/>
  <c r="AH62" i="1"/>
  <c r="AG62" i="1"/>
  <c r="AH61" i="1"/>
  <c r="AG61" i="1"/>
  <c r="AH60" i="1"/>
  <c r="AG60" i="1"/>
  <c r="AH55" i="1"/>
  <c r="AG55" i="1"/>
  <c r="AH54" i="1"/>
  <c r="AG54" i="1"/>
  <c r="AH53" i="1"/>
  <c r="AG53" i="1"/>
  <c r="AH52" i="1"/>
  <c r="AG52" i="1"/>
  <c r="AH51" i="1"/>
  <c r="AG51" i="1"/>
  <c r="AH50" i="1"/>
  <c r="AH57" i="1" s="1"/>
  <c r="AG50" i="1"/>
  <c r="AH45" i="1"/>
  <c r="AG45" i="1"/>
  <c r="AH44" i="1"/>
  <c r="AG44" i="1"/>
  <c r="AH43" i="1"/>
  <c r="AG43" i="1"/>
  <c r="AH42" i="1"/>
  <c r="AG42" i="1"/>
  <c r="AG47" i="1" s="1"/>
  <c r="AH41" i="1"/>
  <c r="AH46" i="1" s="1"/>
  <c r="AG41" i="1"/>
  <c r="AH40" i="1"/>
  <c r="AG40" i="1"/>
  <c r="AG34" i="1"/>
  <c r="AH34" i="1"/>
  <c r="AG35" i="1"/>
  <c r="AH35" i="1"/>
  <c r="AH33" i="1"/>
  <c r="AG33" i="1"/>
  <c r="AH32" i="1"/>
  <c r="AG32" i="1"/>
  <c r="AH31" i="1"/>
  <c r="AG31" i="1"/>
  <c r="AH30" i="1"/>
  <c r="AH36" i="1" s="1"/>
  <c r="AG30" i="1"/>
  <c r="AG36" i="1" s="1"/>
  <c r="AH25" i="1"/>
  <c r="AG25" i="1"/>
  <c r="AH24" i="1"/>
  <c r="AG24" i="1"/>
  <c r="AH23" i="1"/>
  <c r="AG23" i="1"/>
  <c r="AH22" i="1"/>
  <c r="AG22" i="1"/>
  <c r="AH17" i="1"/>
  <c r="AG17" i="1"/>
  <c r="AH16" i="1"/>
  <c r="AG16" i="1"/>
  <c r="AH15" i="1"/>
  <c r="AG15" i="1"/>
  <c r="AH14" i="1"/>
  <c r="AH19" i="1" s="1"/>
  <c r="AG14" i="1"/>
  <c r="AG18" i="1" s="1"/>
  <c r="AG7" i="1"/>
  <c r="AG8" i="1"/>
  <c r="AG9" i="1"/>
  <c r="AG6" i="1"/>
  <c r="AG57" i="1"/>
  <c r="AE53" i="1"/>
  <c r="AF53" i="1"/>
  <c r="AE54" i="1"/>
  <c r="AF54" i="1"/>
  <c r="AG46" i="1"/>
  <c r="AH37" i="1"/>
  <c r="AH27" i="1"/>
  <c r="AG27" i="1"/>
  <c r="AH11" i="1"/>
  <c r="AH10" i="1"/>
  <c r="AH7" i="1"/>
  <c r="AH8" i="1"/>
  <c r="AH9" i="1"/>
  <c r="AH6" i="1"/>
  <c r="AG37" i="1" l="1"/>
  <c r="AG19" i="1"/>
  <c r="AH18" i="1"/>
  <c r="AG10" i="1"/>
  <c r="AG11" i="1"/>
  <c r="AG56" i="1"/>
  <c r="AH56" i="1"/>
  <c r="AH47" i="1"/>
  <c r="AG26" i="1"/>
  <c r="AH26" i="1"/>
  <c r="AH28" i="1" s="1"/>
  <c r="E42" i="3"/>
  <c r="F42" i="3"/>
  <c r="D42" i="3"/>
  <c r="F45" i="3"/>
  <c r="F44" i="3"/>
  <c r="X76" i="2"/>
  <c r="Y76" i="2"/>
  <c r="Z76" i="2"/>
  <c r="AA76" i="2"/>
  <c r="X77" i="2"/>
  <c r="Y77" i="2"/>
  <c r="Z77" i="2"/>
  <c r="AA77" i="2"/>
  <c r="X66" i="2"/>
  <c r="Y66" i="2"/>
  <c r="Z66" i="2"/>
  <c r="AA66" i="2"/>
  <c r="X67" i="2"/>
  <c r="Y67" i="2"/>
  <c r="Z67" i="2"/>
  <c r="AA67" i="2"/>
  <c r="X68" i="2"/>
  <c r="Y68" i="2"/>
  <c r="Z68" i="2"/>
  <c r="AA68" i="2"/>
  <c r="X69" i="2"/>
  <c r="Y69" i="2"/>
  <c r="Z69" i="2"/>
  <c r="AA69" i="2"/>
  <c r="X70" i="2"/>
  <c r="Y70" i="2"/>
  <c r="Z70" i="2"/>
  <c r="AA70" i="2"/>
  <c r="Y53" i="2"/>
  <c r="Z53" i="2"/>
  <c r="AA53" i="2"/>
  <c r="Y54" i="2"/>
  <c r="Z54" i="2"/>
  <c r="AA54" i="2"/>
  <c r="Y55" i="2"/>
  <c r="Z55" i="2"/>
  <c r="AA55" i="2"/>
  <c r="Y56" i="2"/>
  <c r="Z56" i="2"/>
  <c r="AA56" i="2"/>
  <c r="Y57" i="2"/>
  <c r="Z57" i="2"/>
  <c r="AA57" i="2"/>
  <c r="X53" i="2"/>
  <c r="X54" i="2"/>
  <c r="X55" i="2"/>
  <c r="X56" i="2"/>
  <c r="X57" i="2"/>
  <c r="AA40" i="2"/>
  <c r="AA41" i="2"/>
  <c r="AA42" i="2"/>
  <c r="AA43" i="2"/>
  <c r="AA44" i="2"/>
  <c r="AA39" i="2"/>
  <c r="Z39" i="2"/>
  <c r="X40" i="2"/>
  <c r="X41" i="2"/>
  <c r="X42" i="2"/>
  <c r="X43" i="2"/>
  <c r="X44" i="2"/>
  <c r="X39" i="2"/>
  <c r="W39" i="2"/>
  <c r="Y39" i="2"/>
  <c r="W40" i="2"/>
  <c r="Y40" i="2"/>
  <c r="Z40" i="2"/>
  <c r="W42" i="2"/>
  <c r="Y42" i="2"/>
  <c r="Z42" i="2"/>
  <c r="W43" i="2"/>
  <c r="Y43" i="2"/>
  <c r="Z43" i="2"/>
  <c r="W44" i="2"/>
  <c r="Y44" i="2"/>
  <c r="Z44" i="2"/>
  <c r="AA3" i="2"/>
  <c r="X3" i="2"/>
  <c r="U79" i="2"/>
  <c r="T79" i="2"/>
  <c r="S79" i="2"/>
  <c r="R79" i="2"/>
  <c r="R80" i="2" s="1"/>
  <c r="Q79" i="2"/>
  <c r="P79" i="2"/>
  <c r="O79" i="2"/>
  <c r="M79" i="2"/>
  <c r="L79" i="2"/>
  <c r="K79" i="2"/>
  <c r="J79" i="2"/>
  <c r="I79" i="2"/>
  <c r="H79" i="2"/>
  <c r="G79" i="2"/>
  <c r="E79" i="2"/>
  <c r="U78" i="2"/>
  <c r="T78" i="2"/>
  <c r="S78" i="2"/>
  <c r="R78" i="2"/>
  <c r="Q78" i="2"/>
  <c r="P78" i="2"/>
  <c r="O78" i="2"/>
  <c r="M78" i="2"/>
  <c r="L78" i="2"/>
  <c r="K78" i="2"/>
  <c r="J78" i="2"/>
  <c r="I78" i="2"/>
  <c r="H78" i="2"/>
  <c r="G78" i="2"/>
  <c r="E78" i="2"/>
  <c r="C77" i="2"/>
  <c r="C76" i="2"/>
  <c r="AA75" i="2"/>
  <c r="Z75" i="2"/>
  <c r="Y75" i="2"/>
  <c r="X75" i="2"/>
  <c r="C75" i="2"/>
  <c r="U72" i="2"/>
  <c r="T72" i="2"/>
  <c r="S72" i="2"/>
  <c r="R72" i="2"/>
  <c r="R73" i="2" s="1"/>
  <c r="Q72" i="2"/>
  <c r="P72" i="2"/>
  <c r="O72" i="2"/>
  <c r="M72" i="2"/>
  <c r="L72" i="2"/>
  <c r="K72" i="2"/>
  <c r="J72" i="2"/>
  <c r="I72" i="2"/>
  <c r="H72" i="2"/>
  <c r="G72" i="2"/>
  <c r="E72" i="2"/>
  <c r="U71" i="2"/>
  <c r="T71" i="2"/>
  <c r="S71" i="2"/>
  <c r="R71" i="2"/>
  <c r="Q71" i="2"/>
  <c r="P71" i="2"/>
  <c r="O71" i="2"/>
  <c r="M71" i="2"/>
  <c r="L71" i="2"/>
  <c r="K71" i="2"/>
  <c r="J71" i="2"/>
  <c r="I71" i="2"/>
  <c r="H71" i="2"/>
  <c r="G71" i="2"/>
  <c r="E71" i="2"/>
  <c r="C70" i="2"/>
  <c r="C69" i="2"/>
  <c r="C68" i="2"/>
  <c r="C67" i="2"/>
  <c r="C66" i="2"/>
  <c r="AA65" i="2"/>
  <c r="Z65" i="2"/>
  <c r="Y65" i="2"/>
  <c r="X65" i="2"/>
  <c r="C65" i="2"/>
  <c r="L83" i="2" l="1"/>
  <c r="M80" i="2"/>
  <c r="AA78" i="2"/>
  <c r="F50" i="3" s="1"/>
  <c r="G80" i="2"/>
  <c r="Z78" i="2"/>
  <c r="E50" i="3" s="1"/>
  <c r="I80" i="2"/>
  <c r="Z72" i="2"/>
  <c r="U80" i="2"/>
  <c r="W79" i="2"/>
  <c r="AA79" i="2"/>
  <c r="X79" i="2"/>
  <c r="D51" i="3" s="1"/>
  <c r="E80" i="2"/>
  <c r="U73" i="2"/>
  <c r="Z79" i="2"/>
  <c r="E51" i="3" s="1"/>
  <c r="Q73" i="2"/>
  <c r="Y79" i="2"/>
  <c r="Q80" i="2"/>
  <c r="X78" i="2"/>
  <c r="D50" i="3" s="1"/>
  <c r="Y78" i="2"/>
  <c r="W78" i="2"/>
  <c r="W72" i="2"/>
  <c r="AA71" i="2"/>
  <c r="Y72" i="2"/>
  <c r="Z71" i="2"/>
  <c r="X72" i="2"/>
  <c r="AA72" i="2"/>
  <c r="I73" i="2"/>
  <c r="E73" i="2"/>
  <c r="G73" i="2"/>
  <c r="X71" i="2"/>
  <c r="W71" i="2"/>
  <c r="Y71" i="2"/>
  <c r="F46" i="2"/>
  <c r="E46" i="2"/>
  <c r="F45" i="2"/>
  <c r="E45" i="2"/>
  <c r="C53" i="2"/>
  <c r="C54" i="2"/>
  <c r="C55" i="2"/>
  <c r="C56" i="2"/>
  <c r="C57" i="2"/>
  <c r="C52" i="2"/>
  <c r="U59" i="2"/>
  <c r="T59" i="2"/>
  <c r="S59" i="2"/>
  <c r="R59" i="2"/>
  <c r="R60" i="2" s="1"/>
  <c r="Q59" i="2"/>
  <c r="Q60" i="2" s="1"/>
  <c r="P59" i="2"/>
  <c r="O59" i="2"/>
  <c r="M59" i="2"/>
  <c r="L59" i="2"/>
  <c r="K59" i="2"/>
  <c r="J59" i="2"/>
  <c r="I59" i="2"/>
  <c r="H59" i="2"/>
  <c r="G59" i="2"/>
  <c r="E59" i="2"/>
  <c r="U58" i="2"/>
  <c r="T58" i="2"/>
  <c r="S58" i="2"/>
  <c r="R58" i="2"/>
  <c r="Q58" i="2"/>
  <c r="P58" i="2"/>
  <c r="O58" i="2"/>
  <c r="M58" i="2"/>
  <c r="L58" i="2"/>
  <c r="K58" i="2"/>
  <c r="J58" i="2"/>
  <c r="I58" i="2"/>
  <c r="H58" i="2"/>
  <c r="G58" i="2"/>
  <c r="E58" i="2"/>
  <c r="AA52" i="2"/>
  <c r="Z52" i="2"/>
  <c r="Y52" i="2"/>
  <c r="X52" i="2"/>
  <c r="C40" i="2"/>
  <c r="C41" i="2"/>
  <c r="C42" i="2"/>
  <c r="C43" i="2"/>
  <c r="C44" i="2"/>
  <c r="C39" i="2"/>
  <c r="U46" i="2"/>
  <c r="T46" i="2"/>
  <c r="S46" i="2"/>
  <c r="R46" i="2"/>
  <c r="R47" i="2" s="1"/>
  <c r="Q46" i="2"/>
  <c r="Q47" i="2" s="1"/>
  <c r="P46" i="2"/>
  <c r="O46" i="2"/>
  <c r="M46" i="2"/>
  <c r="L46" i="2"/>
  <c r="K46" i="2"/>
  <c r="J46" i="2"/>
  <c r="I46" i="2"/>
  <c r="I47" i="2" s="1"/>
  <c r="H46" i="2"/>
  <c r="G46" i="2"/>
  <c r="U45" i="2"/>
  <c r="T45" i="2"/>
  <c r="S45" i="2"/>
  <c r="R45" i="2"/>
  <c r="Q45" i="2"/>
  <c r="P45" i="2"/>
  <c r="O45" i="2"/>
  <c r="M45" i="2"/>
  <c r="L45" i="2"/>
  <c r="K45" i="2"/>
  <c r="J45" i="2"/>
  <c r="I45" i="2"/>
  <c r="H45" i="2"/>
  <c r="G45" i="2"/>
  <c r="Z41" i="2"/>
  <c r="Y41" i="2"/>
  <c r="W41" i="2"/>
  <c r="AA46" i="2"/>
  <c r="F47" i="3" s="1"/>
  <c r="B48" i="3"/>
  <c r="B46" i="3"/>
  <c r="T60" i="1"/>
  <c r="AC60" i="1" s="1"/>
  <c r="E28" i="3"/>
  <c r="E29" i="3"/>
  <c r="D26" i="3"/>
  <c r="E26" i="3"/>
  <c r="F26" i="3"/>
  <c r="G26" i="3"/>
  <c r="H26" i="3"/>
  <c r="I26" i="3"/>
  <c r="J26" i="3"/>
  <c r="D27" i="3"/>
  <c r="E27" i="3"/>
  <c r="F27" i="3"/>
  <c r="G27" i="3"/>
  <c r="H27" i="3"/>
  <c r="I27" i="3"/>
  <c r="J27" i="3"/>
  <c r="C27" i="3"/>
  <c r="C26" i="3"/>
  <c r="D24" i="3"/>
  <c r="E24" i="3"/>
  <c r="F24" i="3"/>
  <c r="G24" i="3"/>
  <c r="H24" i="3"/>
  <c r="I24" i="3"/>
  <c r="J24" i="3"/>
  <c r="D25" i="3"/>
  <c r="E25" i="3"/>
  <c r="F25" i="3"/>
  <c r="G25" i="3"/>
  <c r="H25" i="3"/>
  <c r="I25" i="3"/>
  <c r="J25" i="3"/>
  <c r="C25" i="3"/>
  <c r="C24" i="3"/>
  <c r="D23" i="3"/>
  <c r="E23" i="3"/>
  <c r="F23" i="3"/>
  <c r="G23" i="3"/>
  <c r="H23" i="3"/>
  <c r="I23" i="3"/>
  <c r="J23" i="3"/>
  <c r="D22" i="3"/>
  <c r="E22" i="3"/>
  <c r="F22" i="3"/>
  <c r="G22" i="3"/>
  <c r="H22" i="3"/>
  <c r="I22" i="3"/>
  <c r="J22" i="3"/>
  <c r="D21" i="3"/>
  <c r="E21" i="3"/>
  <c r="F21" i="3"/>
  <c r="G21" i="3"/>
  <c r="H21" i="3"/>
  <c r="I21" i="3"/>
  <c r="J21" i="3"/>
  <c r="D20" i="3"/>
  <c r="E20" i="3"/>
  <c r="F20" i="3"/>
  <c r="G20" i="3"/>
  <c r="H20" i="3"/>
  <c r="I20" i="3"/>
  <c r="J20" i="3"/>
  <c r="D19" i="3"/>
  <c r="E19" i="3"/>
  <c r="F19" i="3"/>
  <c r="G19" i="3"/>
  <c r="H19" i="3"/>
  <c r="I19" i="3"/>
  <c r="J19" i="3"/>
  <c r="D18" i="3"/>
  <c r="E18" i="3"/>
  <c r="F18" i="3"/>
  <c r="G18" i="3"/>
  <c r="H18" i="3"/>
  <c r="I18" i="3"/>
  <c r="J18" i="3"/>
  <c r="AC62" i="1"/>
  <c r="AC61" i="1"/>
  <c r="AC57" i="1"/>
  <c r="AC55" i="1"/>
  <c r="AC54" i="1"/>
  <c r="AC53" i="1"/>
  <c r="AC52" i="1"/>
  <c r="AC51" i="1"/>
  <c r="AC50" i="1"/>
  <c r="AC56" i="1" s="1"/>
  <c r="AC47" i="1"/>
  <c r="AC45" i="1"/>
  <c r="AC44" i="1"/>
  <c r="AC43" i="1"/>
  <c r="AC42" i="1"/>
  <c r="AC41" i="1"/>
  <c r="AC40" i="1"/>
  <c r="AC46" i="1" s="1"/>
  <c r="AC37" i="1"/>
  <c r="AC38" i="1" s="1"/>
  <c r="AC36" i="1"/>
  <c r="AC31" i="1"/>
  <c r="AC32" i="1"/>
  <c r="AC33" i="1"/>
  <c r="AC34" i="1"/>
  <c r="AC35" i="1"/>
  <c r="AC30" i="1"/>
  <c r="AC25" i="1"/>
  <c r="AC26" i="1" s="1"/>
  <c r="AC24" i="1"/>
  <c r="AC23" i="1"/>
  <c r="AC22" i="1"/>
  <c r="AC17" i="1"/>
  <c r="AC18" i="1" s="1"/>
  <c r="AC16" i="1"/>
  <c r="AC15" i="1"/>
  <c r="AC14" i="1"/>
  <c r="AC11" i="1"/>
  <c r="AC10" i="1"/>
  <c r="AC7" i="1"/>
  <c r="AC8" i="1"/>
  <c r="AC9" i="1"/>
  <c r="AC6" i="1"/>
  <c r="X61" i="1"/>
  <c r="Y61" i="1"/>
  <c r="X62" i="1"/>
  <c r="Y62" i="1"/>
  <c r="X60" i="1"/>
  <c r="X51" i="1"/>
  <c r="Y51" i="1"/>
  <c r="X52" i="1"/>
  <c r="Y52" i="1"/>
  <c r="X53" i="1"/>
  <c r="Y53" i="1"/>
  <c r="X54" i="1"/>
  <c r="Y54" i="1"/>
  <c r="X55" i="1"/>
  <c r="Y55" i="1"/>
  <c r="X50" i="1"/>
  <c r="X41" i="1"/>
  <c r="Y41" i="1"/>
  <c r="X42" i="1"/>
  <c r="Y42" i="1"/>
  <c r="X43" i="1"/>
  <c r="Y43" i="1"/>
  <c r="X44" i="1"/>
  <c r="Y44" i="1"/>
  <c r="X45" i="1"/>
  <c r="Y45" i="1"/>
  <c r="X40" i="1"/>
  <c r="X31" i="1"/>
  <c r="Y31" i="1"/>
  <c r="X32" i="1"/>
  <c r="Y32" i="1"/>
  <c r="X33" i="1"/>
  <c r="Y33" i="1"/>
  <c r="X34" i="1"/>
  <c r="Y34" i="1"/>
  <c r="X35" i="1"/>
  <c r="Y35" i="1"/>
  <c r="Y30" i="1"/>
  <c r="X30" i="1"/>
  <c r="X23" i="1"/>
  <c r="Y23" i="1"/>
  <c r="X24" i="1"/>
  <c r="Y24" i="1"/>
  <c r="X25" i="1"/>
  <c r="Y25" i="1"/>
  <c r="X22" i="1"/>
  <c r="X15" i="1"/>
  <c r="Y15" i="1"/>
  <c r="X16" i="1"/>
  <c r="Y16" i="1"/>
  <c r="X17" i="1"/>
  <c r="Y17" i="1"/>
  <c r="Y14" i="1"/>
  <c r="X14" i="1"/>
  <c r="X7" i="1"/>
  <c r="Y7" i="1"/>
  <c r="X8" i="1"/>
  <c r="Y8" i="1"/>
  <c r="X9" i="1"/>
  <c r="Y9" i="1"/>
  <c r="X6" i="1"/>
  <c r="Y6" i="1"/>
  <c r="B26" i="3"/>
  <c r="B24" i="3"/>
  <c r="F9" i="3"/>
  <c r="E9" i="3"/>
  <c r="D9" i="3"/>
  <c r="C9" i="3"/>
  <c r="V41" i="1"/>
  <c r="AE41" i="1" s="1"/>
  <c r="W41" i="1"/>
  <c r="AF41" i="1" s="1"/>
  <c r="Z41" i="1"/>
  <c r="AA41" i="1"/>
  <c r="AB41" i="1"/>
  <c r="V42" i="1"/>
  <c r="AE42" i="1" s="1"/>
  <c r="W42" i="1"/>
  <c r="AF42" i="1" s="1"/>
  <c r="Z42" i="1"/>
  <c r="AA42" i="1"/>
  <c r="AB42" i="1"/>
  <c r="V43" i="1"/>
  <c r="C9" i="1" s="1"/>
  <c r="W43" i="1"/>
  <c r="Z43" i="1"/>
  <c r="AA43" i="1"/>
  <c r="AB43" i="1"/>
  <c r="AF43" i="1"/>
  <c r="V44" i="1"/>
  <c r="W44" i="1"/>
  <c r="Z44" i="1"/>
  <c r="AA44" i="1"/>
  <c r="AB44" i="1"/>
  <c r="AF44" i="1" s="1"/>
  <c r="AE44" i="1"/>
  <c r="V45" i="1"/>
  <c r="W45" i="1"/>
  <c r="AE45" i="1" s="1"/>
  <c r="Z45" i="1"/>
  <c r="AA45" i="1"/>
  <c r="AB45" i="1"/>
  <c r="AF45" i="1" s="1"/>
  <c r="F8" i="3"/>
  <c r="E8" i="3"/>
  <c r="D8" i="3"/>
  <c r="C8" i="3"/>
  <c r="B9" i="3"/>
  <c r="B8" i="3"/>
  <c r="T61" i="1"/>
  <c r="T62" i="1"/>
  <c r="T51" i="1"/>
  <c r="T52" i="1"/>
  <c r="T53" i="1"/>
  <c r="T54" i="1"/>
  <c r="V54" i="1" s="1"/>
  <c r="T55" i="1"/>
  <c r="T50" i="1"/>
  <c r="T23" i="1"/>
  <c r="V23" i="1" s="1"/>
  <c r="T24" i="1"/>
  <c r="V24" i="1" s="1"/>
  <c r="T25" i="1"/>
  <c r="V25" i="1" s="1"/>
  <c r="T22" i="1"/>
  <c r="V22" i="1" s="1"/>
  <c r="Q61" i="1"/>
  <c r="R61" i="1"/>
  <c r="R64" i="1" s="1"/>
  <c r="Q62" i="1"/>
  <c r="R62" i="1"/>
  <c r="R60" i="1"/>
  <c r="Q60" i="1"/>
  <c r="R57" i="1"/>
  <c r="R58" i="1" s="1"/>
  <c r="R56" i="1"/>
  <c r="R51" i="1"/>
  <c r="R52" i="1"/>
  <c r="V52" i="1"/>
  <c r="R53" i="1"/>
  <c r="R54" i="1"/>
  <c r="R55" i="1"/>
  <c r="V55" i="1"/>
  <c r="R50" i="1"/>
  <c r="L27" i="1"/>
  <c r="L26" i="1"/>
  <c r="L19" i="1"/>
  <c r="L18" i="1"/>
  <c r="L11" i="1"/>
  <c r="L10" i="1"/>
  <c r="R27" i="1"/>
  <c r="R28" i="1" s="1"/>
  <c r="R26" i="1"/>
  <c r="R23" i="1"/>
  <c r="R24" i="1"/>
  <c r="R25" i="1"/>
  <c r="R22" i="1"/>
  <c r="M64" i="1"/>
  <c r="L64" i="1"/>
  <c r="K64" i="1"/>
  <c r="J64" i="1"/>
  <c r="I64" i="1"/>
  <c r="H64" i="1"/>
  <c r="G64" i="1"/>
  <c r="F64" i="1"/>
  <c r="E64" i="1"/>
  <c r="M63" i="1"/>
  <c r="L63" i="1"/>
  <c r="K63" i="1"/>
  <c r="J63" i="1"/>
  <c r="I63" i="1"/>
  <c r="H63" i="1"/>
  <c r="G63" i="1"/>
  <c r="F63" i="1"/>
  <c r="E63" i="1"/>
  <c r="O61" i="1"/>
  <c r="O62" i="1"/>
  <c r="O60" i="1"/>
  <c r="AG68" i="1"/>
  <c r="AG69" i="1"/>
  <c r="V73" i="1"/>
  <c r="V72" i="1"/>
  <c r="W68" i="1"/>
  <c r="L73" i="1"/>
  <c r="L72" i="1"/>
  <c r="M73" i="1"/>
  <c r="K73" i="1"/>
  <c r="J73" i="1"/>
  <c r="I73" i="1"/>
  <c r="H73" i="1"/>
  <c r="G73" i="1"/>
  <c r="F73" i="1"/>
  <c r="M72" i="1"/>
  <c r="K72" i="1"/>
  <c r="J72" i="1"/>
  <c r="I72" i="1"/>
  <c r="H72" i="1"/>
  <c r="G72" i="1"/>
  <c r="F72" i="1"/>
  <c r="E73" i="1"/>
  <c r="E72" i="1"/>
  <c r="M57" i="1"/>
  <c r="M56" i="1"/>
  <c r="L57" i="1"/>
  <c r="L56" i="1"/>
  <c r="I57" i="1"/>
  <c r="I56" i="1"/>
  <c r="H57" i="1"/>
  <c r="H56" i="1"/>
  <c r="K57" i="1"/>
  <c r="J57" i="1"/>
  <c r="G57" i="1"/>
  <c r="F57" i="1"/>
  <c r="E57" i="1"/>
  <c r="K56" i="1"/>
  <c r="J56" i="1"/>
  <c r="G56" i="1"/>
  <c r="F56" i="1"/>
  <c r="E56" i="1"/>
  <c r="O55" i="1"/>
  <c r="O54" i="1"/>
  <c r="O53" i="1"/>
  <c r="O52" i="1"/>
  <c r="O51" i="1"/>
  <c r="O50" i="1"/>
  <c r="J47" i="1"/>
  <c r="I47" i="1"/>
  <c r="H47" i="1"/>
  <c r="G47" i="1"/>
  <c r="J46" i="1"/>
  <c r="I46" i="1"/>
  <c r="H46" i="1"/>
  <c r="G46" i="1"/>
  <c r="L47" i="1"/>
  <c r="L46" i="1"/>
  <c r="M47" i="1"/>
  <c r="M46" i="1"/>
  <c r="K47" i="1"/>
  <c r="F47" i="1"/>
  <c r="E47" i="1"/>
  <c r="K46" i="1"/>
  <c r="F46" i="1"/>
  <c r="E46" i="1"/>
  <c r="O45" i="1"/>
  <c r="O44" i="1"/>
  <c r="O43" i="1"/>
  <c r="O42" i="1"/>
  <c r="O41" i="1"/>
  <c r="O40" i="1"/>
  <c r="O31" i="1"/>
  <c r="O32" i="1"/>
  <c r="O33" i="1"/>
  <c r="O34" i="1"/>
  <c r="O35" i="1"/>
  <c r="L37" i="1"/>
  <c r="L36" i="1"/>
  <c r="M37" i="1"/>
  <c r="M36" i="1"/>
  <c r="J37" i="1"/>
  <c r="I37" i="1"/>
  <c r="H37" i="1"/>
  <c r="J36" i="1"/>
  <c r="I36" i="1"/>
  <c r="H36" i="1"/>
  <c r="K37" i="1"/>
  <c r="G37" i="1"/>
  <c r="F37" i="1"/>
  <c r="E37" i="1"/>
  <c r="K36" i="1"/>
  <c r="G36" i="1"/>
  <c r="F36" i="1"/>
  <c r="E36" i="1"/>
  <c r="O30" i="1"/>
  <c r="AA80" i="2" l="1"/>
  <c r="F51" i="3"/>
  <c r="X80" i="2"/>
  <c r="U60" i="2"/>
  <c r="M60" i="2"/>
  <c r="U47" i="2"/>
  <c r="X58" i="2"/>
  <c r="D48" i="3" s="1"/>
  <c r="AA73" i="2"/>
  <c r="X73" i="2"/>
  <c r="Y59" i="2"/>
  <c r="Z58" i="2"/>
  <c r="E48" i="3" s="1"/>
  <c r="W58" i="2"/>
  <c r="G60" i="2"/>
  <c r="AA58" i="2"/>
  <c r="F48" i="3" s="1"/>
  <c r="I60" i="2"/>
  <c r="AA59" i="2"/>
  <c r="F49" i="3" s="1"/>
  <c r="Z59" i="2"/>
  <c r="E49" i="3" s="1"/>
  <c r="E60" i="2"/>
  <c r="E47" i="2"/>
  <c r="F47" i="2"/>
  <c r="W45" i="2"/>
  <c r="Y45" i="2"/>
  <c r="X45" i="2"/>
  <c r="D46" i="3" s="1"/>
  <c r="Z45" i="2"/>
  <c r="E46" i="3" s="1"/>
  <c r="G47" i="2"/>
  <c r="W46" i="2"/>
  <c r="Y58" i="2"/>
  <c r="X59" i="2"/>
  <c r="D49" i="3" s="1"/>
  <c r="W59" i="2"/>
  <c r="AA45" i="2"/>
  <c r="X46" i="2"/>
  <c r="D47" i="3" s="1"/>
  <c r="Y46" i="2"/>
  <c r="Z46" i="2"/>
  <c r="E47" i="3" s="1"/>
  <c r="AC63" i="1"/>
  <c r="J28" i="3" s="1"/>
  <c r="AC64" i="1"/>
  <c r="J29" i="3" s="1"/>
  <c r="AC27" i="1"/>
  <c r="AC19" i="1"/>
  <c r="AE43" i="1"/>
  <c r="V51" i="1"/>
  <c r="R63" i="1"/>
  <c r="R65" i="1" s="1"/>
  <c r="V60" i="1"/>
  <c r="V53" i="1"/>
  <c r="V50" i="1"/>
  <c r="J65" i="1"/>
  <c r="K65" i="1"/>
  <c r="E65" i="1"/>
  <c r="L38" i="1"/>
  <c r="M65" i="1"/>
  <c r="F65" i="1"/>
  <c r="G65" i="1"/>
  <c r="O63" i="1"/>
  <c r="L48" i="1"/>
  <c r="F58" i="1"/>
  <c r="K58" i="1"/>
  <c r="O56" i="1"/>
  <c r="E58" i="1"/>
  <c r="E48" i="1"/>
  <c r="K48" i="1"/>
  <c r="F48" i="1"/>
  <c r="O46" i="1"/>
  <c r="O36" i="1"/>
  <c r="F38" i="1"/>
  <c r="K38" i="1"/>
  <c r="E38" i="1"/>
  <c r="AA47" i="2" l="1"/>
  <c r="F46" i="3"/>
  <c r="X60" i="2"/>
  <c r="X47" i="2"/>
  <c r="AA60" i="2"/>
  <c r="AA30" i="2"/>
  <c r="AA31" i="2"/>
  <c r="AA29" i="2"/>
  <c r="AA28" i="2"/>
  <c r="X28" i="2"/>
  <c r="X29" i="2"/>
  <c r="X30" i="2"/>
  <c r="X31" i="2"/>
  <c r="Z31" i="2"/>
  <c r="Y31" i="2"/>
  <c r="W31" i="2"/>
  <c r="Z30" i="2"/>
  <c r="Y30" i="2"/>
  <c r="W30" i="2"/>
  <c r="Z29" i="2"/>
  <c r="Y29" i="2"/>
  <c r="W29" i="2"/>
  <c r="Z28" i="2"/>
  <c r="Y28" i="2"/>
  <c r="W28" i="2"/>
  <c r="B18" i="3" l="1"/>
  <c r="B20" i="3"/>
  <c r="C29" i="2"/>
  <c r="C30" i="2"/>
  <c r="C31" i="2"/>
  <c r="C28" i="2"/>
  <c r="C18" i="2"/>
  <c r="C19" i="2"/>
  <c r="C17" i="2"/>
  <c r="C7" i="2"/>
  <c r="C8" i="2"/>
  <c r="C9" i="2"/>
  <c r="C6" i="2"/>
  <c r="B6" i="3"/>
  <c r="B5" i="3"/>
  <c r="AF3" i="1"/>
  <c r="C4" i="3" s="1"/>
  <c r="M27" i="1"/>
  <c r="M26" i="1"/>
  <c r="H27" i="1"/>
  <c r="H26" i="1"/>
  <c r="M19" i="1"/>
  <c r="M18" i="1"/>
  <c r="J19" i="1"/>
  <c r="J18" i="1"/>
  <c r="G19" i="1"/>
  <c r="G18" i="1"/>
  <c r="G11" i="1"/>
  <c r="G10" i="1"/>
  <c r="M11" i="1"/>
  <c r="M10" i="1"/>
  <c r="J11" i="1"/>
  <c r="J10" i="1"/>
  <c r="I11" i="1"/>
  <c r="I10" i="1"/>
  <c r="X18" i="2" l="1"/>
  <c r="Y18" i="2"/>
  <c r="Z18" i="2"/>
  <c r="AA18" i="2"/>
  <c r="X19" i="2"/>
  <c r="Y19" i="2"/>
  <c r="Z19" i="2"/>
  <c r="AA19" i="2"/>
  <c r="X20" i="2"/>
  <c r="Y20" i="2"/>
  <c r="Z20" i="2"/>
  <c r="AA20" i="2"/>
  <c r="AA17" i="2"/>
  <c r="Z17" i="2"/>
  <c r="Y17" i="2"/>
  <c r="X17" i="2"/>
  <c r="X7" i="2"/>
  <c r="Y7" i="2"/>
  <c r="Z7" i="2"/>
  <c r="AA7" i="2"/>
  <c r="X8" i="2"/>
  <c r="Y8" i="2"/>
  <c r="Z8" i="2"/>
  <c r="AA8" i="2"/>
  <c r="X9" i="2"/>
  <c r="Y9" i="2"/>
  <c r="Z9" i="2"/>
  <c r="AA9" i="2"/>
  <c r="AA6" i="2"/>
  <c r="Z6" i="2"/>
  <c r="Y6" i="2"/>
  <c r="X6" i="2"/>
  <c r="W6" i="2"/>
  <c r="K27" i="1"/>
  <c r="J27" i="1"/>
  <c r="K26" i="1"/>
  <c r="J26" i="1"/>
  <c r="K28" i="1" l="1"/>
  <c r="J28" i="1"/>
  <c r="X32" i="2"/>
  <c r="D44" i="3" s="1"/>
  <c r="X33" i="2"/>
  <c r="D45" i="3" s="1"/>
  <c r="AA32" i="2"/>
  <c r="W33" i="2"/>
  <c r="X22" i="2"/>
  <c r="W20" i="2"/>
  <c r="W19" i="2"/>
  <c r="W22" i="2" s="1"/>
  <c r="W18" i="2"/>
  <c r="AA21" i="2"/>
  <c r="Z21" i="2"/>
  <c r="Y21" i="2"/>
  <c r="X21" i="2"/>
  <c r="W17" i="2"/>
  <c r="AA11" i="2"/>
  <c r="AA10" i="2"/>
  <c r="Z11" i="2"/>
  <c r="Y10" i="2"/>
  <c r="Y11" i="2"/>
  <c r="X10" i="2"/>
  <c r="X11" i="2"/>
  <c r="W7" i="2"/>
  <c r="W10" i="2" s="1"/>
  <c r="W8" i="2"/>
  <c r="W9" i="2"/>
  <c r="W11" i="2"/>
  <c r="Q100" i="2"/>
  <c r="Q99" i="2"/>
  <c r="R100" i="2"/>
  <c r="R99" i="2"/>
  <c r="Q22" i="2"/>
  <c r="Q21" i="2"/>
  <c r="R22" i="2"/>
  <c r="R23" i="2" s="1"/>
  <c r="R21" i="2"/>
  <c r="O10" i="2"/>
  <c r="U109" i="2"/>
  <c r="T109" i="2"/>
  <c r="S109" i="2"/>
  <c r="R109" i="2"/>
  <c r="Q109" i="2"/>
  <c r="P109" i="2"/>
  <c r="O109" i="2"/>
  <c r="U108" i="2"/>
  <c r="T108" i="2"/>
  <c r="S108" i="2"/>
  <c r="R108" i="2"/>
  <c r="Q108" i="2"/>
  <c r="P108" i="2"/>
  <c r="O108" i="2"/>
  <c r="U100" i="2"/>
  <c r="T100" i="2"/>
  <c r="S100" i="2"/>
  <c r="P100" i="2"/>
  <c r="O100" i="2"/>
  <c r="U99" i="2"/>
  <c r="T99" i="2"/>
  <c r="S99" i="2"/>
  <c r="P99" i="2"/>
  <c r="O99" i="2"/>
  <c r="U22" i="2"/>
  <c r="U21" i="2"/>
  <c r="Q91" i="2"/>
  <c r="Q92" i="2" s="1"/>
  <c r="Q90" i="2"/>
  <c r="R91" i="2"/>
  <c r="R90" i="2"/>
  <c r="Q11" i="2"/>
  <c r="Q10" i="2"/>
  <c r="R11" i="2"/>
  <c r="R10" i="2"/>
  <c r="U91" i="2"/>
  <c r="T91" i="2"/>
  <c r="S91" i="2"/>
  <c r="P91" i="2"/>
  <c r="O91" i="2"/>
  <c r="U90" i="2"/>
  <c r="T90" i="2"/>
  <c r="S90" i="2"/>
  <c r="P90" i="2"/>
  <c r="O90" i="2"/>
  <c r="P10" i="2"/>
  <c r="S10" i="2"/>
  <c r="T10" i="2"/>
  <c r="O11" i="2"/>
  <c r="P11" i="2"/>
  <c r="S11" i="2"/>
  <c r="T11" i="2"/>
  <c r="O21" i="2"/>
  <c r="P21" i="2"/>
  <c r="S21" i="2"/>
  <c r="T21" i="2"/>
  <c r="O22" i="2"/>
  <c r="P22" i="2"/>
  <c r="S22" i="2"/>
  <c r="T22" i="2"/>
  <c r="O32" i="2"/>
  <c r="P32" i="2"/>
  <c r="Q32" i="2"/>
  <c r="R32" i="2"/>
  <c r="S32" i="2"/>
  <c r="T32" i="2"/>
  <c r="O33" i="2"/>
  <c r="P33" i="2"/>
  <c r="Q33" i="2"/>
  <c r="R33" i="2"/>
  <c r="S33" i="2"/>
  <c r="T33" i="2"/>
  <c r="M33" i="2"/>
  <c r="L33" i="2"/>
  <c r="K33" i="2"/>
  <c r="J33" i="2"/>
  <c r="I33" i="2"/>
  <c r="H33" i="2"/>
  <c r="G33" i="2"/>
  <c r="E33" i="2"/>
  <c r="M32" i="2"/>
  <c r="L32" i="2"/>
  <c r="K32" i="2"/>
  <c r="J32" i="2"/>
  <c r="I32" i="2"/>
  <c r="H32" i="2"/>
  <c r="G32" i="2"/>
  <c r="E32" i="2"/>
  <c r="M22" i="2"/>
  <c r="M21" i="2"/>
  <c r="H22" i="2"/>
  <c r="H21" i="2"/>
  <c r="E21" i="2"/>
  <c r="E22" i="2"/>
  <c r="U33" i="2"/>
  <c r="U32" i="2"/>
  <c r="U11" i="2"/>
  <c r="U10" i="2"/>
  <c r="L22" i="2"/>
  <c r="K22" i="2"/>
  <c r="J22" i="2"/>
  <c r="I22" i="2"/>
  <c r="G22" i="2"/>
  <c r="F22" i="2"/>
  <c r="L21" i="2"/>
  <c r="K21" i="2"/>
  <c r="J21" i="2"/>
  <c r="I21" i="2"/>
  <c r="G21" i="2"/>
  <c r="F21" i="2"/>
  <c r="M11" i="2"/>
  <c r="L11" i="2"/>
  <c r="K11" i="2"/>
  <c r="J11" i="2"/>
  <c r="I11" i="2"/>
  <c r="H11" i="2"/>
  <c r="G11" i="2"/>
  <c r="F11" i="2"/>
  <c r="M10" i="2"/>
  <c r="L10" i="2"/>
  <c r="K10" i="2"/>
  <c r="J10" i="2"/>
  <c r="I10" i="2"/>
  <c r="H10" i="2"/>
  <c r="G10" i="2"/>
  <c r="F10" i="2"/>
  <c r="O9" i="1"/>
  <c r="O8" i="1"/>
  <c r="O7" i="1"/>
  <c r="O6" i="1"/>
  <c r="O70" i="1"/>
  <c r="O69" i="1"/>
  <c r="AG70" i="1"/>
  <c r="W70" i="1"/>
  <c r="W69" i="1"/>
  <c r="O16" i="1"/>
  <c r="F27" i="1"/>
  <c r="E27" i="1"/>
  <c r="F26" i="1"/>
  <c r="E26" i="1"/>
  <c r="K11" i="1"/>
  <c r="H11" i="1"/>
  <c r="F11" i="1"/>
  <c r="E11" i="1"/>
  <c r="K10" i="1"/>
  <c r="H10" i="1"/>
  <c r="F10" i="1"/>
  <c r="E10" i="1"/>
  <c r="W21" i="2" l="1"/>
  <c r="W23" i="2" s="1"/>
  <c r="W73" i="1"/>
  <c r="W32" i="2"/>
  <c r="X34" i="2"/>
  <c r="Y32" i="2"/>
  <c r="Z33" i="2"/>
  <c r="E45" i="3" s="1"/>
  <c r="Z32" i="2"/>
  <c r="E44" i="3" s="1"/>
  <c r="Q12" i="2"/>
  <c r="X23" i="2"/>
  <c r="Y12" i="2"/>
  <c r="X12" i="2"/>
  <c r="Y33" i="2"/>
  <c r="AA33" i="2"/>
  <c r="Y22" i="2"/>
  <c r="Z22" i="2"/>
  <c r="AA22" i="2"/>
  <c r="W12" i="2"/>
  <c r="AA12" i="2"/>
  <c r="R101" i="2"/>
  <c r="Z10" i="2"/>
  <c r="U110" i="2"/>
  <c r="Q110" i="2"/>
  <c r="P12" i="2"/>
  <c r="R110" i="2"/>
  <c r="O101" i="2"/>
  <c r="P101" i="2"/>
  <c r="P92" i="2"/>
  <c r="T23" i="2"/>
  <c r="Q34" i="2"/>
  <c r="T101" i="2"/>
  <c r="S101" i="2"/>
  <c r="S23" i="2"/>
  <c r="P23" i="2"/>
  <c r="O23" i="2"/>
  <c r="S92" i="2"/>
  <c r="O92" i="2"/>
  <c r="G34" i="2"/>
  <c r="R34" i="2"/>
  <c r="M34" i="2"/>
  <c r="O12" i="2"/>
  <c r="S12" i="2"/>
  <c r="I34" i="2"/>
  <c r="E34" i="2"/>
  <c r="U34" i="2"/>
  <c r="E23" i="2"/>
  <c r="L23" i="2"/>
  <c r="K23" i="2"/>
  <c r="F23" i="2"/>
  <c r="G23" i="2"/>
  <c r="I23" i="2"/>
  <c r="J23" i="2"/>
  <c r="L12" i="2"/>
  <c r="F12" i="2"/>
  <c r="G12" i="2"/>
  <c r="I12" i="2"/>
  <c r="J12" i="2"/>
  <c r="K12" i="2"/>
  <c r="O10" i="1"/>
  <c r="F28" i="1"/>
  <c r="K12" i="1"/>
  <c r="E12" i="1"/>
  <c r="F12" i="1"/>
  <c r="E28" i="1"/>
  <c r="E10" i="2"/>
  <c r="E11" i="2"/>
  <c r="W71" i="1"/>
  <c r="W72" i="1" s="1"/>
  <c r="AA34" i="2" l="1"/>
  <c r="E12" i="2"/>
  <c r="AA23" i="2"/>
  <c r="Y23" i="2"/>
  <c r="F74" i="1"/>
  <c r="AG71" i="1" l="1"/>
  <c r="AG72" i="1" l="1"/>
  <c r="AG73" i="1"/>
  <c r="O14" i="1"/>
  <c r="O15" i="1"/>
  <c r="O17" i="1"/>
  <c r="K18" i="1"/>
  <c r="K19" i="1"/>
  <c r="O71" i="1"/>
  <c r="I18" i="1"/>
  <c r="I19" i="1"/>
  <c r="F18" i="1"/>
  <c r="H18" i="1"/>
  <c r="F19" i="1"/>
  <c r="H19" i="1"/>
  <c r="E19" i="1"/>
  <c r="E18" i="1"/>
  <c r="Q44" i="1" l="1"/>
  <c r="T44" i="1" s="1"/>
  <c r="Q33" i="1"/>
  <c r="Q55" i="1"/>
  <c r="Q42" i="1"/>
  <c r="Q32" i="1"/>
  <c r="Q34" i="1"/>
  <c r="T34" i="1" s="1"/>
  <c r="Q52" i="1"/>
  <c r="Q50" i="1"/>
  <c r="Q45" i="1"/>
  <c r="T45" i="1" s="1"/>
  <c r="Q41" i="1"/>
  <c r="Q31" i="1"/>
  <c r="Q30" i="1"/>
  <c r="Q54" i="1"/>
  <c r="Q40" i="1"/>
  <c r="Q53" i="1"/>
  <c r="Q51" i="1"/>
  <c r="Q43" i="1"/>
  <c r="T43" i="1" s="1"/>
  <c r="Q35" i="1"/>
  <c r="Q23" i="1"/>
  <c r="Q24" i="1"/>
  <c r="Q25" i="1"/>
  <c r="Q9" i="1"/>
  <c r="Q8" i="1"/>
  <c r="Q7" i="1"/>
  <c r="Q6" i="1"/>
  <c r="Q22" i="1"/>
  <c r="Q16" i="1"/>
  <c r="T16" i="1" s="1"/>
  <c r="Q14" i="1"/>
  <c r="T14" i="1" s="1"/>
  <c r="AG74" i="1"/>
  <c r="Q15" i="1"/>
  <c r="T15" i="1" s="1"/>
  <c r="Q17" i="1"/>
  <c r="T17" i="1" s="1"/>
  <c r="O18" i="1"/>
  <c r="M74" i="1"/>
  <c r="O72" i="1"/>
  <c r="E20" i="1"/>
  <c r="K20" i="1"/>
  <c r="F20" i="1"/>
  <c r="W62" i="1" l="1"/>
  <c r="W61" i="1"/>
  <c r="Q64" i="1"/>
  <c r="Q63" i="1"/>
  <c r="W60" i="1"/>
  <c r="W54" i="1"/>
  <c r="W53" i="1"/>
  <c r="W34" i="1"/>
  <c r="AB34" i="1"/>
  <c r="V34" i="1"/>
  <c r="AA34" i="1"/>
  <c r="Z34" i="1"/>
  <c r="T7" i="1"/>
  <c r="T32" i="1"/>
  <c r="W32" i="1" s="1"/>
  <c r="T8" i="1"/>
  <c r="T40" i="1"/>
  <c r="W40" i="1" s="1"/>
  <c r="Q47" i="1"/>
  <c r="Q46" i="1"/>
  <c r="T30" i="1"/>
  <c r="W30" i="1" s="1"/>
  <c r="Q37" i="1"/>
  <c r="Q36" i="1"/>
  <c r="T42" i="1"/>
  <c r="Q57" i="1"/>
  <c r="W50" i="1"/>
  <c r="Q56" i="1"/>
  <c r="T31" i="1"/>
  <c r="W55" i="1"/>
  <c r="T35" i="1"/>
  <c r="W35" i="1" s="1"/>
  <c r="T41" i="1"/>
  <c r="T33" i="1"/>
  <c r="T9" i="1"/>
  <c r="W9" i="1" s="1"/>
  <c r="T6" i="1"/>
  <c r="W6" i="1" s="1"/>
  <c r="Q10" i="1"/>
  <c r="Q11" i="1"/>
  <c r="I26" i="1"/>
  <c r="O26" i="1" s="1"/>
  <c r="I27" i="1"/>
  <c r="O22" i="1"/>
  <c r="Z22" i="1"/>
  <c r="Q19" i="1"/>
  <c r="Q18" i="1"/>
  <c r="O23" i="1"/>
  <c r="Q27" i="1"/>
  <c r="Q26" i="1"/>
  <c r="W64" i="1" l="1"/>
  <c r="D29" i="3" s="1"/>
  <c r="W63" i="1"/>
  <c r="D28" i="3" s="1"/>
  <c r="AB60" i="1"/>
  <c r="AF60" i="1" s="1"/>
  <c r="Y60" i="1"/>
  <c r="T63" i="1"/>
  <c r="AA60" i="1"/>
  <c r="Z60" i="1"/>
  <c r="Q65" i="1"/>
  <c r="AA61" i="1"/>
  <c r="Z61" i="1"/>
  <c r="V61" i="1"/>
  <c r="AE61" i="1" s="1"/>
  <c r="AB61" i="1"/>
  <c r="AF61" i="1" s="1"/>
  <c r="AB62" i="1"/>
  <c r="AF62" i="1" s="1"/>
  <c r="AA62" i="1"/>
  <c r="V62" i="1"/>
  <c r="AE62" i="1" s="1"/>
  <c r="Z62" i="1"/>
  <c r="AE34" i="1"/>
  <c r="Q12" i="1"/>
  <c r="Q38" i="1"/>
  <c r="Z53" i="1"/>
  <c r="AA53" i="1"/>
  <c r="AB53" i="1"/>
  <c r="Z54" i="1"/>
  <c r="AA54" i="1"/>
  <c r="AB54" i="1"/>
  <c r="V33" i="1"/>
  <c r="AB33" i="1"/>
  <c r="AA33" i="1"/>
  <c r="Z33" i="1"/>
  <c r="AA51" i="1"/>
  <c r="Z51" i="1"/>
  <c r="AB51" i="1"/>
  <c r="Z7" i="1"/>
  <c r="AA7" i="1"/>
  <c r="AB7" i="1"/>
  <c r="V7" i="1"/>
  <c r="AB30" i="1"/>
  <c r="Z30" i="1"/>
  <c r="T36" i="1"/>
  <c r="AA30" i="1"/>
  <c r="V30" i="1"/>
  <c r="W51" i="1"/>
  <c r="AA31" i="1"/>
  <c r="Z31" i="1"/>
  <c r="V31" i="1"/>
  <c r="AB31" i="1"/>
  <c r="Q58" i="1"/>
  <c r="W46" i="1"/>
  <c r="W47" i="1"/>
  <c r="AA32" i="1"/>
  <c r="V32" i="1"/>
  <c r="AE32" i="1" s="1"/>
  <c r="AB32" i="1"/>
  <c r="AF32" i="1" s="1"/>
  <c r="Z32" i="1"/>
  <c r="AA50" i="1"/>
  <c r="Y50" i="1"/>
  <c r="Z50" i="1"/>
  <c r="T56" i="1"/>
  <c r="AB50" i="1"/>
  <c r="Z35" i="1"/>
  <c r="V35" i="1"/>
  <c r="AE35" i="1" s="1"/>
  <c r="AA35" i="1"/>
  <c r="AB35" i="1"/>
  <c r="AF35" i="1" s="1"/>
  <c r="Q48" i="1"/>
  <c r="Z52" i="1"/>
  <c r="AB52" i="1"/>
  <c r="AA52" i="1"/>
  <c r="T10" i="1"/>
  <c r="AA6" i="1"/>
  <c r="V6" i="1"/>
  <c r="AB6" i="1"/>
  <c r="Z6" i="1"/>
  <c r="Z9" i="1"/>
  <c r="V9" i="1"/>
  <c r="AE9" i="1" s="1"/>
  <c r="AA9" i="1"/>
  <c r="AB9" i="1"/>
  <c r="AF9" i="1" s="1"/>
  <c r="AE55" i="1"/>
  <c r="AB55" i="1"/>
  <c r="AF55" i="1" s="1"/>
  <c r="AA55" i="1"/>
  <c r="Z55" i="1"/>
  <c r="Z40" i="1"/>
  <c r="AB40" i="1"/>
  <c r="Y40" i="1"/>
  <c r="V40" i="1"/>
  <c r="AA40" i="1"/>
  <c r="T46" i="1"/>
  <c r="W52" i="1"/>
  <c r="Z8" i="1"/>
  <c r="V8" i="1"/>
  <c r="AA8" i="1"/>
  <c r="AB8" i="1"/>
  <c r="W33" i="1"/>
  <c r="W31" i="1"/>
  <c r="W8" i="1"/>
  <c r="W7" i="1"/>
  <c r="AF34" i="1"/>
  <c r="W15" i="1"/>
  <c r="AA23" i="1"/>
  <c r="AB23" i="1"/>
  <c r="AB16" i="1"/>
  <c r="V16" i="1"/>
  <c r="AA16" i="1"/>
  <c r="Z16" i="1"/>
  <c r="V17" i="1"/>
  <c r="Z17" i="1"/>
  <c r="AB17" i="1"/>
  <c r="AA17" i="1"/>
  <c r="AA14" i="1"/>
  <c r="Z14" i="1"/>
  <c r="V14" i="1"/>
  <c r="AB14" i="1"/>
  <c r="W14" i="1"/>
  <c r="W17" i="1"/>
  <c r="Z25" i="1"/>
  <c r="O25" i="1"/>
  <c r="Z23" i="1"/>
  <c r="O24" i="1"/>
  <c r="W16" i="1"/>
  <c r="AB22" i="1"/>
  <c r="AA22" i="1"/>
  <c r="W22" i="1"/>
  <c r="Y22" i="1"/>
  <c r="W23" i="1"/>
  <c r="Z15" i="1"/>
  <c r="AA15" i="1"/>
  <c r="V15" i="1"/>
  <c r="AB15" i="1"/>
  <c r="Q28" i="1"/>
  <c r="Q20" i="1"/>
  <c r="T18" i="1"/>
  <c r="AF64" i="1" l="1"/>
  <c r="F10" i="3" s="1"/>
  <c r="AA63" i="1"/>
  <c r="H28" i="3" s="1"/>
  <c r="AA64" i="1"/>
  <c r="H29" i="3" s="1"/>
  <c r="X64" i="1"/>
  <c r="X63" i="1"/>
  <c r="Y64" i="1"/>
  <c r="F29" i="3" s="1"/>
  <c r="Y63" i="1"/>
  <c r="F28" i="3" s="1"/>
  <c r="AB64" i="1"/>
  <c r="I29" i="3" s="1"/>
  <c r="AB63" i="1"/>
  <c r="I28" i="3" s="1"/>
  <c r="V63" i="1"/>
  <c r="C28" i="3" s="1"/>
  <c r="V64" i="1"/>
  <c r="C29" i="3" s="1"/>
  <c r="AE60" i="1"/>
  <c r="W65" i="1"/>
  <c r="Z63" i="1"/>
  <c r="G28" i="3" s="1"/>
  <c r="Z64" i="1"/>
  <c r="G29" i="3" s="1"/>
  <c r="AF63" i="1"/>
  <c r="E10" i="3" s="1"/>
  <c r="AF15" i="1"/>
  <c r="W10" i="1"/>
  <c r="Y46" i="1"/>
  <c r="W37" i="1"/>
  <c r="W48" i="1"/>
  <c r="AE31" i="1"/>
  <c r="W56" i="1"/>
  <c r="AF51" i="1"/>
  <c r="AF40" i="1"/>
  <c r="AB47" i="1"/>
  <c r="AB46" i="1"/>
  <c r="Z47" i="1"/>
  <c r="Z46" i="1"/>
  <c r="AA11" i="1"/>
  <c r="AA10" i="1"/>
  <c r="AB57" i="1"/>
  <c r="AF50" i="1"/>
  <c r="AB56" i="1"/>
  <c r="Z37" i="1"/>
  <c r="Z36" i="1"/>
  <c r="W11" i="1"/>
  <c r="X37" i="1"/>
  <c r="X36" i="1"/>
  <c r="X11" i="1"/>
  <c r="X10" i="1"/>
  <c r="Z57" i="1"/>
  <c r="Z56" i="1"/>
  <c r="AF30" i="1"/>
  <c r="AB36" i="1"/>
  <c r="AB37" i="1"/>
  <c r="AA46" i="1"/>
  <c r="AA47" i="1"/>
  <c r="V56" i="1"/>
  <c r="AE50" i="1"/>
  <c r="V57" i="1"/>
  <c r="W36" i="1"/>
  <c r="AF33" i="1"/>
  <c r="AE6" i="1"/>
  <c r="V10" i="1"/>
  <c r="C18" i="3" s="1"/>
  <c r="V11" i="1"/>
  <c r="AF8" i="1"/>
  <c r="AE40" i="1"/>
  <c r="V47" i="1"/>
  <c r="V46" i="1"/>
  <c r="Z10" i="1"/>
  <c r="Z11" i="1"/>
  <c r="AF52" i="1"/>
  <c r="X56" i="1"/>
  <c r="X57" i="1"/>
  <c r="V36" i="1"/>
  <c r="V37" i="1"/>
  <c r="AE30" i="1"/>
  <c r="AE7" i="1"/>
  <c r="AE33" i="1"/>
  <c r="Y47" i="1"/>
  <c r="AB11" i="1"/>
  <c r="AB10" i="1"/>
  <c r="AF6" i="1"/>
  <c r="AE52" i="1"/>
  <c r="Y57" i="1"/>
  <c r="Y56" i="1"/>
  <c r="AA37" i="1"/>
  <c r="AA36" i="1"/>
  <c r="AF7" i="1"/>
  <c r="AE51" i="1"/>
  <c r="W57" i="1"/>
  <c r="AE8" i="1"/>
  <c r="X46" i="1"/>
  <c r="X47" i="1"/>
  <c r="Y10" i="1"/>
  <c r="Y11" i="1"/>
  <c r="AA57" i="1"/>
  <c r="AA56" i="1"/>
  <c r="AF31" i="1"/>
  <c r="Y36" i="1"/>
  <c r="Y37" i="1"/>
  <c r="AE22" i="1"/>
  <c r="W25" i="1"/>
  <c r="Z24" i="1"/>
  <c r="Z27" i="1" s="1"/>
  <c r="X19" i="1"/>
  <c r="X18" i="1"/>
  <c r="T26" i="1"/>
  <c r="AF23" i="1"/>
  <c r="AE17" i="1"/>
  <c r="V18" i="1"/>
  <c r="C20" i="3" s="1"/>
  <c r="AE16" i="1"/>
  <c r="Y18" i="1"/>
  <c r="W18" i="1"/>
  <c r="W19" i="1"/>
  <c r="AB18" i="1"/>
  <c r="AF14" i="1"/>
  <c r="AB19" i="1"/>
  <c r="Z18" i="1"/>
  <c r="Z19" i="1"/>
  <c r="AA24" i="1"/>
  <c r="AB24" i="1"/>
  <c r="W24" i="1"/>
  <c r="AA18" i="1"/>
  <c r="AA19" i="1"/>
  <c r="AF17" i="1"/>
  <c r="V19" i="1"/>
  <c r="C21" i="3" s="1"/>
  <c r="Y19" i="1"/>
  <c r="AF22" i="1"/>
  <c r="AA25" i="1"/>
  <c r="AB25" i="1"/>
  <c r="AF16" i="1"/>
  <c r="AE23" i="1"/>
  <c r="AE14" i="1"/>
  <c r="AE15" i="1"/>
  <c r="AF25" i="1" l="1"/>
  <c r="V65" i="1"/>
  <c r="AA65" i="1"/>
  <c r="AF65" i="1"/>
  <c r="AB65" i="1"/>
  <c r="AE64" i="1"/>
  <c r="D10" i="3" s="1"/>
  <c r="AE63" i="1"/>
  <c r="C10" i="3" s="1"/>
  <c r="W38" i="1"/>
  <c r="AB38" i="1"/>
  <c r="V38" i="1"/>
  <c r="V27" i="1"/>
  <c r="C23" i="3" s="1"/>
  <c r="W58" i="1"/>
  <c r="V58" i="1"/>
  <c r="AE10" i="1"/>
  <c r="C5" i="3" s="1"/>
  <c r="AE11" i="1"/>
  <c r="W12" i="1"/>
  <c r="AE36" i="1"/>
  <c r="AE37" i="1"/>
  <c r="AF36" i="1"/>
  <c r="AF37" i="1"/>
  <c r="AF38" i="1" s="1"/>
  <c r="V48" i="1"/>
  <c r="Z26" i="1"/>
  <c r="AF11" i="1"/>
  <c r="AF10" i="1"/>
  <c r="E5" i="3" s="1"/>
  <c r="AE47" i="1"/>
  <c r="AE46" i="1"/>
  <c r="AE57" i="1"/>
  <c r="AE56" i="1"/>
  <c r="AB48" i="1"/>
  <c r="AE25" i="1"/>
  <c r="AF56" i="1"/>
  <c r="AF57" i="1"/>
  <c r="AF46" i="1"/>
  <c r="AF47" i="1"/>
  <c r="AB12" i="1"/>
  <c r="C19" i="3"/>
  <c r="V12" i="1"/>
  <c r="AB58" i="1"/>
  <c r="W27" i="1"/>
  <c r="X27" i="1"/>
  <c r="X26" i="1"/>
  <c r="V26" i="1"/>
  <c r="C22" i="3" s="1"/>
  <c r="AB27" i="1"/>
  <c r="AA26" i="1"/>
  <c r="Y26" i="1"/>
  <c r="AB26" i="1"/>
  <c r="AA27" i="1"/>
  <c r="Y27" i="1"/>
  <c r="W26" i="1"/>
  <c r="V20" i="1"/>
  <c r="W20" i="1"/>
  <c r="AE24" i="1"/>
  <c r="AF19" i="1"/>
  <c r="AF18" i="1"/>
  <c r="E6" i="3" s="1"/>
  <c r="AF24" i="1"/>
  <c r="AF27" i="1" s="1"/>
  <c r="AB20" i="1"/>
  <c r="AE18" i="1"/>
  <c r="C6" i="3" s="1"/>
  <c r="AE19" i="1"/>
  <c r="D6" i="3" s="1"/>
  <c r="AE65" i="1" l="1"/>
  <c r="AE26" i="1"/>
  <c r="C7" i="3" s="1"/>
  <c r="AF48" i="1"/>
  <c r="AE38" i="1"/>
  <c r="W74" i="1"/>
  <c r="AF58" i="1"/>
  <c r="F5" i="3"/>
  <c r="AF12" i="1"/>
  <c r="AE58" i="1"/>
  <c r="AE12" i="1"/>
  <c r="D5" i="3"/>
  <c r="AE48" i="1"/>
  <c r="V28" i="1"/>
  <c r="AA28" i="1"/>
  <c r="AB28" i="1"/>
  <c r="W28" i="1"/>
  <c r="AE27" i="1"/>
  <c r="AF26" i="1"/>
  <c r="E7" i="3" s="1"/>
  <c r="F6" i="3"/>
  <c r="AF20" i="1"/>
  <c r="F7" i="3"/>
  <c r="AE20" i="1"/>
  <c r="AE28" i="1" l="1"/>
  <c r="AF28" i="1"/>
  <c r="D7" i="3"/>
</calcChain>
</file>

<file path=xl/sharedStrings.xml><?xml version="1.0" encoding="utf-8"?>
<sst xmlns="http://schemas.openxmlformats.org/spreadsheetml/2006/main" count="309" uniqueCount="101">
  <si>
    <t>At%</t>
  </si>
  <si>
    <t>w/o sub</t>
  </si>
  <si>
    <t>O1s</t>
  </si>
  <si>
    <t>C1s</t>
  </si>
  <si>
    <t>Na1s</t>
  </si>
  <si>
    <t>Si2p</t>
  </si>
  <si>
    <t>O/C</t>
  </si>
  <si>
    <t>P1</t>
  </si>
  <si>
    <t>P2</t>
  </si>
  <si>
    <t>P3</t>
  </si>
  <si>
    <t>Ave.</t>
  </si>
  <si>
    <t>Stdev.</t>
  </si>
  <si>
    <t>Err%</t>
  </si>
  <si>
    <t>P4</t>
  </si>
  <si>
    <t>F1s</t>
  </si>
  <si>
    <t xml:space="preserve">w/o sub </t>
  </si>
  <si>
    <t>Ratios</t>
  </si>
  <si>
    <t>CTRL</t>
  </si>
  <si>
    <t>Sample</t>
  </si>
  <si>
    <t>A</t>
  </si>
  <si>
    <t>C2F4 Sub</t>
  </si>
  <si>
    <t>FOV2</t>
  </si>
  <si>
    <t>C1s corr</t>
  </si>
  <si>
    <r>
      <t>O/C</t>
    </r>
    <r>
      <rPr>
        <b/>
        <vertAlign val="subscript"/>
        <sz val="11"/>
        <color theme="1"/>
        <rFont val="Calibri"/>
        <family val="2"/>
        <scheme val="minor"/>
      </rPr>
      <t>(Theo)</t>
    </r>
  </si>
  <si>
    <t>Renorm</t>
  </si>
  <si>
    <t>C-O-C, C-OH</t>
  </si>
  <si>
    <t>O-C=O</t>
  </si>
  <si>
    <t>C-F2</t>
  </si>
  <si>
    <t>C 1s</t>
  </si>
  <si>
    <t>O 1s</t>
  </si>
  <si>
    <t>(C-O-C+COH)/O-C=O</t>
  </si>
  <si>
    <t>C-O-C/O-C=O</t>
  </si>
  <si>
    <t>PC ablated</t>
  </si>
  <si>
    <t>Cl 2p</t>
  </si>
  <si>
    <t>Na KLL</t>
  </si>
  <si>
    <t>C-C (ar.)</t>
  </si>
  <si>
    <t>C-C (al.)</t>
  </si>
  <si>
    <t>O=C(-O)2</t>
  </si>
  <si>
    <r>
      <t xml:space="preserve">C-C </t>
    </r>
    <r>
      <rPr>
        <b/>
        <sz val="11"/>
        <color theme="1"/>
        <rFont val="Symbol"/>
        <family val="1"/>
        <charset val="2"/>
      </rPr>
      <t>p (</t>
    </r>
    <r>
      <rPr>
        <b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Symbol"/>
        <family val="1"/>
        <charset val="2"/>
      </rPr>
      <t>)</t>
    </r>
  </si>
  <si>
    <r>
      <t xml:space="preserve">C-C </t>
    </r>
    <r>
      <rPr>
        <b/>
        <sz val="11"/>
        <color theme="1"/>
        <rFont val="Symbol"/>
        <family val="1"/>
        <charset val="2"/>
      </rPr>
      <t>p (</t>
    </r>
    <r>
      <rPr>
        <b/>
        <sz val="11"/>
        <color theme="1"/>
        <rFont val="Calibri"/>
        <family val="2"/>
        <scheme val="minor"/>
      </rPr>
      <t>ii</t>
    </r>
    <r>
      <rPr>
        <b/>
        <sz val="11"/>
        <color theme="1"/>
        <rFont val="Symbol"/>
        <family val="1"/>
        <charset val="2"/>
      </rPr>
      <t>)</t>
    </r>
  </si>
  <si>
    <t>C=O</t>
  </si>
  <si>
    <t>O=C-O (stoich.)</t>
  </si>
  <si>
    <t>(ar. C)-O-C</t>
  </si>
  <si>
    <t>O-C (oth.)</t>
  </si>
  <si>
    <t>O-Si</t>
  </si>
  <si>
    <t>O1s sh. up</t>
  </si>
  <si>
    <t>O=C (oth)</t>
  </si>
  <si>
    <t>C1s sh.up  meas.</t>
  </si>
  <si>
    <t>V1</t>
  </si>
  <si>
    <t>HYB_PE40</t>
  </si>
  <si>
    <t>%Area</t>
  </si>
  <si>
    <t>CC_al./CC_ar.</t>
  </si>
  <si>
    <t>Si/C</t>
  </si>
  <si>
    <t>B 1s</t>
  </si>
  <si>
    <t>Na 1s</t>
  </si>
  <si>
    <t>PC stoich.</t>
  </si>
  <si>
    <t>(ar. C)-O-C / CC</t>
  </si>
  <si>
    <t>O=C(-O)2 / CC</t>
  </si>
  <si>
    <t>C=O / CC</t>
  </si>
  <si>
    <t>O-C=O  / CC</t>
  </si>
  <si>
    <t>CC_al./CC</t>
  </si>
  <si>
    <t>n-PET laser Ablation (V. Tolardo/C. Cassano) 26102021</t>
  </si>
  <si>
    <t>PET pellet</t>
  </si>
  <si>
    <t>PET purified</t>
  </si>
  <si>
    <t>n-PET/C2F4</t>
  </si>
  <si>
    <t>n-PET/C2F5</t>
  </si>
  <si>
    <t>n-PET/C2F6</t>
  </si>
  <si>
    <t>n-PET/C2F7</t>
  </si>
  <si>
    <t>N1s</t>
  </si>
  <si>
    <t>PET stoich.</t>
  </si>
  <si>
    <t>Stoichiometic Ratios PET</t>
  </si>
  <si>
    <t>PET</t>
  </si>
  <si>
    <t>P5</t>
  </si>
  <si>
    <t>P6</t>
  </si>
  <si>
    <t>PET  ref</t>
  </si>
  <si>
    <t>Ca 2p</t>
  </si>
  <si>
    <t>PET  ablated</t>
  </si>
  <si>
    <t>nPET / SiO2</t>
  </si>
  <si>
    <t>SiO2 Sub</t>
  </si>
  <si>
    <t>S</t>
  </si>
  <si>
    <t>nPET / C2F4</t>
  </si>
  <si>
    <t>O1s corr</t>
  </si>
  <si>
    <t>w/o B2O3</t>
  </si>
  <si>
    <t>D3</t>
  </si>
  <si>
    <t>D2</t>
  </si>
  <si>
    <t>D1</t>
  </si>
  <si>
    <t>n-PET laser Ablation (V. Tolardo) 26102021</t>
  </si>
  <si>
    <t>C-O-C/CC</t>
  </si>
  <si>
    <t>C=O/CC</t>
  </si>
  <si>
    <t>O-C=O/CC</t>
  </si>
  <si>
    <t>Na/C</t>
  </si>
  <si>
    <t>B/C</t>
  </si>
  <si>
    <t>Ca2p</t>
  </si>
  <si>
    <t>Cl2p</t>
  </si>
  <si>
    <t>C1s sh.up 7%</t>
  </si>
  <si>
    <t xml:space="preserve">CCsh.up/CC </t>
  </si>
  <si>
    <t>PET 2 NPs</t>
  </si>
  <si>
    <t>PET 1 NPs</t>
  </si>
  <si>
    <t>PET2 NPs</t>
  </si>
  <si>
    <t>PET  1 NPs</t>
  </si>
  <si>
    <t>PET1 NPs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</si>
</sst>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0" borderId="0" xfId="0" applyNumberFormat="1"/>
    <xf numFmtId="2" fontId="0" fillId="0" borderId="0" xfId="0" applyNumberFormat="1" applyFont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 applyBorder="1"/>
    <xf numFmtId="0" fontId="1" fillId="0" borderId="0" xfId="0" applyFont="1"/>
    <xf numFmtId="9" fontId="1" fillId="0" borderId="0" xfId="0" applyNumberFormat="1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ill="1"/>
    <xf numFmtId="2" fontId="0" fillId="0" borderId="0" xfId="0" applyNumberFormat="1" applyFill="1" applyBorder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2" fontId="0" fillId="0" borderId="1" xfId="0" applyNumberFormat="1" applyFill="1" applyBorder="1"/>
    <xf numFmtId="0" fontId="0" fillId="0" borderId="0" xfId="0" applyFont="1" applyFill="1"/>
    <xf numFmtId="2" fontId="0" fillId="0" borderId="0" xfId="0" applyNumberFormat="1" applyFill="1"/>
    <xf numFmtId="2" fontId="1" fillId="0" borderId="0" xfId="0" applyNumberFormat="1" applyFont="1" applyBorder="1"/>
    <xf numFmtId="0" fontId="2" fillId="0" borderId="0" xfId="0" applyFont="1" applyAlignment="1"/>
    <xf numFmtId="10" fontId="0" fillId="0" borderId="0" xfId="0" applyNumberFormat="1" applyFill="1" applyBorder="1"/>
    <xf numFmtId="10" fontId="0" fillId="0" borderId="0" xfId="0" applyNumberFormat="1"/>
    <xf numFmtId="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2" fontId="0" fillId="0" borderId="0" xfId="0" applyNumberFormat="1" applyFill="1" applyBorder="1" applyAlignment="1"/>
    <xf numFmtId="10" fontId="0" fillId="0" borderId="0" xfId="0" applyNumberFormat="1" applyFill="1" applyBorder="1" applyAlignment="1"/>
    <xf numFmtId="0" fontId="0" fillId="0" borderId="0" xfId="0" applyFont="1"/>
    <xf numFmtId="2" fontId="0" fillId="0" borderId="1" xfId="0" applyNumberFormat="1" applyFont="1" applyFill="1" applyBorder="1"/>
    <xf numFmtId="2" fontId="0" fillId="0" borderId="0" xfId="0" applyNumberFormat="1" applyFont="1" applyFill="1" applyBorder="1"/>
    <xf numFmtId="10" fontId="0" fillId="0" borderId="0" xfId="0" applyNumberFormat="1" applyFont="1" applyFill="1" applyBorder="1"/>
    <xf numFmtId="0" fontId="1" fillId="0" borderId="0" xfId="0" applyFont="1" applyAlignment="1"/>
    <xf numFmtId="0" fontId="1" fillId="0" borderId="2" xfId="0" applyFont="1" applyFill="1" applyBorder="1"/>
    <xf numFmtId="0" fontId="0" fillId="0" borderId="0" xfId="0" applyAlignment="1">
      <alignment horizontal="center"/>
    </xf>
    <xf numFmtId="2" fontId="1" fillId="0" borderId="0" xfId="0" applyNumberFormat="1" applyFont="1" applyFill="1"/>
    <xf numFmtId="10" fontId="0" fillId="0" borderId="0" xfId="0" applyNumberFormat="1" applyFill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Fill="1" applyBorder="1" applyAlignment="1"/>
    <xf numFmtId="0" fontId="1" fillId="0" borderId="0" xfId="0" applyFont="1" applyFill="1" applyBorder="1" applyAlignment="1"/>
    <xf numFmtId="0" fontId="6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1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5061270207468"/>
          <c:y val="5.0925925925925923E-2"/>
          <c:w val="0.84408236788872726"/>
          <c:h val="0.790191790624340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Graphs!$C$2</c:f>
              <c:strCache>
                <c:ptCount val="1"/>
                <c:pt idx="0">
                  <c:v>O/C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Graphs!$D$4:$D$10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3.4150068835582144E-2</c:v>
                  </c:pt>
                  <c:pt idx="2">
                    <c:v>2.3669015783272958E-2</c:v>
                  </c:pt>
                  <c:pt idx="3">
                    <c:v>3.0037246115233063E-2</c:v>
                  </c:pt>
                  <c:pt idx="4">
                    <c:v>1.8639806707957923E-2</c:v>
                  </c:pt>
                  <c:pt idx="5">
                    <c:v>7.6307975064656947E-2</c:v>
                  </c:pt>
                  <c:pt idx="6">
                    <c:v>9.7265362416568787E-2</c:v>
                  </c:pt>
                </c:numCache>
              </c:numRef>
            </c:plus>
            <c:minus>
              <c:numRef>
                <c:f>Graphs!$D$4:$D$10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3.4150068835582144E-2</c:v>
                  </c:pt>
                  <c:pt idx="2">
                    <c:v>2.3669015783272958E-2</c:v>
                  </c:pt>
                  <c:pt idx="3">
                    <c:v>3.0037246115233063E-2</c:v>
                  </c:pt>
                  <c:pt idx="4">
                    <c:v>1.8639806707957923E-2</c:v>
                  </c:pt>
                  <c:pt idx="5">
                    <c:v>7.6307975064656947E-2</c:v>
                  </c:pt>
                  <c:pt idx="6">
                    <c:v>9.7265362416568787E-2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Graphs!$B$4:$B$10</c:f>
              <c:strCache>
                <c:ptCount val="7"/>
                <c:pt idx="0">
                  <c:v>PET stoich.</c:v>
                </c:pt>
                <c:pt idx="1">
                  <c:v>PET pellet</c:v>
                </c:pt>
                <c:pt idx="2">
                  <c:v>PET purified</c:v>
                </c:pt>
                <c:pt idx="3">
                  <c:v>PET 2 NPs</c:v>
                </c:pt>
                <c:pt idx="4">
                  <c:v>PET  ref</c:v>
                </c:pt>
                <c:pt idx="5">
                  <c:v>PET  ablated</c:v>
                </c:pt>
                <c:pt idx="6">
                  <c:v>PET  1 NPs</c:v>
                </c:pt>
              </c:strCache>
            </c:strRef>
          </c:cat>
          <c:val>
            <c:numRef>
              <c:f>Graphs!$C$4:$C$10</c:f>
              <c:numCache>
                <c:formatCode>0.00</c:formatCode>
                <c:ptCount val="7"/>
                <c:pt idx="0">
                  <c:v>0.4</c:v>
                </c:pt>
                <c:pt idx="1">
                  <c:v>0.31534082963809973</c:v>
                </c:pt>
                <c:pt idx="2">
                  <c:v>0.34323005942653684</c:v>
                </c:pt>
                <c:pt idx="3">
                  <c:v>0.31101909590686205</c:v>
                </c:pt>
                <c:pt idx="4">
                  <c:v>0.3135966508786257</c:v>
                </c:pt>
                <c:pt idx="5">
                  <c:v>0.20350598395615824</c:v>
                </c:pt>
                <c:pt idx="6">
                  <c:v>0.58292139226361694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7-467A-82D7-C29495A553FF}"/>
            </c:ext>
          </c:extLst>
        </c:ser>
        <c:ser>
          <c:idx val="1"/>
          <c:order val="1"/>
          <c:tx>
            <c:strRef>
              <c:f>Graphs!$E$2</c:f>
              <c:strCache>
                <c:ptCount val="1"/>
                <c:pt idx="0">
                  <c:v>Si/C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Graphs!$F$4:$F$10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3.2826645445111504E-3</c:v>
                  </c:pt>
                  <c:pt idx="2">
                    <c:v>5.5998795373136392E-3</c:v>
                  </c:pt>
                  <c:pt idx="3">
                    <c:v>8.1825738740517132E-3</c:v>
                  </c:pt>
                  <c:pt idx="4">
                    <c:v>1.078001116601506E-2</c:v>
                  </c:pt>
                  <c:pt idx="5">
                    <c:v>1.25322823503859E-2</c:v>
                  </c:pt>
                  <c:pt idx="6">
                    <c:v>3.7345409820580553E-3</c:v>
                  </c:pt>
                </c:numCache>
              </c:numRef>
            </c:plus>
            <c:minus>
              <c:numRef>
                <c:f>Graphs!$F$4:$F$10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3.2826645445111504E-3</c:v>
                  </c:pt>
                  <c:pt idx="2">
                    <c:v>5.5998795373136392E-3</c:v>
                  </c:pt>
                  <c:pt idx="3">
                    <c:v>8.1825738740517132E-3</c:v>
                  </c:pt>
                  <c:pt idx="4">
                    <c:v>1.078001116601506E-2</c:v>
                  </c:pt>
                  <c:pt idx="5">
                    <c:v>1.25322823503859E-2</c:v>
                  </c:pt>
                  <c:pt idx="6">
                    <c:v>3.7345409820580553E-3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Graphs!$B$4:$B$10</c:f>
              <c:strCache>
                <c:ptCount val="7"/>
                <c:pt idx="0">
                  <c:v>PET stoich.</c:v>
                </c:pt>
                <c:pt idx="1">
                  <c:v>PET pellet</c:v>
                </c:pt>
                <c:pt idx="2">
                  <c:v>PET purified</c:v>
                </c:pt>
                <c:pt idx="3">
                  <c:v>PET 2 NPs</c:v>
                </c:pt>
                <c:pt idx="4">
                  <c:v>PET  ref</c:v>
                </c:pt>
                <c:pt idx="5">
                  <c:v>PET  ablated</c:v>
                </c:pt>
                <c:pt idx="6">
                  <c:v>PET  1 NPs</c:v>
                </c:pt>
              </c:strCache>
            </c:strRef>
          </c:cat>
          <c:val>
            <c:numRef>
              <c:f>Graphs!$E$4:$E$10</c:f>
              <c:numCache>
                <c:formatCode>0.00</c:formatCode>
                <c:ptCount val="7"/>
                <c:pt idx="0" formatCode="General">
                  <c:v>0</c:v>
                </c:pt>
                <c:pt idx="1">
                  <c:v>2.2682913229641775E-3</c:v>
                </c:pt>
                <c:pt idx="2">
                  <c:v>5.0060554255015946E-3</c:v>
                </c:pt>
                <c:pt idx="3">
                  <c:v>4.9390862417229342E-2</c:v>
                </c:pt>
                <c:pt idx="4">
                  <c:v>2.5026546890114576E-2</c:v>
                </c:pt>
                <c:pt idx="5">
                  <c:v>2.6549490656466824E-2</c:v>
                </c:pt>
                <c:pt idx="6">
                  <c:v>4.9742491057479708E-2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D4B7-467A-82D7-C29495A553FF}"/>
            </c:ext>
          </c:extLst>
        </c:ser>
        <c:ser>
          <c:idx val="2"/>
          <c:order val="2"/>
          <c:tx>
            <c:strRef>
              <c:f>Graphs!$G$2</c:f>
              <c:strCache>
                <c:ptCount val="1"/>
                <c:pt idx="0">
                  <c:v>Na/C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Graphs!$H$4:$H$10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8.3368266404820167E-3</c:v>
                  </c:pt>
                  <c:pt idx="4">
                    <c:v>0</c:v>
                  </c:pt>
                  <c:pt idx="5">
                    <c:v>0</c:v>
                  </c:pt>
                  <c:pt idx="6">
                    <c:v>5.9849842148398009E-3</c:v>
                  </c:pt>
                </c:numCache>
              </c:numRef>
            </c:plus>
            <c:minus>
              <c:numRef>
                <c:f>Graphs!$H$4:$H$10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8.3368266404820167E-3</c:v>
                  </c:pt>
                  <c:pt idx="4">
                    <c:v>0</c:v>
                  </c:pt>
                  <c:pt idx="5">
                    <c:v>0</c:v>
                  </c:pt>
                  <c:pt idx="6">
                    <c:v>5.9849842148398009E-3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Graphs!$G$4:$G$10</c:f>
              <c:numCache>
                <c:formatCode>0.00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8.426995597465374E-2</c:v>
                </c:pt>
                <c:pt idx="4">
                  <c:v>0</c:v>
                </c:pt>
                <c:pt idx="5">
                  <c:v>0</c:v>
                </c:pt>
                <c:pt idx="6">
                  <c:v>6.08577837954569E-2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3-4E73-A4FE-2DA955D0646E}"/>
            </c:ext>
          </c:extLst>
        </c:ser>
        <c:ser>
          <c:idx val="3"/>
          <c:order val="3"/>
          <c:tx>
            <c:strRef>
              <c:f>Graphs!$I$2</c:f>
              <c:strCache>
                <c:ptCount val="1"/>
                <c:pt idx="0">
                  <c:v>B/C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Graphs!$J$4:$J$10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7.7586078065428627E-3</c:v>
                  </c:pt>
                  <c:pt idx="4">
                    <c:v>0</c:v>
                  </c:pt>
                  <c:pt idx="5">
                    <c:v>0</c:v>
                  </c:pt>
                  <c:pt idx="6">
                    <c:v>5.4607748772972586E-2</c:v>
                  </c:pt>
                </c:numCache>
              </c:numRef>
            </c:plus>
            <c:minus>
              <c:numRef>
                <c:f>Graphs!$J$4:$J$10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7.7586078065428627E-3</c:v>
                  </c:pt>
                  <c:pt idx="4">
                    <c:v>0</c:v>
                  </c:pt>
                  <c:pt idx="5">
                    <c:v>0</c:v>
                  </c:pt>
                  <c:pt idx="6">
                    <c:v>5.4607748772972586E-2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Graphs!$I$4:$I$10</c:f>
              <c:numCache>
                <c:formatCode>0.00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4.410635001343155E-2</c:v>
                </c:pt>
                <c:pt idx="4">
                  <c:v>0</c:v>
                </c:pt>
                <c:pt idx="5">
                  <c:v>0</c:v>
                </c:pt>
                <c:pt idx="6">
                  <c:v>0.18288842794582438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93-4E73-A4FE-2DA955D0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938992"/>
        <c:axId val="438943912"/>
        <c:extLst/>
      </c:barChart>
      <c:catAx>
        <c:axId val="43893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943912"/>
        <c:crosses val="autoZero"/>
        <c:auto val="1"/>
        <c:lblAlgn val="ctr"/>
        <c:lblOffset val="100"/>
        <c:noMultiLvlLbl val="0"/>
      </c:catAx>
      <c:valAx>
        <c:axId val="438943912"/>
        <c:scaling>
          <c:orientation val="minMax"/>
          <c:max val="0.7000000000000000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At. % concentration</a:t>
                </a:r>
                <a:r>
                  <a:rPr lang="en-GB" sz="1200" baseline="0"/>
                  <a:t> ratios (ad.)</a:t>
                </a:r>
              </a:p>
            </c:rich>
          </c:tx>
          <c:layout>
            <c:manualLayout>
              <c:xMode val="edge"/>
              <c:yMode val="edge"/>
              <c:x val="2.9137201798819734E-2"/>
              <c:y val="0.109251603966170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93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984883059999667"/>
          <c:y val="2.9960776774724116E-2"/>
          <c:w val="0.49451995252185832"/>
          <c:h val="7.77177903626746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Graphs!$B$18</c:f>
              <c:strCache>
                <c:ptCount val="1"/>
                <c:pt idx="0">
                  <c:v>PET pellet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Graphs!$C$19:$J$19</c:f>
                <c:numCache>
                  <c:formatCode>General</c:formatCode>
                  <c:ptCount val="8"/>
                  <c:pt idx="0">
                    <c:v>1.9799308825711401</c:v>
                  </c:pt>
                  <c:pt idx="1">
                    <c:v>2.072677365054254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0.24344746182013619</c:v>
                  </c:pt>
                  <c:pt idx="7">
                    <c:v>0</c:v>
                  </c:pt>
                </c:numCache>
              </c:numRef>
            </c:plus>
            <c:minus>
              <c:numRef>
                <c:f>Graphs!$C$19:$J$19</c:f>
                <c:numCache>
                  <c:formatCode>General</c:formatCode>
                  <c:ptCount val="8"/>
                  <c:pt idx="0">
                    <c:v>1.9799308825711401</c:v>
                  </c:pt>
                  <c:pt idx="1">
                    <c:v>2.072677365054254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0.24344746182013619</c:v>
                  </c:pt>
                  <c:pt idx="7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Graphs!$C$17:$J$17</c:f>
              <c:strCache>
                <c:ptCount val="8"/>
                <c:pt idx="0">
                  <c:v>O1s</c:v>
                </c:pt>
                <c:pt idx="1">
                  <c:v>C1s</c:v>
                </c:pt>
                <c:pt idx="2">
                  <c:v>Na1s</c:v>
                </c:pt>
                <c:pt idx="3">
                  <c:v>N1s</c:v>
                </c:pt>
                <c:pt idx="4">
                  <c:v>Cl2p</c:v>
                </c:pt>
                <c:pt idx="5">
                  <c:v>B 1s</c:v>
                </c:pt>
                <c:pt idx="6">
                  <c:v>Si2p</c:v>
                </c:pt>
                <c:pt idx="7">
                  <c:v>Ca2p</c:v>
                </c:pt>
              </c:strCache>
            </c:strRef>
          </c:cat>
          <c:val>
            <c:numRef>
              <c:f>Graphs!$C$18:$J$18</c:f>
              <c:numCache>
                <c:formatCode>0.00</c:formatCode>
                <c:ptCount val="8"/>
                <c:pt idx="0">
                  <c:v>23.893091559155916</c:v>
                </c:pt>
                <c:pt idx="1">
                  <c:v>75.936908440844078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37-4A92-BE3D-FAF6C7E40467}"/>
            </c:ext>
          </c:extLst>
        </c:ser>
        <c:ser>
          <c:idx val="1"/>
          <c:order val="1"/>
          <c:tx>
            <c:strRef>
              <c:f>Graphs!$B$20</c:f>
              <c:strCache>
                <c:ptCount val="1"/>
                <c:pt idx="0">
                  <c:v>PET purified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Graphs!$C$21:$J$21</c:f>
                <c:numCache>
                  <c:formatCode>General</c:formatCode>
                  <c:ptCount val="8"/>
                  <c:pt idx="0">
                    <c:v>1.4371446300722568</c:v>
                  </c:pt>
                  <c:pt idx="1">
                    <c:v>0.92048143010749639</c:v>
                  </c:pt>
                  <c:pt idx="2">
                    <c:v>0</c:v>
                  </c:pt>
                  <c:pt idx="3">
                    <c:v>0.2667551936389117</c:v>
                  </c:pt>
                  <c:pt idx="4">
                    <c:v>4.6192062936475015E-2</c:v>
                  </c:pt>
                  <c:pt idx="5">
                    <c:v>0</c:v>
                  </c:pt>
                  <c:pt idx="6">
                    <c:v>0.41724293483133629</c:v>
                  </c:pt>
                  <c:pt idx="7">
                    <c:v>0</c:v>
                  </c:pt>
                </c:numCache>
              </c:numRef>
            </c:plus>
            <c:minus>
              <c:numRef>
                <c:f>Graphs!$C$21:$J$21</c:f>
                <c:numCache>
                  <c:formatCode>General</c:formatCode>
                  <c:ptCount val="8"/>
                  <c:pt idx="0">
                    <c:v>1.4371446300722568</c:v>
                  </c:pt>
                  <c:pt idx="1">
                    <c:v>0.92048143010749639</c:v>
                  </c:pt>
                  <c:pt idx="2">
                    <c:v>0</c:v>
                  </c:pt>
                  <c:pt idx="3">
                    <c:v>0.2667551936389117</c:v>
                  </c:pt>
                  <c:pt idx="4">
                    <c:v>4.6192062936475015E-2</c:v>
                  </c:pt>
                  <c:pt idx="5">
                    <c:v>0</c:v>
                  </c:pt>
                  <c:pt idx="6">
                    <c:v>0.41724293483133629</c:v>
                  </c:pt>
                  <c:pt idx="7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Graphs!$C$17:$J$17</c:f>
              <c:strCache>
                <c:ptCount val="8"/>
                <c:pt idx="0">
                  <c:v>O1s</c:v>
                </c:pt>
                <c:pt idx="1">
                  <c:v>C1s</c:v>
                </c:pt>
                <c:pt idx="2">
                  <c:v>Na1s</c:v>
                </c:pt>
                <c:pt idx="3">
                  <c:v>N1s</c:v>
                </c:pt>
                <c:pt idx="4">
                  <c:v>Cl2p</c:v>
                </c:pt>
                <c:pt idx="5">
                  <c:v>B 1s</c:v>
                </c:pt>
                <c:pt idx="6">
                  <c:v>Si2p</c:v>
                </c:pt>
                <c:pt idx="7">
                  <c:v>Ca2p</c:v>
                </c:pt>
              </c:strCache>
            </c:strRef>
          </c:cat>
          <c:val>
            <c:numRef>
              <c:f>Graphs!$C$20:$J$20</c:f>
              <c:numCache>
                <c:formatCode>0.00</c:formatCode>
                <c:ptCount val="8"/>
                <c:pt idx="0">
                  <c:v>25.304326817318266</c:v>
                </c:pt>
                <c:pt idx="1">
                  <c:v>73.770676682331768</c:v>
                </c:pt>
                <c:pt idx="2">
                  <c:v>0</c:v>
                </c:pt>
                <c:pt idx="3">
                  <c:v>0.37250000000000005</c:v>
                </c:pt>
                <c:pt idx="4">
                  <c:v>0.17999650034996501</c:v>
                </c:pt>
                <c:pt idx="5">
                  <c:v>0</c:v>
                </c:pt>
                <c:pt idx="6">
                  <c:v>0.3725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7-4A92-BE3D-FAF6C7E40467}"/>
            </c:ext>
          </c:extLst>
        </c:ser>
        <c:ser>
          <c:idx val="0"/>
          <c:order val="2"/>
          <c:tx>
            <c:strRef>
              <c:f>Graphs!$B$22</c:f>
              <c:strCache>
                <c:ptCount val="1"/>
                <c:pt idx="0">
                  <c:v>PET 2 NPs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Graphs!$C$23:$J$23</c:f>
                <c:numCache>
                  <c:formatCode>General</c:formatCode>
                  <c:ptCount val="8"/>
                  <c:pt idx="0">
                    <c:v>1.4254394699690218</c:v>
                  </c:pt>
                  <c:pt idx="1">
                    <c:v>1.9696646037740275</c:v>
                  </c:pt>
                  <c:pt idx="2">
                    <c:v>0.46064080441567712</c:v>
                  </c:pt>
                  <c:pt idx="3">
                    <c:v>0</c:v>
                  </c:pt>
                  <c:pt idx="4">
                    <c:v>8.343269711703892E-2</c:v>
                  </c:pt>
                  <c:pt idx="5">
                    <c:v>0.50787886852151576</c:v>
                  </c:pt>
                  <c:pt idx="6">
                    <c:v>0.48134182642641626</c:v>
                  </c:pt>
                  <c:pt idx="7">
                    <c:v>0</c:v>
                  </c:pt>
                </c:numCache>
              </c:numRef>
            </c:plus>
            <c:minus>
              <c:numRef>
                <c:f>Graphs!$C$23:$J$23</c:f>
                <c:numCache>
                  <c:formatCode>General</c:formatCode>
                  <c:ptCount val="8"/>
                  <c:pt idx="0">
                    <c:v>1.4254394699690218</c:v>
                  </c:pt>
                  <c:pt idx="1">
                    <c:v>1.9696646037740275</c:v>
                  </c:pt>
                  <c:pt idx="2">
                    <c:v>0.46064080441567712</c:v>
                  </c:pt>
                  <c:pt idx="3">
                    <c:v>0</c:v>
                  </c:pt>
                  <c:pt idx="4">
                    <c:v>8.343269711703892E-2</c:v>
                  </c:pt>
                  <c:pt idx="5">
                    <c:v>0.50787886852151576</c:v>
                  </c:pt>
                  <c:pt idx="6">
                    <c:v>0.48134182642641626</c:v>
                  </c:pt>
                  <c:pt idx="7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Graphs!$C$17:$J$17</c:f>
              <c:strCache>
                <c:ptCount val="8"/>
                <c:pt idx="0">
                  <c:v>O1s</c:v>
                </c:pt>
                <c:pt idx="1">
                  <c:v>C1s</c:v>
                </c:pt>
                <c:pt idx="2">
                  <c:v>Na1s</c:v>
                </c:pt>
                <c:pt idx="3">
                  <c:v>N1s</c:v>
                </c:pt>
                <c:pt idx="4">
                  <c:v>Cl2p</c:v>
                </c:pt>
                <c:pt idx="5">
                  <c:v>B 1s</c:v>
                </c:pt>
                <c:pt idx="6">
                  <c:v>Si2p</c:v>
                </c:pt>
                <c:pt idx="7">
                  <c:v>Ca2p</c:v>
                </c:pt>
              </c:strCache>
            </c:strRef>
          </c:cat>
          <c:val>
            <c:numRef>
              <c:f>Graphs!$C$22:$J$22</c:f>
              <c:numCache>
                <c:formatCode>0.00</c:formatCode>
                <c:ptCount val="8"/>
                <c:pt idx="0">
                  <c:v>20.704520279418841</c:v>
                </c:pt>
                <c:pt idx="1">
                  <c:v>66.710072395932613</c:v>
                </c:pt>
                <c:pt idx="2">
                  <c:v>5.6125973960277618</c:v>
                </c:pt>
                <c:pt idx="3">
                  <c:v>0</c:v>
                </c:pt>
                <c:pt idx="4">
                  <c:v>0.74625929469966978</c:v>
                </c:pt>
                <c:pt idx="5">
                  <c:v>2.9392614906411749</c:v>
                </c:pt>
                <c:pt idx="6">
                  <c:v>3.287289143279942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6-4BB7-A56B-CBA3C618467A}"/>
            </c:ext>
          </c:extLst>
        </c:ser>
        <c:ser>
          <c:idx val="3"/>
          <c:order val="3"/>
          <c:tx>
            <c:strRef>
              <c:f>Graphs!$B$24</c:f>
              <c:strCache>
                <c:ptCount val="1"/>
                <c:pt idx="0">
                  <c:v>PET  ref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Graphs!$C$25:$J$25</c:f>
                <c:numCache>
                  <c:formatCode>General</c:formatCode>
                  <c:ptCount val="8"/>
                  <c:pt idx="0">
                    <c:v>1.0245934420879839</c:v>
                  </c:pt>
                  <c:pt idx="1">
                    <c:v>1.4078964785951564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0.77895841272200206</c:v>
                  </c:pt>
                  <c:pt idx="7">
                    <c:v>0.10420135092803466</c:v>
                  </c:pt>
                </c:numCache>
              </c:numRef>
            </c:plus>
            <c:minus>
              <c:numRef>
                <c:f>Graphs!$C$25:$J$25</c:f>
                <c:numCache>
                  <c:formatCode>General</c:formatCode>
                  <c:ptCount val="8"/>
                  <c:pt idx="0">
                    <c:v>1.0245934420879839</c:v>
                  </c:pt>
                  <c:pt idx="1">
                    <c:v>1.4078964785951564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0.77895841272200206</c:v>
                  </c:pt>
                  <c:pt idx="7">
                    <c:v>0.10420135092803466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Graphs!$C$24:$J$24</c:f>
              <c:numCache>
                <c:formatCode>0.00</c:formatCode>
                <c:ptCount val="8"/>
                <c:pt idx="0">
                  <c:v>23.386292280612921</c:v>
                </c:pt>
                <c:pt idx="1">
                  <c:v>74.637039711987072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1.8583330067999964</c:v>
                </c:pt>
                <c:pt idx="7">
                  <c:v>0.11833500060001667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A9-42BA-B5A1-653E0838D3CE}"/>
            </c:ext>
          </c:extLst>
        </c:ser>
        <c:ser>
          <c:idx val="4"/>
          <c:order val="4"/>
          <c:tx>
            <c:strRef>
              <c:f>Graphs!$B$26</c:f>
              <c:strCache>
                <c:ptCount val="1"/>
                <c:pt idx="0">
                  <c:v>PET  ablated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Graphs!$C$27:$J$27</c:f>
                <c:numCache>
                  <c:formatCode>General</c:formatCode>
                  <c:ptCount val="8"/>
                  <c:pt idx="0">
                    <c:v>5.2017872512411918</c:v>
                  </c:pt>
                  <c:pt idx="1">
                    <c:v>4.9190687797393844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1.0422725876036707</c:v>
                  </c:pt>
                  <c:pt idx="7">
                    <c:v>0</c:v>
                  </c:pt>
                </c:numCache>
              </c:numRef>
            </c:plus>
            <c:minus>
              <c:numRef>
                <c:f>Graphs!$C$27:$J$27</c:f>
                <c:numCache>
                  <c:formatCode>General</c:formatCode>
                  <c:ptCount val="8"/>
                  <c:pt idx="0">
                    <c:v>5.2017872512411918</c:v>
                  </c:pt>
                  <c:pt idx="1">
                    <c:v>4.9190687797393844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1.0422725876036707</c:v>
                  </c:pt>
                  <c:pt idx="7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Graphs!$C$26:$J$26</c:f>
              <c:numCache>
                <c:formatCode>0.00</c:formatCode>
                <c:ptCount val="8"/>
                <c:pt idx="0">
                  <c:v>16.286115111511151</c:v>
                </c:pt>
                <c:pt idx="1">
                  <c:v>81.547072207220722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2.166812681268127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A9-42BA-B5A1-653E0838D3CE}"/>
            </c:ext>
          </c:extLst>
        </c:ser>
        <c:ser>
          <c:idx val="6"/>
          <c:order val="5"/>
          <c:tx>
            <c:strRef>
              <c:f>Graphs!$B$28</c:f>
              <c:strCache>
                <c:ptCount val="1"/>
                <c:pt idx="0">
                  <c:v>PET 1 NPs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Graphs!$C$29:$J$29</c:f>
                <c:numCache>
                  <c:formatCode>General</c:formatCode>
                  <c:ptCount val="8"/>
                  <c:pt idx="0">
                    <c:v>6.9433725076318309</c:v>
                  </c:pt>
                  <c:pt idx="1">
                    <c:v>3.9011554116538925</c:v>
                  </c:pt>
                  <c:pt idx="2">
                    <c:v>0.14177446878757824</c:v>
                  </c:pt>
                  <c:pt idx="3">
                    <c:v>0</c:v>
                  </c:pt>
                  <c:pt idx="4">
                    <c:v>0</c:v>
                  </c:pt>
                  <c:pt idx="5">
                    <c:v>2.4794087034957837</c:v>
                  </c:pt>
                  <c:pt idx="6">
                    <c:v>0.2992049822126267</c:v>
                  </c:pt>
                  <c:pt idx="7">
                    <c:v>0</c:v>
                  </c:pt>
                </c:numCache>
              </c:numRef>
            </c:plus>
            <c:minus>
              <c:numRef>
                <c:f>Graphs!$C$29:$J$29</c:f>
                <c:numCache>
                  <c:formatCode>General</c:formatCode>
                  <c:ptCount val="8"/>
                  <c:pt idx="0">
                    <c:v>6.9433725076318309</c:v>
                  </c:pt>
                  <c:pt idx="1">
                    <c:v>3.9011554116538925</c:v>
                  </c:pt>
                  <c:pt idx="2">
                    <c:v>0.14177446878757824</c:v>
                  </c:pt>
                  <c:pt idx="3">
                    <c:v>0</c:v>
                  </c:pt>
                  <c:pt idx="4">
                    <c:v>0</c:v>
                  </c:pt>
                  <c:pt idx="5">
                    <c:v>2.4794087034957837</c:v>
                  </c:pt>
                  <c:pt idx="6">
                    <c:v>0.2992049822126267</c:v>
                  </c:pt>
                  <c:pt idx="7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Graphs!$C$28:$J$28</c:f>
              <c:numCache>
                <c:formatCode>0.00</c:formatCode>
                <c:ptCount val="8"/>
                <c:pt idx="0">
                  <c:v>33.715658796234621</c:v>
                </c:pt>
                <c:pt idx="1">
                  <c:v>57.593093554558457</c:v>
                </c:pt>
                <c:pt idx="2">
                  <c:v>3.49</c:v>
                </c:pt>
                <c:pt idx="3">
                  <c:v>0</c:v>
                </c:pt>
                <c:pt idx="4">
                  <c:v>0</c:v>
                </c:pt>
                <c:pt idx="5">
                  <c:v>10.394677459992959</c:v>
                </c:pt>
                <c:pt idx="6">
                  <c:v>2.8657774950879698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A9-42BA-B5A1-653E0838D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515176"/>
        <c:axId val="443513536"/>
      </c:barChart>
      <c:catAx>
        <c:axId val="44351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513536"/>
        <c:crossesAt val="0.1"/>
        <c:auto val="1"/>
        <c:lblAlgn val="ctr"/>
        <c:lblOffset val="100"/>
        <c:noMultiLvlLbl val="0"/>
      </c:catAx>
      <c:valAx>
        <c:axId val="443513536"/>
        <c:scaling>
          <c:logBase val="10"/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Atomic concentration (At. 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51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0132345496946664E-2"/>
          <c:w val="0.96974190726159226"/>
          <c:h val="0.10173006152008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95911700993707"/>
          <c:y val="0.16138987781166531"/>
          <c:w val="0.85598497786030026"/>
          <c:h val="0.72485138075689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Graphs!$B$42</c:f>
              <c:strCache>
                <c:ptCount val="1"/>
                <c:pt idx="0">
                  <c:v>PC stoich.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Graphs!$E$42:$E$43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Graphs!$E$42:$E$43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Graphs!$D$41:$G$41</c:f>
              <c:strCache>
                <c:ptCount val="4"/>
                <c:pt idx="0">
                  <c:v>C-O-C/CC</c:v>
                </c:pt>
                <c:pt idx="1">
                  <c:v>C=O/CC</c:v>
                </c:pt>
                <c:pt idx="2">
                  <c:v>O-C=O/CC</c:v>
                </c:pt>
                <c:pt idx="3">
                  <c:v>CCsh.up/CC </c:v>
                </c:pt>
              </c:strCache>
            </c:strRef>
          </c:cat>
          <c:val>
            <c:numRef>
              <c:f>Graphs!$D$42:$G$42</c:f>
              <c:numCache>
                <c:formatCode>0.00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0.25</c:v>
                </c:pt>
                <c:pt idx="3" formatCode="General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3-4796-86B6-F4657FA053FF}"/>
            </c:ext>
          </c:extLst>
        </c:ser>
        <c:ser>
          <c:idx val="2"/>
          <c:order val="1"/>
          <c:tx>
            <c:strRef>
              <c:f>Graphs!$B$46</c:f>
              <c:strCache>
                <c:ptCount val="1"/>
                <c:pt idx="0">
                  <c:v>PET  ref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Graphs!$D$41:$G$41</c:f>
              <c:strCache>
                <c:ptCount val="4"/>
                <c:pt idx="0">
                  <c:v>C-O-C/CC</c:v>
                </c:pt>
                <c:pt idx="1">
                  <c:v>C=O/CC</c:v>
                </c:pt>
                <c:pt idx="2">
                  <c:v>O-C=O/CC</c:v>
                </c:pt>
                <c:pt idx="3">
                  <c:v>CCsh.up/CC </c:v>
                </c:pt>
              </c:strCache>
            </c:strRef>
          </c:cat>
          <c:val>
            <c:numRef>
              <c:f>Graphs!$D$46:$G$46</c:f>
              <c:numCache>
                <c:formatCode>0.00</c:formatCode>
                <c:ptCount val="4"/>
                <c:pt idx="0">
                  <c:v>0.25591558588860353</c:v>
                </c:pt>
                <c:pt idx="1">
                  <c:v>0</c:v>
                </c:pt>
                <c:pt idx="2">
                  <c:v>0.25166874054836846</c:v>
                </c:pt>
                <c:pt idx="3" formatCode="General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D-4335-BF97-3D1161D7BE7C}"/>
            </c:ext>
          </c:extLst>
        </c:ser>
        <c:ser>
          <c:idx val="3"/>
          <c:order val="2"/>
          <c:tx>
            <c:strRef>
              <c:f>Graphs!$B$48</c:f>
              <c:strCache>
                <c:ptCount val="1"/>
                <c:pt idx="0">
                  <c:v>PET  ablated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Graphs!$D$41:$G$41</c:f>
              <c:strCache>
                <c:ptCount val="4"/>
                <c:pt idx="0">
                  <c:v>C-O-C/CC</c:v>
                </c:pt>
                <c:pt idx="1">
                  <c:v>C=O/CC</c:v>
                </c:pt>
                <c:pt idx="2">
                  <c:v>O-C=O/CC</c:v>
                </c:pt>
                <c:pt idx="3">
                  <c:v>CCsh.up/CC </c:v>
                </c:pt>
              </c:strCache>
            </c:strRef>
          </c:cat>
          <c:val>
            <c:numRef>
              <c:f>Graphs!$D$48:$G$48</c:f>
              <c:numCache>
                <c:formatCode>0.00</c:formatCode>
                <c:ptCount val="4"/>
                <c:pt idx="0">
                  <c:v>0.1802783654149559</c:v>
                </c:pt>
                <c:pt idx="1">
                  <c:v>0</c:v>
                </c:pt>
                <c:pt idx="2">
                  <c:v>8.4343412385489938E-2</c:v>
                </c:pt>
                <c:pt idx="3" formatCode="General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D-4335-BF97-3D1161D7BE7C}"/>
            </c:ext>
          </c:extLst>
        </c:ser>
        <c:ser>
          <c:idx val="5"/>
          <c:order val="3"/>
          <c:tx>
            <c:strRef>
              <c:f>Graphs!$B$50</c:f>
              <c:strCache>
                <c:ptCount val="1"/>
                <c:pt idx="0">
                  <c:v>PET 1 NPs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Graphs!$D$41:$G$41</c:f>
              <c:strCache>
                <c:ptCount val="4"/>
                <c:pt idx="0">
                  <c:v>C-O-C/CC</c:v>
                </c:pt>
                <c:pt idx="1">
                  <c:v>C=O/CC</c:v>
                </c:pt>
                <c:pt idx="2">
                  <c:v>O-C=O/CC</c:v>
                </c:pt>
                <c:pt idx="3">
                  <c:v>CCsh.up/CC </c:v>
                </c:pt>
              </c:strCache>
            </c:strRef>
          </c:cat>
          <c:val>
            <c:numRef>
              <c:f>Graphs!$D$50:$G$50</c:f>
              <c:numCache>
                <c:formatCode>0.00</c:formatCode>
                <c:ptCount val="4"/>
                <c:pt idx="0">
                  <c:v>0.28657564508149608</c:v>
                </c:pt>
                <c:pt idx="1">
                  <c:v>6.7203185360053444E-2</c:v>
                </c:pt>
                <c:pt idx="2">
                  <c:v>0.18535113624918045</c:v>
                </c:pt>
                <c:pt idx="3" formatCode="General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BD-4335-BF97-3D1161D7BE7C}"/>
            </c:ext>
          </c:extLst>
        </c:ser>
        <c:ser>
          <c:idx val="1"/>
          <c:order val="4"/>
          <c:tx>
            <c:strRef>
              <c:f>Graphs!$B$44</c:f>
              <c:strCache>
                <c:ptCount val="1"/>
                <c:pt idx="0">
                  <c:v>PET 2 NPs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Graphs!$D$41:$G$41</c:f>
              <c:strCache>
                <c:ptCount val="4"/>
                <c:pt idx="0">
                  <c:v>C-O-C/CC</c:v>
                </c:pt>
                <c:pt idx="1">
                  <c:v>C=O/CC</c:v>
                </c:pt>
                <c:pt idx="2">
                  <c:v>O-C=O/CC</c:v>
                </c:pt>
                <c:pt idx="3">
                  <c:v>CCsh.up/CC </c:v>
                </c:pt>
              </c:strCache>
            </c:strRef>
          </c:cat>
          <c:val>
            <c:numRef>
              <c:f>Graphs!$D$44:$F$44</c:f>
              <c:numCache>
                <c:formatCode>0.00</c:formatCode>
                <c:ptCount val="3"/>
                <c:pt idx="0">
                  <c:v>0.15469907306178848</c:v>
                </c:pt>
                <c:pt idx="1">
                  <c:v>0</c:v>
                </c:pt>
                <c:pt idx="2">
                  <c:v>5.1377273694012987E-2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D-4335-BF97-3D1161D7B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161896"/>
        <c:axId val="446159272"/>
      </c:barChart>
      <c:catAx>
        <c:axId val="44616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159272"/>
        <c:crosses val="autoZero"/>
        <c:auto val="1"/>
        <c:lblAlgn val="ctr"/>
        <c:lblOffset val="100"/>
        <c:noMultiLvlLbl val="0"/>
      </c:catAx>
      <c:valAx>
        <c:axId val="44615927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aseline="0"/>
                  <a:t>Ratios</a:t>
                </a:r>
              </a:p>
            </c:rich>
          </c:tx>
          <c:layout>
            <c:manualLayout>
              <c:xMode val="edge"/>
              <c:yMode val="edge"/>
              <c:x val="2.4875621890547265E-2"/>
              <c:y val="0.43906934313623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16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8692630670074545E-2"/>
          <c:y val="3.4364294206813889E-2"/>
          <c:w val="0.91734327423045914"/>
          <c:h val="7.6075426469127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99060</xdr:colOff>
      <xdr:row>7</xdr:row>
      <xdr:rowOff>118110</xdr:rowOff>
    </xdr:from>
    <xdr:to>
      <xdr:col>19</xdr:col>
      <xdr:colOff>7620</xdr:colOff>
      <xdr:row>28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29</xdr:row>
      <xdr:rowOff>49530</xdr:rowOff>
    </xdr:from>
    <xdr:to>
      <xdr:col>21</xdr:col>
      <xdr:colOff>388620</xdr:colOff>
      <xdr:row>47</xdr:row>
      <xdr:rowOff>175260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</xdr:colOff>
      <xdr:row>49</xdr:row>
      <xdr:rowOff>19050</xdr:rowOff>
    </xdr:from>
    <xdr:to>
      <xdr:col>21</xdr:col>
      <xdr:colOff>365760</xdr:colOff>
      <xdr:row>66</xdr:row>
      <xdr:rowOff>30480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A61" sqref="A61"/>
    </sheetView>
  </sheetViews>
  <sheetFormatPr defaultRowHeight="14.4" x14ac:dyDescent="0.3"/>
  <cols>
    <col min="1" max="1" width="9.109375" customWidth="1"/>
    <col min="2" max="2" width="4.21875" customWidth="1"/>
    <col min="3" max="3" width="23.5546875" customWidth="1"/>
    <col min="4" max="4" width="4.44140625" customWidth="1"/>
    <col min="5" max="13" width="9.109375" customWidth="1"/>
    <col min="14" max="14" width="3" customWidth="1"/>
    <col min="15" max="15" width="9.88671875" customWidth="1"/>
    <col min="16" max="16" width="3" customWidth="1"/>
    <col min="17" max="18" width="9.109375" customWidth="1"/>
    <col min="19" max="19" width="3" customWidth="1"/>
    <col min="20" max="20" width="9.109375" customWidth="1"/>
    <col min="21" max="21" width="3.33203125" customWidth="1"/>
    <col min="30" max="30" width="2.6640625" customWidth="1"/>
  </cols>
  <sheetData>
    <row r="1" spans="1:34" ht="31.2" x14ac:dyDescent="0.6">
      <c r="A1" s="45" t="s">
        <v>61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4" x14ac:dyDescent="0.3">
      <c r="B2" s="6"/>
      <c r="C2" s="6"/>
      <c r="D2" s="6"/>
      <c r="AD2" s="6"/>
      <c r="AE2" s="44" t="s">
        <v>16</v>
      </c>
      <c r="AF2" s="44"/>
      <c r="AG2" s="44"/>
    </row>
    <row r="3" spans="1:34" ht="15.6" x14ac:dyDescent="0.35">
      <c r="A3" s="6"/>
      <c r="C3" s="6"/>
      <c r="D3" s="6"/>
      <c r="AD3" s="6"/>
      <c r="AE3" s="6" t="s">
        <v>23</v>
      </c>
      <c r="AF3" s="5">
        <f>4/10</f>
        <v>0.4</v>
      </c>
      <c r="AG3" s="8" t="s">
        <v>71</v>
      </c>
    </row>
    <row r="4" spans="1:34" x14ac:dyDescent="0.3">
      <c r="A4" s="6"/>
      <c r="B4" s="43" t="s">
        <v>18</v>
      </c>
      <c r="C4" s="43"/>
      <c r="D4" s="43"/>
      <c r="E4" s="43" t="s">
        <v>0</v>
      </c>
      <c r="F4" s="43"/>
      <c r="G4" s="43"/>
      <c r="H4" s="43"/>
      <c r="I4" s="43"/>
      <c r="J4" s="43"/>
      <c r="K4" s="43"/>
      <c r="L4" s="43"/>
      <c r="M4" s="43"/>
      <c r="N4" s="11"/>
      <c r="O4" s="11"/>
      <c r="P4" s="11"/>
      <c r="Q4" s="11" t="s">
        <v>1</v>
      </c>
      <c r="R4" s="11" t="s">
        <v>82</v>
      </c>
      <c r="S4" s="6"/>
      <c r="T4" s="6"/>
      <c r="U4" s="6"/>
      <c r="V4" s="10" t="s">
        <v>24</v>
      </c>
      <c r="W4" s="6" t="s">
        <v>15</v>
      </c>
      <c r="X4" s="6"/>
      <c r="Y4" s="6"/>
      <c r="Z4" s="6"/>
      <c r="AA4" s="6"/>
      <c r="AB4" s="6"/>
      <c r="AC4" s="6"/>
      <c r="AD4" s="5"/>
      <c r="AG4" s="6"/>
    </row>
    <row r="5" spans="1:34" x14ac:dyDescent="0.3">
      <c r="A5" s="6"/>
      <c r="B5" s="11"/>
      <c r="C5" s="11"/>
      <c r="D5" s="11"/>
      <c r="E5" s="11" t="s">
        <v>2</v>
      </c>
      <c r="F5" s="11" t="s">
        <v>3</v>
      </c>
      <c r="G5" s="11" t="s">
        <v>54</v>
      </c>
      <c r="H5" s="11" t="s">
        <v>68</v>
      </c>
      <c r="I5" s="11" t="s">
        <v>33</v>
      </c>
      <c r="J5" s="11" t="s">
        <v>53</v>
      </c>
      <c r="K5" s="11" t="s">
        <v>5</v>
      </c>
      <c r="L5" s="11" t="s">
        <v>75</v>
      </c>
      <c r="M5" s="11" t="s">
        <v>14</v>
      </c>
      <c r="N5" s="11"/>
      <c r="O5" s="11" t="s">
        <v>17</v>
      </c>
      <c r="P5" s="11"/>
      <c r="Q5" s="11" t="s">
        <v>22</v>
      </c>
      <c r="R5" s="11" t="s">
        <v>81</v>
      </c>
      <c r="S5" s="6"/>
      <c r="T5" s="7">
        <v>1</v>
      </c>
      <c r="U5" s="7"/>
      <c r="V5" s="6" t="s">
        <v>2</v>
      </c>
      <c r="W5" s="6" t="s">
        <v>3</v>
      </c>
      <c r="X5" s="6" t="s">
        <v>4</v>
      </c>
      <c r="Y5" s="6" t="s">
        <v>68</v>
      </c>
      <c r="Z5" s="11" t="s">
        <v>33</v>
      </c>
      <c r="AA5" s="11" t="s">
        <v>53</v>
      </c>
      <c r="AB5" s="11" t="s">
        <v>5</v>
      </c>
      <c r="AC5" s="11" t="s">
        <v>75</v>
      </c>
      <c r="AD5" s="6"/>
      <c r="AE5" s="19" t="s">
        <v>6</v>
      </c>
      <c r="AF5" s="8" t="s">
        <v>52</v>
      </c>
      <c r="AG5" s="9" t="s">
        <v>90</v>
      </c>
      <c r="AH5" s="9" t="s">
        <v>91</v>
      </c>
    </row>
    <row r="6" spans="1:34" x14ac:dyDescent="0.3">
      <c r="A6" s="6" t="s">
        <v>21</v>
      </c>
      <c r="B6" s="11" t="s">
        <v>19</v>
      </c>
      <c r="C6" s="11" t="s">
        <v>62</v>
      </c>
      <c r="D6" s="11" t="s">
        <v>7</v>
      </c>
      <c r="E6" s="17">
        <v>25.14</v>
      </c>
      <c r="F6" s="12">
        <v>74.33</v>
      </c>
      <c r="G6" s="12">
        <v>0</v>
      </c>
      <c r="H6" s="12">
        <v>0</v>
      </c>
      <c r="I6" s="12">
        <v>0</v>
      </c>
      <c r="J6" s="12">
        <v>0</v>
      </c>
      <c r="K6" s="12">
        <v>0.53</v>
      </c>
      <c r="L6" s="12">
        <v>0</v>
      </c>
      <c r="M6" s="12">
        <v>0</v>
      </c>
      <c r="N6" s="12"/>
      <c r="O6" s="12">
        <f>SUM(E6:M6)</f>
        <v>100</v>
      </c>
      <c r="P6" s="12"/>
      <c r="Q6" s="18">
        <f>F6-$AG$72*M6</f>
        <v>74.33</v>
      </c>
      <c r="R6" s="18"/>
      <c r="T6" s="1">
        <f>E6+SUM(H6:L6)+Q6</f>
        <v>100</v>
      </c>
      <c r="U6" s="1"/>
      <c r="V6" s="2">
        <f>100*E6/$T6</f>
        <v>25.14</v>
      </c>
      <c r="W6" s="2">
        <f>100*Q6/$T6</f>
        <v>74.33</v>
      </c>
      <c r="X6" s="2">
        <f t="shared" ref="X6:AC6" si="0">100*G6/$T6</f>
        <v>0</v>
      </c>
      <c r="Y6" s="2">
        <f t="shared" si="0"/>
        <v>0</v>
      </c>
      <c r="Z6" s="2">
        <f t="shared" si="0"/>
        <v>0</v>
      </c>
      <c r="AA6" s="2">
        <f t="shared" si="0"/>
        <v>0</v>
      </c>
      <c r="AB6" s="2">
        <f t="shared" si="0"/>
        <v>0.53</v>
      </c>
      <c r="AC6" s="2">
        <f t="shared" si="0"/>
        <v>0</v>
      </c>
      <c r="AD6" s="1"/>
      <c r="AE6" s="2">
        <f>V6/W6</f>
        <v>0.33822144490784339</v>
      </c>
      <c r="AF6" s="1">
        <f>AB6/W6</f>
        <v>7.1303645903403748E-3</v>
      </c>
      <c r="AG6">
        <f>X6/W6</f>
        <v>0</v>
      </c>
      <c r="AH6">
        <f>AA6/W6</f>
        <v>0</v>
      </c>
    </row>
    <row r="7" spans="1:34" x14ac:dyDescent="0.3">
      <c r="A7" s="6"/>
      <c r="B7" s="11"/>
      <c r="C7" s="11" t="s">
        <v>62</v>
      </c>
      <c r="D7" s="11" t="s">
        <v>8</v>
      </c>
      <c r="E7" s="12">
        <v>25.58</v>
      </c>
      <c r="F7" s="12">
        <v>74.37</v>
      </c>
      <c r="G7" s="12">
        <v>0</v>
      </c>
      <c r="H7" s="12">
        <v>0</v>
      </c>
      <c r="I7" s="12">
        <v>0</v>
      </c>
      <c r="J7" s="12">
        <v>0</v>
      </c>
      <c r="K7" s="12">
        <v>0.05</v>
      </c>
      <c r="L7" s="12">
        <v>0</v>
      </c>
      <c r="M7" s="12">
        <v>0</v>
      </c>
      <c r="N7" s="12"/>
      <c r="O7" s="12">
        <f>SUM(E7:M7)</f>
        <v>100</v>
      </c>
      <c r="P7" s="12"/>
      <c r="Q7" s="18">
        <f>F7-$AG$72*M7</f>
        <v>74.37</v>
      </c>
      <c r="R7" s="18"/>
      <c r="T7" s="1">
        <f t="shared" ref="T7:T9" si="1">E7+SUM(H7:L7)+Q7</f>
        <v>100</v>
      </c>
      <c r="U7" s="1"/>
      <c r="V7" s="2">
        <f t="shared" ref="V7:V9" si="2">100*E7/$T7</f>
        <v>25.58</v>
      </c>
      <c r="W7" s="2">
        <f t="shared" ref="W7:W9" si="3">100*Q7/$T7</f>
        <v>74.37</v>
      </c>
      <c r="X7" s="2">
        <f t="shared" ref="X7:X9" si="4">100*G7/$T7</f>
        <v>0</v>
      </c>
      <c r="Y7" s="2">
        <f t="shared" ref="Y7:Y9" si="5">100*H7/$T7</f>
        <v>0</v>
      </c>
      <c r="Z7" s="2">
        <f t="shared" ref="Z7:Z9" si="6">100*I7/$T7</f>
        <v>0</v>
      </c>
      <c r="AA7" s="2">
        <f t="shared" ref="AA7:AA9" si="7">100*J7/$T7</f>
        <v>0</v>
      </c>
      <c r="AB7" s="2">
        <f t="shared" ref="AB7:AB9" si="8">100*K7/$T7</f>
        <v>0.05</v>
      </c>
      <c r="AC7" s="2">
        <f t="shared" ref="AC7:AC9" si="9">100*L7/$T7</f>
        <v>0</v>
      </c>
      <c r="AD7" s="1"/>
      <c r="AE7" s="2">
        <f>V7/W7</f>
        <v>0.34395589619470213</v>
      </c>
      <c r="AF7" s="1">
        <f t="shared" ref="AF7:AF9" si="10">AB7/W7</f>
        <v>6.7231410514992601E-4</v>
      </c>
      <c r="AG7">
        <f t="shared" ref="AG7:AG9" si="11">X7/W7</f>
        <v>0</v>
      </c>
      <c r="AH7">
        <f t="shared" ref="AH7:AH9" si="12">AA7/W7</f>
        <v>0</v>
      </c>
    </row>
    <row r="8" spans="1:34" x14ac:dyDescent="0.3">
      <c r="A8" s="6"/>
      <c r="B8" s="11"/>
      <c r="C8" s="11" t="s">
        <v>62</v>
      </c>
      <c r="D8" s="11" t="s">
        <v>9</v>
      </c>
      <c r="E8" s="12">
        <v>21.19</v>
      </c>
      <c r="F8" s="12">
        <v>78.709999999999994</v>
      </c>
      <c r="G8" s="12">
        <v>0</v>
      </c>
      <c r="H8" s="12">
        <v>0</v>
      </c>
      <c r="I8" s="12">
        <v>0</v>
      </c>
      <c r="J8" s="12">
        <v>0</v>
      </c>
      <c r="K8" s="12">
        <v>0.1</v>
      </c>
      <c r="L8" s="12">
        <v>0</v>
      </c>
      <c r="M8" s="12">
        <v>0</v>
      </c>
      <c r="N8" s="12"/>
      <c r="O8" s="12">
        <f>SUM(E8:M8)</f>
        <v>99.999999999999986</v>
      </c>
      <c r="P8" s="12"/>
      <c r="Q8" s="18">
        <f>F8-$AG$72*M8</f>
        <v>78.709999999999994</v>
      </c>
      <c r="R8" s="18"/>
      <c r="T8" s="1">
        <f t="shared" si="1"/>
        <v>100</v>
      </c>
      <c r="U8" s="1"/>
      <c r="V8" s="2">
        <f t="shared" si="2"/>
        <v>21.19</v>
      </c>
      <c r="W8" s="2">
        <f t="shared" si="3"/>
        <v>78.709999999999994</v>
      </c>
      <c r="X8" s="2">
        <f t="shared" si="4"/>
        <v>0</v>
      </c>
      <c r="Y8" s="2">
        <f t="shared" si="5"/>
        <v>0</v>
      </c>
      <c r="Z8" s="2">
        <f t="shared" si="6"/>
        <v>0</v>
      </c>
      <c r="AA8" s="2">
        <f t="shared" si="7"/>
        <v>0</v>
      </c>
      <c r="AB8" s="2">
        <f t="shared" si="8"/>
        <v>0.1</v>
      </c>
      <c r="AC8" s="2">
        <f t="shared" si="9"/>
        <v>0</v>
      </c>
      <c r="AD8" s="1"/>
      <c r="AE8" s="2">
        <f>V8/W8</f>
        <v>0.26921610977004196</v>
      </c>
      <c r="AF8" s="1">
        <f t="shared" si="10"/>
        <v>1.2704865963664084E-3</v>
      </c>
      <c r="AG8">
        <f t="shared" si="11"/>
        <v>0</v>
      </c>
      <c r="AH8">
        <f t="shared" si="12"/>
        <v>0</v>
      </c>
    </row>
    <row r="9" spans="1:34" x14ac:dyDescent="0.3">
      <c r="A9" s="6"/>
      <c r="B9" s="11"/>
      <c r="C9" s="36" t="e">
        <f>Survey!V42:AF42+Survey!V43</f>
        <v>#VALUE!</v>
      </c>
      <c r="D9" s="11" t="s">
        <v>13</v>
      </c>
      <c r="E9" s="12">
        <v>23.66</v>
      </c>
      <c r="F9" s="12">
        <v>76.33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/>
      <c r="O9" s="12">
        <f>SUM(E9:M9)</f>
        <v>99.99</v>
      </c>
      <c r="P9" s="12"/>
      <c r="Q9" s="18">
        <f>F9-$AG$72*M9</f>
        <v>76.33</v>
      </c>
      <c r="R9" s="18"/>
      <c r="T9" s="1">
        <f t="shared" si="1"/>
        <v>99.99</v>
      </c>
      <c r="U9" s="1"/>
      <c r="V9" s="2">
        <f t="shared" si="2"/>
        <v>23.662366236623665</v>
      </c>
      <c r="W9" s="2">
        <f t="shared" si="3"/>
        <v>76.337633763376346</v>
      </c>
      <c r="X9" s="2">
        <f t="shared" si="4"/>
        <v>0</v>
      </c>
      <c r="Y9" s="2">
        <f t="shared" si="5"/>
        <v>0</v>
      </c>
      <c r="Z9" s="2">
        <f t="shared" si="6"/>
        <v>0</v>
      </c>
      <c r="AA9" s="2">
        <f t="shared" si="7"/>
        <v>0</v>
      </c>
      <c r="AB9" s="2">
        <f t="shared" si="8"/>
        <v>0</v>
      </c>
      <c r="AC9" s="2">
        <f t="shared" si="9"/>
        <v>0</v>
      </c>
      <c r="AD9" s="1"/>
      <c r="AE9" s="2">
        <f>V9/W9</f>
        <v>0.30996986767981133</v>
      </c>
      <c r="AF9" s="1">
        <f t="shared" si="10"/>
        <v>0</v>
      </c>
      <c r="AG9">
        <f t="shared" si="11"/>
        <v>0</v>
      </c>
      <c r="AH9">
        <f t="shared" si="12"/>
        <v>0</v>
      </c>
    </row>
    <row r="10" spans="1:34" x14ac:dyDescent="0.3">
      <c r="A10" s="6"/>
      <c r="B10" s="11"/>
      <c r="C10" s="15" t="s">
        <v>10</v>
      </c>
      <c r="D10" s="15"/>
      <c r="E10" s="16">
        <f t="shared" ref="E10" si="13">AVERAGE(E6:E9)</f>
        <v>23.892499999999998</v>
      </c>
      <c r="F10" s="16">
        <f t="shared" ref="F10:G10" si="14">AVERAGE(F6:F9)</f>
        <v>75.934999999999988</v>
      </c>
      <c r="G10" s="16">
        <f t="shared" si="14"/>
        <v>0</v>
      </c>
      <c r="H10" s="16">
        <f t="shared" ref="H10:I10" si="15">AVERAGE(H6:H9)</f>
        <v>0</v>
      </c>
      <c r="I10" s="16">
        <f t="shared" si="15"/>
        <v>0</v>
      </c>
      <c r="J10" s="16">
        <f t="shared" ref="J10" si="16">AVERAGE(J6:J9)</f>
        <v>0</v>
      </c>
      <c r="K10" s="16">
        <f t="shared" ref="K10:M10" si="17">AVERAGE(K6:K9)</f>
        <v>0.17</v>
      </c>
      <c r="L10" s="16">
        <f t="shared" ref="L10" si="18">AVERAGE(L6:L9)</f>
        <v>0</v>
      </c>
      <c r="M10" s="16">
        <f t="shared" si="17"/>
        <v>0</v>
      </c>
      <c r="N10" s="16"/>
      <c r="O10" s="16">
        <f>SUM(E10:M10)</f>
        <v>99.997499999999988</v>
      </c>
      <c r="P10" s="16"/>
      <c r="Q10" s="16">
        <f>AVERAGE(Q6:Q9)</f>
        <v>75.934999999999988</v>
      </c>
      <c r="R10" s="16"/>
      <c r="S10" s="4"/>
      <c r="T10" s="16">
        <f>AVERAGE(T6:T9)</f>
        <v>99.997500000000002</v>
      </c>
      <c r="U10" s="16"/>
      <c r="V10" s="16">
        <f>AVERAGE(V6:V9)</f>
        <v>23.893091559155916</v>
      </c>
      <c r="W10" s="16">
        <f>AVERAGE(W6:W9)</f>
        <v>75.936908440844078</v>
      </c>
      <c r="X10" s="16">
        <f>AVERAGE(X6:X9)</f>
        <v>0</v>
      </c>
      <c r="Y10" s="16">
        <f>AVERAGE(Y6:Y9)</f>
        <v>0</v>
      </c>
      <c r="Z10" s="16">
        <f t="shared" ref="Z10:AB10" si="19">AVERAGE(Z6:Z9)</f>
        <v>0</v>
      </c>
      <c r="AA10" s="16">
        <f t="shared" si="19"/>
        <v>0</v>
      </c>
      <c r="AB10" s="16">
        <f t="shared" si="19"/>
        <v>0.17</v>
      </c>
      <c r="AC10" s="16">
        <f t="shared" ref="AC10" si="20">AVERAGE(AC6:AC9)</f>
        <v>0</v>
      </c>
      <c r="AD10" s="4"/>
      <c r="AE10" s="16">
        <f>AVERAGE(AE6:AE9)</f>
        <v>0.31534082963809973</v>
      </c>
      <c r="AF10" s="16">
        <f>AVERAGE(AF6:AF9)</f>
        <v>2.2682913229641775E-3</v>
      </c>
      <c r="AG10" s="16">
        <f t="shared" ref="AG10:AH10" si="21">AVERAGE(AG6:AG9)</f>
        <v>0</v>
      </c>
      <c r="AH10" s="16">
        <f t="shared" si="21"/>
        <v>0</v>
      </c>
    </row>
    <row r="11" spans="1:34" x14ac:dyDescent="0.3">
      <c r="A11" s="6"/>
      <c r="B11" s="11"/>
      <c r="C11" s="9" t="s">
        <v>11</v>
      </c>
      <c r="D11" s="9"/>
      <c r="E11" s="13">
        <f t="shared" ref="E11:K11" si="22">STDEV(E6:E9)</f>
        <v>1.9800231480128365</v>
      </c>
      <c r="F11" s="13">
        <f t="shared" si="22"/>
        <v>2.0721888588318036</v>
      </c>
      <c r="G11" s="13">
        <f t="shared" ref="G11" si="23">STDEV(G6:G9)</f>
        <v>0</v>
      </c>
      <c r="H11" s="13">
        <f t="shared" si="22"/>
        <v>0</v>
      </c>
      <c r="I11" s="13">
        <f t="shared" ref="I11:J11" si="24">STDEV(I6:I9)</f>
        <v>0</v>
      </c>
      <c r="J11" s="13">
        <f t="shared" si="24"/>
        <v>0</v>
      </c>
      <c r="K11" s="13">
        <f t="shared" si="22"/>
        <v>0.24344746182013619</v>
      </c>
      <c r="L11" s="13">
        <f t="shared" ref="L11:M11" si="25">STDEV(L6:L9)</f>
        <v>0</v>
      </c>
      <c r="M11" s="13">
        <f t="shared" si="25"/>
        <v>0</v>
      </c>
      <c r="N11" s="13"/>
      <c r="O11" s="13"/>
      <c r="P11" s="13"/>
      <c r="Q11" s="13">
        <f>STDEV(Q6:Q9)</f>
        <v>2.0721888588318036</v>
      </c>
      <c r="R11" s="13"/>
      <c r="S11" s="5"/>
      <c r="T11" s="5"/>
      <c r="U11" s="5"/>
      <c r="V11" s="13">
        <f>STDEV(V6:V9)</f>
        <v>1.9799308825711401</v>
      </c>
      <c r="W11" s="13">
        <f>STDEV(W6:W9)</f>
        <v>2.072677365054254</v>
      </c>
      <c r="X11" s="13">
        <f>STDEV(X6:X9)</f>
        <v>0</v>
      </c>
      <c r="Y11" s="13">
        <f>STDEV(Y6:Y9)</f>
        <v>0</v>
      </c>
      <c r="Z11" s="13">
        <f t="shared" ref="Z11:AB11" si="26">STDEV(Z6:Z9)</f>
        <v>0</v>
      </c>
      <c r="AA11" s="13">
        <f t="shared" si="26"/>
        <v>0</v>
      </c>
      <c r="AB11" s="13">
        <f t="shared" si="26"/>
        <v>0.24344746182013619</v>
      </c>
      <c r="AC11" s="13">
        <f t="shared" ref="AC11" si="27">STDEV(AC6:AC9)</f>
        <v>0</v>
      </c>
      <c r="AD11" s="5"/>
      <c r="AE11" s="13">
        <f>STDEV(AE6:AE9)</f>
        <v>3.4150068835582144E-2</v>
      </c>
      <c r="AF11" s="13">
        <f>STDEV(AF6:AF9)</f>
        <v>3.2826645445111504E-3</v>
      </c>
      <c r="AG11" s="13">
        <f t="shared" ref="AG11:AH11" si="28">STDEV(AG6:AG9)</f>
        <v>0</v>
      </c>
      <c r="AH11" s="13">
        <f t="shared" si="28"/>
        <v>0</v>
      </c>
    </row>
    <row r="12" spans="1:34" x14ac:dyDescent="0.3">
      <c r="A12" s="6"/>
      <c r="B12" s="11"/>
      <c r="C12" s="9" t="s">
        <v>12</v>
      </c>
      <c r="D12" s="9"/>
      <c r="E12" s="13">
        <f>E11/E10</f>
        <v>8.2872162729427087E-2</v>
      </c>
      <c r="F12" s="13">
        <f t="shared" ref="F12:K12" si="29">F11/F10</f>
        <v>2.7288982140406978E-2</v>
      </c>
      <c r="G12" s="13"/>
      <c r="H12" s="13"/>
      <c r="I12" s="13"/>
      <c r="J12" s="13"/>
      <c r="K12" s="13">
        <f t="shared" si="29"/>
        <v>1.4320438930596244</v>
      </c>
      <c r="L12" s="13"/>
      <c r="M12" s="13"/>
      <c r="N12" s="13"/>
      <c r="O12" s="13"/>
      <c r="P12" s="13"/>
      <c r="Q12" s="13">
        <f>Q11/Q10</f>
        <v>2.7288982140406978E-2</v>
      </c>
      <c r="R12" s="13"/>
      <c r="S12" s="5"/>
      <c r="T12" s="5"/>
      <c r="U12" s="5"/>
      <c r="V12" s="13">
        <f>V11/V10</f>
        <v>8.2866249336931194E-2</v>
      </c>
      <c r="W12" s="13">
        <f>W11/W10</f>
        <v>2.7294729369564723E-2</v>
      </c>
      <c r="X12" s="13"/>
      <c r="Y12" s="13"/>
      <c r="Z12" s="13"/>
      <c r="AA12" s="13"/>
      <c r="AB12" s="13">
        <f t="shared" ref="AB12" si="30">AB11/AB10</f>
        <v>1.4320438930596244</v>
      </c>
      <c r="AC12" s="13"/>
      <c r="AD12" s="5"/>
      <c r="AE12" s="13">
        <f>AE11/AE10</f>
        <v>0.10829574107093712</v>
      </c>
      <c r="AF12" s="13">
        <f>AF11/AF10</f>
        <v>1.44719706471451</v>
      </c>
    </row>
    <row r="13" spans="1:34" x14ac:dyDescent="0.3">
      <c r="A13" s="6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6"/>
      <c r="T13" s="7"/>
      <c r="U13" s="7"/>
      <c r="V13" s="6"/>
      <c r="W13" s="6"/>
      <c r="X13" s="6"/>
      <c r="Y13" s="6"/>
      <c r="Z13" s="6"/>
      <c r="AA13" s="6"/>
      <c r="AD13" s="6"/>
      <c r="AE13" s="6"/>
    </row>
    <row r="14" spans="1:34" x14ac:dyDescent="0.3">
      <c r="A14" s="6" t="s">
        <v>21</v>
      </c>
      <c r="B14" s="11" t="s">
        <v>19</v>
      </c>
      <c r="C14" s="11" t="s">
        <v>63</v>
      </c>
      <c r="D14" s="11" t="s">
        <v>7</v>
      </c>
      <c r="E14" s="12">
        <v>26.93</v>
      </c>
      <c r="F14" s="12">
        <v>72.94</v>
      </c>
      <c r="G14" s="12">
        <v>0</v>
      </c>
      <c r="H14" s="12">
        <v>0</v>
      </c>
      <c r="I14" s="12">
        <v>0.14000000000000001</v>
      </c>
      <c r="J14" s="12">
        <v>0</v>
      </c>
      <c r="K14" s="12">
        <v>0</v>
      </c>
      <c r="L14" s="12">
        <v>0</v>
      </c>
      <c r="M14" s="12">
        <v>0</v>
      </c>
      <c r="N14" s="12"/>
      <c r="O14" s="12">
        <f>SUM(E14:M14)</f>
        <v>100.01</v>
      </c>
      <c r="P14" s="12"/>
      <c r="Q14" s="18">
        <f>F14-$AG$72*M14</f>
        <v>72.94</v>
      </c>
      <c r="R14" s="18"/>
      <c r="T14" s="1">
        <f>E14+SUM(H14:L14)+Q14</f>
        <v>100.00999999999999</v>
      </c>
      <c r="U14" s="1"/>
      <c r="V14" s="2">
        <f>100*E14/$T14</f>
        <v>26.927307269273076</v>
      </c>
      <c r="W14" s="2">
        <f>100*Q14/$T14</f>
        <v>72.93270672932708</v>
      </c>
      <c r="X14" s="2">
        <f>100*G14/$T14</f>
        <v>0</v>
      </c>
      <c r="Y14" s="2">
        <f>100*H14/$T14</f>
        <v>0</v>
      </c>
      <c r="Z14" s="2">
        <f t="shared" ref="Z14:Z17" si="31">100*I14/$T14</f>
        <v>0.13998600139986003</v>
      </c>
      <c r="AA14" s="2">
        <f t="shared" ref="AA14:AA17" si="32">100*J14/$T14</f>
        <v>0</v>
      </c>
      <c r="AB14" s="2">
        <f t="shared" ref="AB14:AC17" si="33">100*K14/$T14</f>
        <v>0</v>
      </c>
      <c r="AC14" s="2">
        <f>100*L14/$T14</f>
        <v>0</v>
      </c>
      <c r="AD14" s="1"/>
      <c r="AE14" s="2">
        <f>V14/W14</f>
        <v>0.36920756786399778</v>
      </c>
      <c r="AF14" s="1">
        <f>AB14/W14</f>
        <v>0</v>
      </c>
      <c r="AG14">
        <f>X14/W14</f>
        <v>0</v>
      </c>
      <c r="AH14">
        <f>AA14/W14</f>
        <v>0</v>
      </c>
    </row>
    <row r="15" spans="1:34" x14ac:dyDescent="0.3">
      <c r="A15" s="6"/>
      <c r="B15" s="11"/>
      <c r="C15" s="11" t="s">
        <v>63</v>
      </c>
      <c r="D15" s="11" t="s">
        <v>8</v>
      </c>
      <c r="E15" s="12">
        <v>24.14</v>
      </c>
      <c r="F15" s="12">
        <v>74.709999999999994</v>
      </c>
      <c r="G15" s="12">
        <v>0</v>
      </c>
      <c r="H15" s="12">
        <v>0.46</v>
      </c>
      <c r="I15" s="12">
        <v>0.22</v>
      </c>
      <c r="J15" s="12">
        <v>0</v>
      </c>
      <c r="K15" s="12">
        <v>0.47</v>
      </c>
      <c r="L15" s="12">
        <v>0</v>
      </c>
      <c r="M15" s="12">
        <v>0</v>
      </c>
      <c r="N15" s="12"/>
      <c r="O15" s="12">
        <f>SUM(E15:M15)</f>
        <v>99.999999999999986</v>
      </c>
      <c r="P15" s="12"/>
      <c r="Q15" s="18">
        <f>F15-$AG$72*M15</f>
        <v>74.709999999999994</v>
      </c>
      <c r="R15" s="18"/>
      <c r="T15" s="1">
        <f t="shared" ref="T15:T17" si="34">E15+SUM(H15:L15)+Q15</f>
        <v>100</v>
      </c>
      <c r="U15" s="1"/>
      <c r="V15" s="2">
        <f t="shared" ref="V15:V17" si="35">100*E15/$T15</f>
        <v>24.14</v>
      </c>
      <c r="W15" s="2">
        <f t="shared" ref="W15:W17" si="36">100*Q15/$T15</f>
        <v>74.709999999999994</v>
      </c>
      <c r="X15" s="2">
        <f t="shared" ref="X15:X17" si="37">100*G15/$T15</f>
        <v>0</v>
      </c>
      <c r="Y15" s="2">
        <f t="shared" ref="Y15:Y17" si="38">100*H15/$T15</f>
        <v>0.46</v>
      </c>
      <c r="Z15" s="2">
        <f t="shared" si="31"/>
        <v>0.22</v>
      </c>
      <c r="AA15" s="2">
        <f t="shared" si="32"/>
        <v>0</v>
      </c>
      <c r="AB15" s="2">
        <f t="shared" si="33"/>
        <v>0.47</v>
      </c>
      <c r="AC15" s="2">
        <f t="shared" si="33"/>
        <v>0</v>
      </c>
      <c r="AD15" s="1"/>
      <c r="AE15" s="2">
        <f>V15/W15</f>
        <v>0.32311604872172406</v>
      </c>
      <c r="AF15" s="1">
        <f t="shared" ref="AF15:AF17" si="39">AB15/W15</f>
        <v>6.2909918350957036E-3</v>
      </c>
      <c r="AG15">
        <f t="shared" ref="AG15:AG17" si="40">X15/W15</f>
        <v>0</v>
      </c>
      <c r="AH15">
        <f t="shared" ref="AH15:AH17" si="41">AA15/W15</f>
        <v>0</v>
      </c>
    </row>
    <row r="16" spans="1:34" x14ac:dyDescent="0.3">
      <c r="A16" s="6"/>
      <c r="B16" s="11"/>
      <c r="C16" s="11" t="s">
        <v>63</v>
      </c>
      <c r="D16" s="11" t="s">
        <v>9</v>
      </c>
      <c r="E16" s="12">
        <v>26.1</v>
      </c>
      <c r="F16" s="12">
        <v>73.03</v>
      </c>
      <c r="G16" s="12">
        <v>0</v>
      </c>
      <c r="H16" s="12">
        <v>0.63</v>
      </c>
      <c r="I16" s="12">
        <v>0.14000000000000001</v>
      </c>
      <c r="J16" s="12">
        <v>0</v>
      </c>
      <c r="K16" s="12">
        <v>0.1</v>
      </c>
      <c r="L16" s="12">
        <v>0</v>
      </c>
      <c r="M16" s="12">
        <v>0</v>
      </c>
      <c r="N16" s="12"/>
      <c r="O16" s="12">
        <f>SUM(E16:M16)</f>
        <v>99.999999999999986</v>
      </c>
      <c r="P16" s="12"/>
      <c r="Q16" s="18">
        <f>F16-$AG$72*M16</f>
        <v>73.03</v>
      </c>
      <c r="R16" s="18"/>
      <c r="T16" s="1">
        <f t="shared" si="34"/>
        <v>100</v>
      </c>
      <c r="U16" s="1"/>
      <c r="V16" s="2">
        <f t="shared" si="35"/>
        <v>26.1</v>
      </c>
      <c r="W16" s="2">
        <f t="shared" si="36"/>
        <v>73.03</v>
      </c>
      <c r="X16" s="2">
        <f t="shared" si="37"/>
        <v>0</v>
      </c>
      <c r="Y16" s="2">
        <f t="shared" si="38"/>
        <v>0.63</v>
      </c>
      <c r="Z16" s="2">
        <f t="shared" si="31"/>
        <v>0.14000000000000001</v>
      </c>
      <c r="AA16" s="2">
        <f t="shared" si="32"/>
        <v>0</v>
      </c>
      <c r="AB16" s="2">
        <f t="shared" si="33"/>
        <v>0.1</v>
      </c>
      <c r="AC16" s="2">
        <f t="shared" si="33"/>
        <v>0</v>
      </c>
      <c r="AD16" s="1"/>
      <c r="AE16" s="2">
        <f>V16/W16</f>
        <v>0.35738737505134877</v>
      </c>
      <c r="AF16" s="1">
        <f t="shared" si="39"/>
        <v>1.3693002875530605E-3</v>
      </c>
      <c r="AG16">
        <f t="shared" si="40"/>
        <v>0</v>
      </c>
      <c r="AH16">
        <f t="shared" si="41"/>
        <v>0</v>
      </c>
    </row>
    <row r="17" spans="1:34" x14ac:dyDescent="0.3">
      <c r="A17" s="6"/>
      <c r="B17" s="11"/>
      <c r="C17" s="11" t="s">
        <v>63</v>
      </c>
      <c r="D17" s="11" t="s">
        <v>13</v>
      </c>
      <c r="E17" s="12">
        <v>24.05</v>
      </c>
      <c r="F17" s="12">
        <v>74.41</v>
      </c>
      <c r="G17" s="12">
        <v>0</v>
      </c>
      <c r="H17" s="12">
        <v>0.4</v>
      </c>
      <c r="I17" s="12">
        <v>0.22</v>
      </c>
      <c r="J17" s="12">
        <v>0</v>
      </c>
      <c r="K17" s="12">
        <v>0.92</v>
      </c>
      <c r="L17" s="12">
        <v>0</v>
      </c>
      <c r="M17" s="12">
        <v>0</v>
      </c>
      <c r="N17" s="12"/>
      <c r="O17" s="12">
        <f>SUM(E17:M17)</f>
        <v>100</v>
      </c>
      <c r="P17" s="12"/>
      <c r="Q17" s="18">
        <f>F17-$AG$72*M17</f>
        <v>74.41</v>
      </c>
      <c r="R17" s="18"/>
      <c r="T17" s="1">
        <f t="shared" si="34"/>
        <v>100</v>
      </c>
      <c r="U17" s="1"/>
      <c r="V17" s="2">
        <f t="shared" si="35"/>
        <v>24.05</v>
      </c>
      <c r="W17" s="2">
        <f t="shared" si="36"/>
        <v>74.41</v>
      </c>
      <c r="X17" s="2">
        <f t="shared" si="37"/>
        <v>0</v>
      </c>
      <c r="Y17" s="2">
        <f t="shared" si="38"/>
        <v>0.4</v>
      </c>
      <c r="Z17" s="2">
        <f t="shared" si="31"/>
        <v>0.22</v>
      </c>
      <c r="AA17" s="2">
        <f t="shared" si="32"/>
        <v>0</v>
      </c>
      <c r="AB17" s="2">
        <f t="shared" si="33"/>
        <v>0.92</v>
      </c>
      <c r="AC17" s="2">
        <f t="shared" si="33"/>
        <v>0</v>
      </c>
      <c r="AD17" s="1"/>
      <c r="AE17" s="2">
        <f>V17/W17</f>
        <v>0.32320924606907675</v>
      </c>
      <c r="AF17" s="1">
        <f t="shared" si="39"/>
        <v>1.2363929579357615E-2</v>
      </c>
      <c r="AG17">
        <f t="shared" si="40"/>
        <v>0</v>
      </c>
      <c r="AH17">
        <f t="shared" si="41"/>
        <v>0</v>
      </c>
    </row>
    <row r="18" spans="1:34" x14ac:dyDescent="0.3">
      <c r="A18" s="6"/>
      <c r="B18" s="11"/>
      <c r="C18" s="15" t="s">
        <v>10</v>
      </c>
      <c r="D18" s="15"/>
      <c r="E18" s="16">
        <f t="shared" ref="E18:M18" si="42">AVERAGE(E14:E17)</f>
        <v>25.305</v>
      </c>
      <c r="F18" s="16">
        <f t="shared" si="42"/>
        <v>73.772499999999994</v>
      </c>
      <c r="G18" s="16">
        <f t="shared" si="42"/>
        <v>0</v>
      </c>
      <c r="H18" s="16">
        <f t="shared" si="42"/>
        <v>0.37250000000000005</v>
      </c>
      <c r="I18" s="16">
        <f t="shared" si="42"/>
        <v>0.18</v>
      </c>
      <c r="J18" s="16">
        <f t="shared" si="42"/>
        <v>0</v>
      </c>
      <c r="K18" s="16">
        <f t="shared" si="42"/>
        <v>0.3725</v>
      </c>
      <c r="L18" s="16">
        <f t="shared" si="42"/>
        <v>0</v>
      </c>
      <c r="M18" s="16">
        <f t="shared" si="42"/>
        <v>0</v>
      </c>
      <c r="N18" s="16"/>
      <c r="O18" s="16">
        <f>SUM(E18:M18)</f>
        <v>100.0025</v>
      </c>
      <c r="P18" s="16"/>
      <c r="Q18" s="16">
        <f>AVERAGE(Q14:Q17)</f>
        <v>73.772499999999994</v>
      </c>
      <c r="R18" s="16"/>
      <c r="S18" s="4"/>
      <c r="T18" s="16">
        <f>AVERAGE(T14:T17)</f>
        <v>100.0025</v>
      </c>
      <c r="U18" s="16"/>
      <c r="V18" s="16">
        <f>AVERAGE(V14:V17)</f>
        <v>25.304326817318266</v>
      </c>
      <c r="W18" s="16">
        <f>AVERAGE(W14:W17)</f>
        <v>73.770676682331768</v>
      </c>
      <c r="X18" s="16">
        <f>AVERAGE(X14:X17)</f>
        <v>0</v>
      </c>
      <c r="Y18" s="16">
        <f>AVERAGE(Y14:Y17)</f>
        <v>0.37250000000000005</v>
      </c>
      <c r="Z18" s="16">
        <f t="shared" ref="Z18" si="43">AVERAGE(Z14:Z17)</f>
        <v>0.17999650034996501</v>
      </c>
      <c r="AA18" s="16">
        <f t="shared" ref="AA18" si="44">AVERAGE(AA14:AA17)</f>
        <v>0</v>
      </c>
      <c r="AB18" s="16">
        <f t="shared" ref="AB18:AC18" si="45">AVERAGE(AB14:AB17)</f>
        <v>0.3725</v>
      </c>
      <c r="AC18" s="16">
        <f t="shared" si="45"/>
        <v>0</v>
      </c>
      <c r="AD18" s="4"/>
      <c r="AE18" s="16">
        <f>AVERAGE(AE14:AE17)</f>
        <v>0.34323005942653684</v>
      </c>
      <c r="AF18" s="16">
        <f>AVERAGE(AF14:AF17)</f>
        <v>5.0060554255015946E-3</v>
      </c>
      <c r="AG18" s="16">
        <f t="shared" ref="AG18" si="46">AVERAGE(AG14:AG17)</f>
        <v>0</v>
      </c>
      <c r="AH18" s="16">
        <f t="shared" ref="AH18" si="47">AVERAGE(AH14:AH17)</f>
        <v>0</v>
      </c>
    </row>
    <row r="19" spans="1:34" x14ac:dyDescent="0.3">
      <c r="A19" s="6"/>
      <c r="B19" s="11"/>
      <c r="C19" s="9" t="s">
        <v>11</v>
      </c>
      <c r="D19" s="9"/>
      <c r="E19" s="13">
        <f t="shared" ref="E19:M19" si="48">STDEV(E14:E17)</f>
        <v>1.4381585448065173</v>
      </c>
      <c r="F19" s="13">
        <f t="shared" si="48"/>
        <v>0.91827283527282644</v>
      </c>
      <c r="G19" s="13">
        <f t="shared" si="48"/>
        <v>0</v>
      </c>
      <c r="H19" s="13">
        <f t="shared" si="48"/>
        <v>0.2667551936389117</v>
      </c>
      <c r="I19" s="13">
        <f t="shared" si="48"/>
        <v>4.6188021535170126E-2</v>
      </c>
      <c r="J19" s="13">
        <f t="shared" si="48"/>
        <v>0</v>
      </c>
      <c r="K19" s="13">
        <f t="shared" si="48"/>
        <v>0.41724293483133629</v>
      </c>
      <c r="L19" s="13">
        <f t="shared" si="48"/>
        <v>0</v>
      </c>
      <c r="M19" s="13">
        <f t="shared" si="48"/>
        <v>0</v>
      </c>
      <c r="N19" s="13"/>
      <c r="O19" s="13"/>
      <c r="P19" s="13"/>
      <c r="Q19" s="13">
        <f>STDEV(Q14:Q17)</f>
        <v>0.91827283527282644</v>
      </c>
      <c r="R19" s="13"/>
      <c r="S19" s="5"/>
      <c r="T19" s="5"/>
      <c r="U19" s="5"/>
      <c r="V19" s="13">
        <f>STDEV(V14:V17)</f>
        <v>1.4371446300722568</v>
      </c>
      <c r="W19" s="13">
        <f>STDEV(W14:W17)</f>
        <v>0.92048143010749639</v>
      </c>
      <c r="X19" s="13">
        <f>STDEV(X14:X17)</f>
        <v>0</v>
      </c>
      <c r="Y19" s="13">
        <f>STDEV(Y14:Y17)</f>
        <v>0.2667551936389117</v>
      </c>
      <c r="Z19" s="13">
        <f t="shared" ref="Z19:AC19" si="49">STDEV(Z14:Z17)</f>
        <v>4.6192062936475015E-2</v>
      </c>
      <c r="AA19" s="13">
        <f t="shared" si="49"/>
        <v>0</v>
      </c>
      <c r="AB19" s="13">
        <f t="shared" si="49"/>
        <v>0.41724293483133629</v>
      </c>
      <c r="AC19" s="13">
        <f t="shared" si="49"/>
        <v>0</v>
      </c>
      <c r="AD19" s="5"/>
      <c r="AE19" s="13">
        <f>STDEV(AE14:AE17)</f>
        <v>2.3669015783272958E-2</v>
      </c>
      <c r="AF19" s="13">
        <f>STDEV(AF14:AF17)</f>
        <v>5.5998795373136392E-3</v>
      </c>
      <c r="AG19" s="13">
        <f t="shared" ref="AG19:AH19" si="50">STDEV(AG14:AG17)</f>
        <v>0</v>
      </c>
      <c r="AH19" s="13">
        <f t="shared" si="50"/>
        <v>0</v>
      </c>
    </row>
    <row r="20" spans="1:34" x14ac:dyDescent="0.3">
      <c r="A20" s="6"/>
      <c r="B20" s="11"/>
      <c r="C20" s="9" t="s">
        <v>12</v>
      </c>
      <c r="D20" s="9"/>
      <c r="E20" s="13">
        <f>E19/E18</f>
        <v>5.6832979443055417E-2</v>
      </c>
      <c r="F20" s="13">
        <f t="shared" ref="F20:K20" si="51">F19/F18</f>
        <v>1.2447359588909506E-2</v>
      </c>
      <c r="G20" s="13"/>
      <c r="H20" s="13"/>
      <c r="I20" s="13"/>
      <c r="J20" s="13"/>
      <c r="K20" s="13">
        <f t="shared" si="51"/>
        <v>1.1201152612921779</v>
      </c>
      <c r="L20" s="13"/>
      <c r="M20" s="13"/>
      <c r="N20" s="13"/>
      <c r="O20" s="13"/>
      <c r="P20" s="13"/>
      <c r="Q20" s="13">
        <f>Q19/Q18</f>
        <v>1.2447359588909506E-2</v>
      </c>
      <c r="R20" s="13"/>
      <c r="S20" s="5"/>
      <c r="T20" s="5"/>
      <c r="U20" s="5"/>
      <c r="V20" s="13">
        <f>V19/V18</f>
        <v>5.6794422568423195E-2</v>
      </c>
      <c r="W20" s="13">
        <f>W19/W18</f>
        <v>1.2477605893073685E-2</v>
      </c>
      <c r="X20" s="13"/>
      <c r="Y20" s="13"/>
      <c r="Z20" s="13"/>
      <c r="AA20" s="13"/>
      <c r="AB20" s="13">
        <f t="shared" ref="AB20" si="52">AB19/AB18</f>
        <v>1.1201152612921779</v>
      </c>
      <c r="AC20" s="13"/>
      <c r="AD20" s="5"/>
      <c r="AE20" s="13">
        <f>AE19/AE18</f>
        <v>6.8959623824378216E-2</v>
      </c>
      <c r="AF20" s="13">
        <f>AF19/AF18</f>
        <v>1.1186211620404791</v>
      </c>
    </row>
    <row r="21" spans="1:34" x14ac:dyDescent="0.3">
      <c r="A21" s="6"/>
      <c r="B21" s="11"/>
      <c r="C21" s="9"/>
      <c r="D21" s="9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5"/>
      <c r="T21" s="5"/>
      <c r="U21" s="5"/>
      <c r="V21" s="13"/>
      <c r="W21" s="13"/>
      <c r="X21" s="13"/>
      <c r="Y21" s="13"/>
      <c r="Z21" s="13"/>
      <c r="AA21" s="13"/>
      <c r="AD21" s="5"/>
      <c r="AE21" s="13"/>
    </row>
    <row r="22" spans="1:34" x14ac:dyDescent="0.3">
      <c r="A22" s="6" t="s">
        <v>21</v>
      </c>
      <c r="B22" s="11" t="s">
        <v>19</v>
      </c>
      <c r="C22" s="11" t="s">
        <v>64</v>
      </c>
      <c r="D22" s="11" t="s">
        <v>7</v>
      </c>
      <c r="E22">
        <v>22.73</v>
      </c>
      <c r="F22">
        <v>65.73</v>
      </c>
      <c r="G22">
        <v>4.74</v>
      </c>
      <c r="H22" s="12">
        <v>0</v>
      </c>
      <c r="I22" s="13">
        <v>0.6</v>
      </c>
      <c r="J22">
        <v>3.19</v>
      </c>
      <c r="K22">
        <v>3</v>
      </c>
      <c r="L22" s="12">
        <v>0</v>
      </c>
      <c r="M22" s="12">
        <v>0</v>
      </c>
      <c r="N22" s="12"/>
      <c r="O22" s="12">
        <f>SUM(E22:M22)</f>
        <v>99.99</v>
      </c>
      <c r="P22" s="12"/>
      <c r="Q22" s="18">
        <f>F22-$AG$72*M22</f>
        <v>65.73</v>
      </c>
      <c r="R22" s="18">
        <f>E22-(3/2)*J22</f>
        <v>17.945</v>
      </c>
      <c r="T22" s="1">
        <f>R22+SUM(G22:L22)+Q22</f>
        <v>95.205000000000013</v>
      </c>
      <c r="U22" s="1"/>
      <c r="V22" s="2">
        <f>100*R22/$T22</f>
        <v>18.848799957985399</v>
      </c>
      <c r="W22" s="2">
        <f>100*Q22/$T22</f>
        <v>69.040491570820848</v>
      </c>
      <c r="X22" s="2">
        <f>100*G22/$T22</f>
        <v>4.9787301087127771</v>
      </c>
      <c r="Y22" s="2">
        <f t="shared" ref="Y22" si="53">100*H22/$T22</f>
        <v>0</v>
      </c>
      <c r="Z22" s="2">
        <f>100*I22/$T22</f>
        <v>0.6302190011028832</v>
      </c>
      <c r="AA22" s="2">
        <f>100*J22/$T22</f>
        <v>3.3506643558636622</v>
      </c>
      <c r="AB22" s="2">
        <f>100*K22/$T22</f>
        <v>3.1510950055144158</v>
      </c>
      <c r="AC22" s="2">
        <f>100*L22/$T22</f>
        <v>0</v>
      </c>
      <c r="AD22" s="1"/>
      <c r="AE22" s="2">
        <f>V22/W22</f>
        <v>0.27301080176479542</v>
      </c>
      <c r="AF22" s="1">
        <f>AB22/W22</f>
        <v>4.5641259698767686E-2</v>
      </c>
      <c r="AG22" s="1">
        <f>X22/W22</f>
        <v>7.2113190324052945E-2</v>
      </c>
      <c r="AH22" s="1">
        <f>AA22/W22</f>
        <v>4.8531872813022972E-2</v>
      </c>
    </row>
    <row r="23" spans="1:34" x14ac:dyDescent="0.3">
      <c r="A23" s="6" t="s">
        <v>98</v>
      </c>
      <c r="B23" s="11"/>
      <c r="C23" s="11" t="s">
        <v>65</v>
      </c>
      <c r="D23" s="11" t="s">
        <v>8</v>
      </c>
      <c r="E23">
        <v>25.03</v>
      </c>
      <c r="F23">
        <v>62.04</v>
      </c>
      <c r="G23">
        <v>5.32</v>
      </c>
      <c r="H23" s="12">
        <v>0</v>
      </c>
      <c r="I23" s="13">
        <v>0.78</v>
      </c>
      <c r="J23">
        <v>3.01</v>
      </c>
      <c r="K23">
        <v>3.82</v>
      </c>
      <c r="L23" s="12">
        <v>0</v>
      </c>
      <c r="M23" s="12">
        <v>0</v>
      </c>
      <c r="N23" s="12"/>
      <c r="O23" s="12">
        <f>SUM(E23:M23)</f>
        <v>99.999999999999986</v>
      </c>
      <c r="P23" s="12"/>
      <c r="Q23" s="18">
        <f>F23-$AG$72*M23</f>
        <v>62.04</v>
      </c>
      <c r="R23" s="18">
        <f t="shared" ref="R23:R25" si="54">E23-(3/2)*J23</f>
        <v>20.515000000000001</v>
      </c>
      <c r="T23" s="1">
        <f t="shared" ref="T23:T25" si="55">R23+SUM(G23:L23)+Q23</f>
        <v>95.484999999999999</v>
      </c>
      <c r="U23" s="1"/>
      <c r="V23" s="2">
        <f t="shared" ref="V23:V25" si="56">100*R23/$T23</f>
        <v>21.485050007854635</v>
      </c>
      <c r="W23" s="2">
        <f t="shared" ref="W23:W25" si="57">100*Q23/$T23</f>
        <v>64.973556055925016</v>
      </c>
      <c r="X23" s="2">
        <f t="shared" ref="X23:X25" si="58">100*G23/$T23</f>
        <v>5.57155574173954</v>
      </c>
      <c r="Y23" s="2">
        <f t="shared" ref="Y23:Y25" si="59">100*H23/$T23</f>
        <v>0</v>
      </c>
      <c r="Z23" s="2">
        <f t="shared" ref="Z23:Z25" si="60">100*I23/$T23</f>
        <v>0.81688223281143635</v>
      </c>
      <c r="AA23" s="2">
        <f t="shared" ref="AA23:AA25" si="61">100*J23/$T23</f>
        <v>3.1523275907210557</v>
      </c>
      <c r="AB23" s="2">
        <f t="shared" ref="AB23:AC25" si="62">100*K23/$T23</f>
        <v>4.0006283709483164</v>
      </c>
      <c r="AC23" s="2">
        <f t="shared" si="62"/>
        <v>0</v>
      </c>
      <c r="AD23" s="1"/>
      <c r="AE23" s="2">
        <f>V23/W23</f>
        <v>0.33067375886524819</v>
      </c>
      <c r="AF23" s="1">
        <f t="shared" ref="AF23:AF25" si="63">AB23/W23</f>
        <v>6.1573178594455186E-2</v>
      </c>
      <c r="AG23" s="1">
        <f t="shared" ref="AG23:AG25" si="64">X23/W23</f>
        <v>8.5751128304319787E-2</v>
      </c>
      <c r="AH23" s="1">
        <f t="shared" ref="AH23:AH25" si="65">AA23/W23</f>
        <v>4.8517085751128307E-2</v>
      </c>
    </row>
    <row r="24" spans="1:34" x14ac:dyDescent="0.3">
      <c r="A24" s="6"/>
      <c r="B24" s="11"/>
      <c r="C24" s="11" t="s">
        <v>66</v>
      </c>
      <c r="D24" s="11" t="s">
        <v>9</v>
      </c>
      <c r="E24">
        <v>25.51</v>
      </c>
      <c r="F24">
        <v>62.33</v>
      </c>
      <c r="G24">
        <v>5.64</v>
      </c>
      <c r="H24" s="12">
        <v>0</v>
      </c>
      <c r="I24" s="13">
        <v>0.71</v>
      </c>
      <c r="J24">
        <v>2.92</v>
      </c>
      <c r="K24">
        <v>2.89</v>
      </c>
      <c r="L24" s="12">
        <v>0</v>
      </c>
      <c r="M24" s="12">
        <v>0</v>
      </c>
      <c r="N24" s="12"/>
      <c r="O24" s="12">
        <f>SUM(E24:M24)</f>
        <v>100</v>
      </c>
      <c r="P24" s="12"/>
      <c r="Q24" s="18">
        <f>F24-$AG$72*M24</f>
        <v>62.33</v>
      </c>
      <c r="R24" s="18">
        <f t="shared" si="54"/>
        <v>21.130000000000003</v>
      </c>
      <c r="T24" s="1">
        <f t="shared" si="55"/>
        <v>95.62</v>
      </c>
      <c r="U24" s="1"/>
      <c r="V24" s="2">
        <f t="shared" si="56"/>
        <v>22.09788747124033</v>
      </c>
      <c r="W24" s="2">
        <f t="shared" si="57"/>
        <v>65.185107718050617</v>
      </c>
      <c r="X24" s="2">
        <f t="shared" si="58"/>
        <v>5.8983476260196612</v>
      </c>
      <c r="Y24" s="2">
        <f t="shared" si="59"/>
        <v>0</v>
      </c>
      <c r="Z24" s="2">
        <f t="shared" si="60"/>
        <v>0.74252248483580841</v>
      </c>
      <c r="AA24" s="2">
        <f t="shared" si="61"/>
        <v>3.0537544446768456</v>
      </c>
      <c r="AB24" s="2">
        <f t="shared" si="62"/>
        <v>3.0223802551767411</v>
      </c>
      <c r="AC24" s="2">
        <f t="shared" si="62"/>
        <v>0</v>
      </c>
      <c r="AD24" s="1"/>
      <c r="AE24" s="2">
        <f>V24/W24</f>
        <v>0.3390020856730307</v>
      </c>
      <c r="AF24" s="1">
        <f t="shared" si="63"/>
        <v>4.6366115835071393E-2</v>
      </c>
      <c r="AG24" s="1">
        <f t="shared" si="64"/>
        <v>9.0486122252526877E-2</v>
      </c>
      <c r="AH24" s="1">
        <f t="shared" si="65"/>
        <v>4.6847424995989088E-2</v>
      </c>
    </row>
    <row r="25" spans="1:34" x14ac:dyDescent="0.3">
      <c r="A25" s="6"/>
      <c r="B25" s="11"/>
      <c r="C25" s="11" t="s">
        <v>67</v>
      </c>
      <c r="D25" s="11" t="s">
        <v>13</v>
      </c>
      <c r="E25">
        <v>22.93</v>
      </c>
      <c r="F25">
        <v>65.48</v>
      </c>
      <c r="G25">
        <v>5.81</v>
      </c>
      <c r="H25" s="12">
        <v>0</v>
      </c>
      <c r="I25" s="13">
        <v>0.77</v>
      </c>
      <c r="J25">
        <v>2.13</v>
      </c>
      <c r="K25">
        <v>2.88</v>
      </c>
      <c r="L25" s="12">
        <v>0</v>
      </c>
      <c r="M25" s="12">
        <v>0</v>
      </c>
      <c r="N25" s="12"/>
      <c r="O25" s="12">
        <f>SUM(E25:M25)</f>
        <v>99.999999999999986</v>
      </c>
      <c r="P25" s="12"/>
      <c r="Q25" s="18">
        <f>F25-$AG$72*M25</f>
        <v>65.48</v>
      </c>
      <c r="R25" s="18">
        <f t="shared" si="54"/>
        <v>19.734999999999999</v>
      </c>
      <c r="T25" s="1">
        <f t="shared" si="55"/>
        <v>96.805000000000007</v>
      </c>
      <c r="U25" s="1"/>
      <c r="V25" s="2">
        <f t="shared" si="56"/>
        <v>20.386343680595008</v>
      </c>
      <c r="W25" s="2">
        <f t="shared" si="57"/>
        <v>67.64113423893393</v>
      </c>
      <c r="X25" s="2">
        <f t="shared" si="58"/>
        <v>6.0017561076390677</v>
      </c>
      <c r="Y25" s="2">
        <f t="shared" si="59"/>
        <v>0</v>
      </c>
      <c r="Z25" s="2">
        <f t="shared" si="60"/>
        <v>0.79541346004855118</v>
      </c>
      <c r="AA25" s="2">
        <f t="shared" si="61"/>
        <v>2.2002995713031348</v>
      </c>
      <c r="AB25" s="2">
        <f t="shared" si="62"/>
        <v>2.9750529414802953</v>
      </c>
      <c r="AC25" s="2">
        <f t="shared" si="62"/>
        <v>0</v>
      </c>
      <c r="AD25" s="1"/>
      <c r="AE25" s="2">
        <f>V25/W25</f>
        <v>0.30138973732437385</v>
      </c>
      <c r="AF25" s="1">
        <f t="shared" si="63"/>
        <v>4.3982895540623096E-2</v>
      </c>
      <c r="AG25" s="1">
        <f t="shared" si="64"/>
        <v>8.8729383017715338E-2</v>
      </c>
      <c r="AH25" s="1">
        <f t="shared" si="65"/>
        <v>3.2529016493585826E-2</v>
      </c>
    </row>
    <row r="26" spans="1:34" x14ac:dyDescent="0.3">
      <c r="A26" s="6"/>
      <c r="B26" s="11"/>
      <c r="C26" s="15" t="s">
        <v>10</v>
      </c>
      <c r="D26" s="15"/>
      <c r="E26" s="16">
        <f t="shared" ref="E26" si="66">AVERAGE(E22:E25)</f>
        <v>24.050000000000004</v>
      </c>
      <c r="F26" s="16">
        <f t="shared" ref="F26" si="67">AVERAGE(F22:F25)</f>
        <v>63.89500000000001</v>
      </c>
      <c r="G26" s="16"/>
      <c r="H26" s="16">
        <f t="shared" ref="H26" si="68">AVERAGE(H22:H25)</f>
        <v>0</v>
      </c>
      <c r="I26" s="16">
        <f t="shared" ref="I26" si="69">AVERAGE(I22:I25)</f>
        <v>0.71499999999999997</v>
      </c>
      <c r="J26" s="16">
        <f t="shared" ref="J26:M26" si="70">AVERAGE(J22:J25)</f>
        <v>2.8125</v>
      </c>
      <c r="K26" s="16">
        <f t="shared" si="70"/>
        <v>3.1475</v>
      </c>
      <c r="L26" s="16">
        <f t="shared" ref="L26" si="71">AVERAGE(L22:L25)</f>
        <v>0</v>
      </c>
      <c r="M26" s="16">
        <f t="shared" si="70"/>
        <v>0</v>
      </c>
      <c r="N26" s="16"/>
      <c r="O26" s="16">
        <f>SUM(E26:M26)</f>
        <v>94.620000000000019</v>
      </c>
      <c r="P26" s="16"/>
      <c r="Q26" s="16">
        <f>AVERAGE(Q22:Q25)</f>
        <v>63.89500000000001</v>
      </c>
      <c r="R26" s="16">
        <f>AVERAGE(R22:R25)</f>
        <v>19.831250000000001</v>
      </c>
      <c r="S26" s="4"/>
      <c r="T26" s="16">
        <f>AVERAGE(T22:T25)</f>
        <v>95.778750000000002</v>
      </c>
      <c r="U26" s="16"/>
      <c r="V26" s="16">
        <f>AVERAGE(V22:V25)</f>
        <v>20.704520279418841</v>
      </c>
      <c r="W26" s="16">
        <f>AVERAGE(W22:W25)</f>
        <v>66.710072395932613</v>
      </c>
      <c r="X26" s="16">
        <f>AVERAGE(X22:X25)</f>
        <v>5.6125973960277618</v>
      </c>
      <c r="Y26" s="16">
        <f>AVERAGE(Y22:Y25)</f>
        <v>0</v>
      </c>
      <c r="Z26" s="16">
        <f t="shared" ref="Z26" si="72">AVERAGE(Z22:Z25)</f>
        <v>0.74625929469966978</v>
      </c>
      <c r="AA26" s="16">
        <f t="shared" ref="AA26" si="73">AVERAGE(AA22:AA25)</f>
        <v>2.9392614906411749</v>
      </c>
      <c r="AB26" s="16">
        <f t="shared" ref="AB26:AC26" si="74">AVERAGE(AB22:AB25)</f>
        <v>3.287289143279942</v>
      </c>
      <c r="AC26" s="16">
        <f t="shared" si="74"/>
        <v>0</v>
      </c>
      <c r="AD26" s="4"/>
      <c r="AE26" s="16">
        <f>AVERAGE(AE22:AE25)</f>
        <v>0.31101909590686205</v>
      </c>
      <c r="AF26" s="16">
        <f>AVERAGE(AF22:AF25)</f>
        <v>4.9390862417229342E-2</v>
      </c>
      <c r="AG26" s="16">
        <f t="shared" ref="AG26" si="75">AVERAGE(AG22:AG25)</f>
        <v>8.426995597465374E-2</v>
      </c>
      <c r="AH26" s="16">
        <f t="shared" ref="AH26" si="76">AVERAGE(AH22:AH25)</f>
        <v>4.410635001343155E-2</v>
      </c>
    </row>
    <row r="27" spans="1:34" x14ac:dyDescent="0.3">
      <c r="A27" s="6"/>
      <c r="B27" s="11"/>
      <c r="C27" s="9" t="s">
        <v>11</v>
      </c>
      <c r="D27" s="9"/>
      <c r="E27" s="13">
        <f t="shared" ref="E27:I27" si="77">STDEV(E22:E25)</f>
        <v>1.4246403054806509</v>
      </c>
      <c r="F27" s="13">
        <f t="shared" si="77"/>
        <v>1.9807153589886017</v>
      </c>
      <c r="G27" s="13"/>
      <c r="H27" s="13">
        <f t="shared" ref="H27" si="78">STDEV(H22:H25)</f>
        <v>0</v>
      </c>
      <c r="I27" s="13">
        <f t="shared" si="77"/>
        <v>8.2663978450914985E-2</v>
      </c>
      <c r="J27" s="13">
        <f t="shared" ref="J27:M27" si="79">STDEV(J22:J25)</f>
        <v>0.46864165414525227</v>
      </c>
      <c r="K27" s="13">
        <f t="shared" si="79"/>
        <v>0.45161746349464271</v>
      </c>
      <c r="L27" s="13">
        <f t="shared" ref="L27" si="80">STDEV(L22:L25)</f>
        <v>0</v>
      </c>
      <c r="M27" s="13">
        <f t="shared" si="79"/>
        <v>0</v>
      </c>
      <c r="N27" s="13"/>
      <c r="O27" s="13"/>
      <c r="P27" s="13"/>
      <c r="Q27" s="13">
        <f>STDEV(Q22:Q25)</f>
        <v>1.9807153589886017</v>
      </c>
      <c r="R27" s="13">
        <f>STDEV(R22:R25)</f>
        <v>1.3809982802306462</v>
      </c>
      <c r="S27" s="5"/>
      <c r="T27" s="5"/>
      <c r="U27" s="5"/>
      <c r="V27" s="13">
        <f>STDEV(V22:V25)</f>
        <v>1.4254394699690218</v>
      </c>
      <c r="W27" s="13">
        <f>STDEV(W22:W25)</f>
        <v>1.9696646037740275</v>
      </c>
      <c r="X27" s="13">
        <f>STDEV(X22:X25)</f>
        <v>0.46064080441567712</v>
      </c>
      <c r="Y27" s="13">
        <f>STDEV(Y22:Y25)</f>
        <v>0</v>
      </c>
      <c r="Z27" s="13">
        <f t="shared" ref="Z27:AC27" si="81">STDEV(Z22:Z25)</f>
        <v>8.343269711703892E-2</v>
      </c>
      <c r="AA27" s="13">
        <f t="shared" si="81"/>
        <v>0.50787886852151576</v>
      </c>
      <c r="AB27" s="13">
        <f t="shared" si="81"/>
        <v>0.48134182642641626</v>
      </c>
      <c r="AC27" s="13">
        <f t="shared" si="81"/>
        <v>0</v>
      </c>
      <c r="AD27" s="5"/>
      <c r="AE27" s="13">
        <f>STDEV(AE22:AE25)</f>
        <v>3.0037246115233063E-2</v>
      </c>
      <c r="AF27" s="13">
        <f>STDEV(AF22:AF25)</f>
        <v>8.1825738740517132E-3</v>
      </c>
      <c r="AG27" s="13">
        <f t="shared" ref="AG27:AH27" si="82">STDEV(AG22:AG25)</f>
        <v>8.3368266404820167E-3</v>
      </c>
      <c r="AH27" s="13">
        <f t="shared" si="82"/>
        <v>7.7586078065428627E-3</v>
      </c>
    </row>
    <row r="28" spans="1:34" x14ac:dyDescent="0.3">
      <c r="A28" s="6"/>
      <c r="B28" s="11"/>
      <c r="C28" s="9" t="s">
        <v>12</v>
      </c>
      <c r="D28" s="9"/>
      <c r="E28" s="13">
        <f>E27/E26</f>
        <v>5.9236603138488594E-2</v>
      </c>
      <c r="F28" s="13">
        <f t="shared" ref="F28" si="83">F27/F26</f>
        <v>3.0999536098107856E-2</v>
      </c>
      <c r="G28" s="13"/>
      <c r="H28" s="13"/>
      <c r="I28" s="13"/>
      <c r="J28" s="13">
        <f t="shared" ref="J28:K28" si="84">J27/J26</f>
        <v>0.16662814369608969</v>
      </c>
      <c r="K28" s="13">
        <f t="shared" si="84"/>
        <v>0.1434844999188698</v>
      </c>
      <c r="L28" s="13"/>
      <c r="M28" s="13"/>
      <c r="N28" s="13"/>
      <c r="O28" s="13"/>
      <c r="P28" s="13"/>
      <c r="Q28" s="13">
        <f>Q27/Q26</f>
        <v>3.0999536098107856E-2</v>
      </c>
      <c r="R28" s="13">
        <f>R27/R26</f>
        <v>6.9637480251151393E-2</v>
      </c>
      <c r="S28" s="5"/>
      <c r="T28" s="5"/>
      <c r="U28" s="5"/>
      <c r="V28" s="13">
        <f>V27/V26</f>
        <v>6.8846776005043131E-2</v>
      </c>
      <c r="W28" s="13">
        <f>W27/W26</f>
        <v>2.9525745259034078E-2</v>
      </c>
      <c r="X28" s="13"/>
      <c r="Y28" s="13"/>
      <c r="Z28" s="13"/>
      <c r="AA28" s="13">
        <f t="shared" ref="AA28:AB28" si="85">AA27/AA26</f>
        <v>0.17279131854673002</v>
      </c>
      <c r="AB28" s="13">
        <f t="shared" si="85"/>
        <v>0.14642515624474403</v>
      </c>
      <c r="AC28" s="13"/>
      <c r="AD28" s="5"/>
      <c r="AE28" s="13">
        <f>AE27/AE26</f>
        <v>9.6576854960146993E-2</v>
      </c>
      <c r="AF28" s="13">
        <f>AF27/AF26</f>
        <v>0.16566979140654428</v>
      </c>
      <c r="AG28" s="13"/>
      <c r="AH28" s="13">
        <f t="shared" ref="AH28" si="86">AH27/AH26</f>
        <v>0.1759068207679883</v>
      </c>
    </row>
    <row r="29" spans="1:34" x14ac:dyDescent="0.3">
      <c r="A29" s="6"/>
      <c r="B29" s="11"/>
      <c r="C29" s="9"/>
      <c r="D29" s="9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5"/>
      <c r="T29" s="5"/>
      <c r="U29" s="5"/>
      <c r="V29" s="13"/>
      <c r="W29" s="13"/>
      <c r="X29" s="13"/>
      <c r="Y29" s="13"/>
      <c r="Z29" s="13"/>
      <c r="AA29" s="13"/>
      <c r="AB29" s="13"/>
      <c r="AC29" s="13"/>
      <c r="AD29" s="5"/>
      <c r="AE29" s="13"/>
      <c r="AF29" s="13"/>
    </row>
    <row r="30" spans="1:34" x14ac:dyDescent="0.3">
      <c r="A30" s="6" t="s">
        <v>21</v>
      </c>
      <c r="B30" s="11" t="s">
        <v>19</v>
      </c>
      <c r="C30" s="11" t="s">
        <v>74</v>
      </c>
      <c r="D30" s="11" t="s">
        <v>7</v>
      </c>
      <c r="E30" s="17">
        <v>22.95</v>
      </c>
      <c r="F30" s="12">
        <v>74.78</v>
      </c>
      <c r="G30" s="12">
        <v>0</v>
      </c>
      <c r="H30" s="12">
        <v>0</v>
      </c>
      <c r="I30" s="12">
        <v>0</v>
      </c>
      <c r="J30" s="12">
        <v>0</v>
      </c>
      <c r="K30" s="12">
        <v>2.0299999999999998</v>
      </c>
      <c r="L30" s="12">
        <v>0.23</v>
      </c>
      <c r="M30" s="12">
        <v>0</v>
      </c>
      <c r="N30" s="12"/>
      <c r="O30" s="12">
        <f>SUM(E30:M30)</f>
        <v>99.990000000000009</v>
      </c>
      <c r="P30" s="12"/>
      <c r="Q30" s="18">
        <f t="shared" ref="Q30:Q35" si="87">F30-$AG$72*M30</f>
        <v>74.78</v>
      </c>
      <c r="R30" s="18"/>
      <c r="T30" s="1">
        <f>E30+SUM(H30:L30)+Q30</f>
        <v>99.990000000000009</v>
      </c>
      <c r="U30" s="1"/>
      <c r="V30" s="2">
        <f>100*E30/$T30</f>
        <v>22.952295229522949</v>
      </c>
      <c r="W30" s="2">
        <f>100*Q30/$T30</f>
        <v>74.787478747874786</v>
      </c>
      <c r="X30" s="2">
        <f t="shared" ref="X30:AC30" si="88">100*G30/$T30</f>
        <v>0</v>
      </c>
      <c r="Y30" s="2">
        <f t="shared" si="88"/>
        <v>0</v>
      </c>
      <c r="Z30" s="2">
        <f t="shared" si="88"/>
        <v>0</v>
      </c>
      <c r="AA30" s="2">
        <f t="shared" si="88"/>
        <v>0</v>
      </c>
      <c r="AB30" s="2">
        <f t="shared" si="88"/>
        <v>2.0302030203020296</v>
      </c>
      <c r="AC30" s="2">
        <f t="shared" si="88"/>
        <v>0.23002300230023001</v>
      </c>
      <c r="AD30" s="1"/>
      <c r="AE30" s="2">
        <f>V30/W30</f>
        <v>0.30690024070607108</v>
      </c>
      <c r="AF30" s="1">
        <f>AB30/W30</f>
        <v>2.7146295801016306E-2</v>
      </c>
      <c r="AG30" s="1">
        <f>X30/W30</f>
        <v>0</v>
      </c>
      <c r="AH30" s="1">
        <f>AA30/W30</f>
        <v>0</v>
      </c>
    </row>
    <row r="31" spans="1:34" x14ac:dyDescent="0.3">
      <c r="A31" s="6"/>
      <c r="B31" s="11"/>
      <c r="C31" s="11" t="s">
        <v>74</v>
      </c>
      <c r="D31" s="11" t="s">
        <v>8</v>
      </c>
      <c r="E31" s="12">
        <v>23.03</v>
      </c>
      <c r="F31" s="12">
        <v>73.87</v>
      </c>
      <c r="G31" s="12">
        <v>0</v>
      </c>
      <c r="H31" s="12">
        <v>0</v>
      </c>
      <c r="I31" s="12">
        <v>0</v>
      </c>
      <c r="J31" s="12">
        <v>0</v>
      </c>
      <c r="K31" s="12">
        <v>2.84</v>
      </c>
      <c r="L31" s="12">
        <v>0.26</v>
      </c>
      <c r="M31" s="12">
        <v>0</v>
      </c>
      <c r="N31" s="12"/>
      <c r="O31" s="12">
        <f t="shared" ref="O31:O35" si="89">SUM(E31:M31)</f>
        <v>100.00000000000001</v>
      </c>
      <c r="P31" s="12"/>
      <c r="Q31" s="18">
        <f t="shared" si="87"/>
        <v>73.87</v>
      </c>
      <c r="R31" s="18"/>
      <c r="T31" s="1">
        <f t="shared" ref="T31:T35" si="90">E31+SUM(H31:L31)+Q31</f>
        <v>100</v>
      </c>
      <c r="U31" s="1"/>
      <c r="V31" s="2">
        <f t="shared" ref="V31:V35" si="91">100*E31/$T31</f>
        <v>23.03</v>
      </c>
      <c r="W31" s="2">
        <f t="shared" ref="W31:W35" si="92">100*Q31/$T31</f>
        <v>73.87</v>
      </c>
      <c r="X31" s="2">
        <f t="shared" ref="X31:X35" si="93">100*G31/$T31</f>
        <v>0</v>
      </c>
      <c r="Y31" s="2">
        <f t="shared" ref="Y31:Y35" si="94">100*H31/$T31</f>
        <v>0</v>
      </c>
      <c r="Z31" s="2">
        <f t="shared" ref="Z31:Z35" si="95">100*I31/$T31</f>
        <v>0</v>
      </c>
      <c r="AA31" s="2">
        <f t="shared" ref="AA31:AA35" si="96">100*J31/$T31</f>
        <v>0</v>
      </c>
      <c r="AB31" s="2">
        <f t="shared" ref="AB31:AB35" si="97">100*K31/$T31</f>
        <v>2.84</v>
      </c>
      <c r="AC31" s="2">
        <f t="shared" ref="AC31:AC35" si="98">100*L31/$T31</f>
        <v>0.26</v>
      </c>
      <c r="AD31" s="1"/>
      <c r="AE31" s="2">
        <f>V31/W31</f>
        <v>0.31176390957086775</v>
      </c>
      <c r="AF31" s="1">
        <f t="shared" ref="AF31:AF35" si="99">AB31/W31</f>
        <v>3.8445918505482603E-2</v>
      </c>
      <c r="AG31" s="1">
        <f t="shared" ref="AG31:AG33" si="100">X31/W31</f>
        <v>0</v>
      </c>
      <c r="AH31" s="1">
        <f t="shared" ref="AH31:AH33" si="101">AA31/W31</f>
        <v>0</v>
      </c>
    </row>
    <row r="32" spans="1:34" x14ac:dyDescent="0.3">
      <c r="A32" s="6"/>
      <c r="B32" s="11"/>
      <c r="C32" s="11" t="s">
        <v>74</v>
      </c>
      <c r="D32" s="11" t="s">
        <v>9</v>
      </c>
      <c r="E32" s="12">
        <v>24.3</v>
      </c>
      <c r="F32" s="12">
        <v>73.02</v>
      </c>
      <c r="G32" s="12">
        <v>0</v>
      </c>
      <c r="H32" s="12">
        <v>0</v>
      </c>
      <c r="I32" s="12">
        <v>0</v>
      </c>
      <c r="J32" s="12">
        <v>0</v>
      </c>
      <c r="K32" s="12">
        <v>2.59</v>
      </c>
      <c r="L32" s="12">
        <v>0.09</v>
      </c>
      <c r="M32" s="12">
        <v>0</v>
      </c>
      <c r="N32" s="12"/>
      <c r="O32" s="12">
        <f t="shared" si="89"/>
        <v>100</v>
      </c>
      <c r="P32" s="12"/>
      <c r="Q32" s="18">
        <f t="shared" si="87"/>
        <v>73.02</v>
      </c>
      <c r="R32" s="18"/>
      <c r="T32" s="1">
        <f t="shared" si="90"/>
        <v>100</v>
      </c>
      <c r="U32" s="1"/>
      <c r="V32" s="2">
        <f t="shared" si="91"/>
        <v>24.3</v>
      </c>
      <c r="W32" s="2">
        <f t="shared" si="92"/>
        <v>73.02</v>
      </c>
      <c r="X32" s="2">
        <f t="shared" si="93"/>
        <v>0</v>
      </c>
      <c r="Y32" s="2">
        <f t="shared" si="94"/>
        <v>0</v>
      </c>
      <c r="Z32" s="2">
        <f t="shared" si="95"/>
        <v>0</v>
      </c>
      <c r="AA32" s="2">
        <f t="shared" si="96"/>
        <v>0</v>
      </c>
      <c r="AB32" s="2">
        <f t="shared" si="97"/>
        <v>2.59</v>
      </c>
      <c r="AC32" s="2">
        <f t="shared" si="98"/>
        <v>0.09</v>
      </c>
      <c r="AD32" s="1"/>
      <c r="AE32" s="2">
        <f>V32/W32</f>
        <v>0.33278553820870999</v>
      </c>
      <c r="AF32" s="1">
        <f t="shared" si="99"/>
        <v>3.5469734319364558E-2</v>
      </c>
      <c r="AG32" s="1">
        <f t="shared" si="100"/>
        <v>0</v>
      </c>
      <c r="AH32" s="1">
        <f t="shared" si="101"/>
        <v>0</v>
      </c>
    </row>
    <row r="33" spans="1:34" x14ac:dyDescent="0.3">
      <c r="A33" s="6"/>
      <c r="B33" s="11"/>
      <c r="C33" s="11" t="s">
        <v>74</v>
      </c>
      <c r="D33" s="11" t="s">
        <v>13</v>
      </c>
      <c r="E33" s="12">
        <v>24.62</v>
      </c>
      <c r="F33" s="12">
        <v>73.739999999999995</v>
      </c>
      <c r="G33" s="12">
        <v>0</v>
      </c>
      <c r="H33" s="12">
        <v>0</v>
      </c>
      <c r="I33" s="12">
        <v>0</v>
      </c>
      <c r="J33" s="12">
        <v>0</v>
      </c>
      <c r="K33" s="12">
        <v>1.64</v>
      </c>
      <c r="L33" s="12">
        <v>0</v>
      </c>
      <c r="M33" s="12">
        <v>0</v>
      </c>
      <c r="N33" s="12"/>
      <c r="O33" s="12">
        <f t="shared" si="89"/>
        <v>100</v>
      </c>
      <c r="P33" s="12"/>
      <c r="Q33" s="18">
        <f t="shared" si="87"/>
        <v>73.739999999999995</v>
      </c>
      <c r="R33" s="18"/>
      <c r="T33" s="1">
        <f t="shared" si="90"/>
        <v>100</v>
      </c>
      <c r="U33" s="1"/>
      <c r="V33" s="2">
        <f t="shared" ref="V33:V34" si="102">100*E33/$T33</f>
        <v>24.62</v>
      </c>
      <c r="W33" s="2">
        <f t="shared" ref="W33:W34" si="103">100*Q33/$T33</f>
        <v>73.739999999999995</v>
      </c>
      <c r="X33" s="2">
        <f t="shared" si="93"/>
        <v>0</v>
      </c>
      <c r="Y33" s="2">
        <f t="shared" si="94"/>
        <v>0</v>
      </c>
      <c r="Z33" s="2">
        <f t="shared" ref="Z33:Z34" si="104">100*I33/$T33</f>
        <v>0</v>
      </c>
      <c r="AA33" s="2">
        <f t="shared" ref="AA33:AA34" si="105">100*J33/$T33</f>
        <v>0</v>
      </c>
      <c r="AB33" s="2">
        <f t="shared" ref="AB33:AB34" si="106">100*K33/$T33</f>
        <v>1.64</v>
      </c>
      <c r="AC33" s="2">
        <f t="shared" si="98"/>
        <v>0</v>
      </c>
      <c r="AD33" s="1"/>
      <c r="AE33" s="2">
        <f t="shared" ref="AE33:AE34" si="107">V33/W33</f>
        <v>0.33387577976674809</v>
      </c>
      <c r="AF33" s="1">
        <f t="shared" ref="AF33:AF34" si="108">AB33/W33</f>
        <v>2.2240303770002714E-2</v>
      </c>
      <c r="AG33" s="1">
        <f t="shared" si="100"/>
        <v>0</v>
      </c>
      <c r="AH33" s="1">
        <f t="shared" si="101"/>
        <v>0</v>
      </c>
    </row>
    <row r="34" spans="1:34" x14ac:dyDescent="0.3">
      <c r="A34" s="6"/>
      <c r="B34" s="11"/>
      <c r="C34" s="11" t="s">
        <v>74</v>
      </c>
      <c r="D34" s="11" t="s">
        <v>72</v>
      </c>
      <c r="E34" s="12">
        <v>23.62</v>
      </c>
      <c r="F34" s="12">
        <v>75.510000000000005</v>
      </c>
      <c r="G34" s="12">
        <v>0</v>
      </c>
      <c r="H34" s="12">
        <v>0</v>
      </c>
      <c r="I34" s="12">
        <v>0</v>
      </c>
      <c r="J34" s="12">
        <v>0</v>
      </c>
      <c r="K34" s="12">
        <v>0.84</v>
      </c>
      <c r="L34" s="12">
        <v>0.04</v>
      </c>
      <c r="M34" s="12">
        <v>0</v>
      </c>
      <c r="N34" s="12"/>
      <c r="O34" s="12">
        <f t="shared" si="89"/>
        <v>100.01000000000002</v>
      </c>
      <c r="P34" s="12"/>
      <c r="Q34" s="18">
        <f t="shared" si="87"/>
        <v>75.510000000000005</v>
      </c>
      <c r="R34" s="18"/>
      <c r="T34" s="1">
        <f t="shared" si="90"/>
        <v>100.01</v>
      </c>
      <c r="U34" s="1"/>
      <c r="V34" s="2">
        <f t="shared" si="102"/>
        <v>23.617638236176383</v>
      </c>
      <c r="W34" s="2">
        <f t="shared" si="103"/>
        <v>75.5024497550245</v>
      </c>
      <c r="X34" s="2">
        <f t="shared" si="93"/>
        <v>0</v>
      </c>
      <c r="Y34" s="2">
        <f t="shared" si="94"/>
        <v>0</v>
      </c>
      <c r="Z34" s="2">
        <f t="shared" si="104"/>
        <v>0</v>
      </c>
      <c r="AA34" s="2">
        <f t="shared" si="105"/>
        <v>0</v>
      </c>
      <c r="AB34" s="2">
        <f t="shared" si="106"/>
        <v>0.83991600839916003</v>
      </c>
      <c r="AC34" s="2">
        <f t="shared" si="98"/>
        <v>3.9996000399959999E-2</v>
      </c>
      <c r="AD34" s="1"/>
      <c r="AE34" s="2">
        <f t="shared" si="107"/>
        <v>0.31280625082770491</v>
      </c>
      <c r="AF34" s="1">
        <f t="shared" si="108"/>
        <v>1.1124354390146999E-2</v>
      </c>
      <c r="AG34" s="1">
        <f>X34/W34</f>
        <v>0</v>
      </c>
      <c r="AH34" s="1">
        <f>AA34/W34</f>
        <v>0</v>
      </c>
    </row>
    <row r="35" spans="1:34" x14ac:dyDescent="0.3">
      <c r="A35" s="6"/>
      <c r="B35" s="11"/>
      <c r="C35" s="11" t="s">
        <v>74</v>
      </c>
      <c r="D35" s="11" t="s">
        <v>73</v>
      </c>
      <c r="E35" s="12">
        <v>21.8</v>
      </c>
      <c r="F35" s="12">
        <v>76.91</v>
      </c>
      <c r="G35" s="12">
        <v>0</v>
      </c>
      <c r="H35" s="12">
        <v>0</v>
      </c>
      <c r="I35" s="12">
        <v>0</v>
      </c>
      <c r="J35" s="12">
        <v>0</v>
      </c>
      <c r="K35" s="12">
        <v>1.21</v>
      </c>
      <c r="L35" s="12">
        <v>0.09</v>
      </c>
      <c r="M35" s="12">
        <v>0</v>
      </c>
      <c r="N35" s="12"/>
      <c r="O35" s="12">
        <f t="shared" si="89"/>
        <v>100.00999999999999</v>
      </c>
      <c r="P35" s="12"/>
      <c r="Q35" s="18">
        <f t="shared" si="87"/>
        <v>76.91</v>
      </c>
      <c r="R35" s="18"/>
      <c r="T35" s="1">
        <f t="shared" si="90"/>
        <v>100.00999999999999</v>
      </c>
      <c r="U35" s="1"/>
      <c r="V35" s="2">
        <f t="shared" si="91"/>
        <v>21.797820217978206</v>
      </c>
      <c r="W35" s="2">
        <f t="shared" si="92"/>
        <v>76.902309769023105</v>
      </c>
      <c r="X35" s="2">
        <f t="shared" si="93"/>
        <v>0</v>
      </c>
      <c r="Y35" s="2">
        <f t="shared" si="94"/>
        <v>0</v>
      </c>
      <c r="Z35" s="2">
        <f t="shared" si="95"/>
        <v>0</v>
      </c>
      <c r="AA35" s="2">
        <f t="shared" si="96"/>
        <v>0</v>
      </c>
      <c r="AB35" s="2">
        <f t="shared" si="97"/>
        <v>1.2098790120987903</v>
      </c>
      <c r="AC35" s="2">
        <f t="shared" si="98"/>
        <v>8.9991000899910023E-2</v>
      </c>
      <c r="AD35" s="1"/>
      <c r="AE35" s="2">
        <f>V35/W35</f>
        <v>0.28344818619165257</v>
      </c>
      <c r="AF35" s="1">
        <f t="shared" si="99"/>
        <v>1.5732674554674295E-2</v>
      </c>
      <c r="AG35" s="1">
        <f t="shared" ref="AG35" si="109">X35/W35</f>
        <v>0</v>
      </c>
      <c r="AH35" s="1">
        <f t="shared" ref="AH35" si="110">AA35/W35</f>
        <v>0</v>
      </c>
    </row>
    <row r="36" spans="1:34" x14ac:dyDescent="0.3">
      <c r="A36" s="6"/>
      <c r="B36" s="11"/>
      <c r="C36" s="15" t="s">
        <v>10</v>
      </c>
      <c r="D36" s="15"/>
      <c r="E36" s="16">
        <f t="shared" ref="E36:K36" si="111">AVERAGE(E30:E35)</f>
        <v>23.38666666666667</v>
      </c>
      <c r="F36" s="16">
        <f t="shared" si="111"/>
        <v>74.638333333333335</v>
      </c>
      <c r="G36" s="16">
        <f t="shared" si="111"/>
        <v>0</v>
      </c>
      <c r="H36" s="16">
        <f t="shared" ref="H36:J36" si="112">AVERAGE(H30:H35)</f>
        <v>0</v>
      </c>
      <c r="I36" s="16">
        <f t="shared" si="112"/>
        <v>0</v>
      </c>
      <c r="J36" s="16">
        <f t="shared" si="112"/>
        <v>0</v>
      </c>
      <c r="K36" s="16">
        <f t="shared" si="111"/>
        <v>1.8583333333333332</v>
      </c>
      <c r="L36" s="16">
        <f t="shared" ref="L36" si="113">AVERAGE(L30:L35)</f>
        <v>0.11833333333333333</v>
      </c>
      <c r="M36" s="16">
        <f t="shared" ref="M36" si="114">AVERAGE(M30:M35)</f>
        <v>0</v>
      </c>
      <c r="N36" s="16"/>
      <c r="O36" s="16">
        <f>SUM(E36:M36)</f>
        <v>100.00166666666668</v>
      </c>
      <c r="P36" s="16"/>
      <c r="Q36" s="16">
        <f>AVERAGE(Q30:Q35)</f>
        <v>74.638333333333335</v>
      </c>
      <c r="R36" s="16"/>
      <c r="S36" s="4"/>
      <c r="T36" s="16">
        <f>AVERAGE(T30:T35)</f>
        <v>100.00166666666667</v>
      </c>
      <c r="U36" s="16"/>
      <c r="V36" s="16">
        <f>AVERAGE(V30:V35)</f>
        <v>23.386292280612921</v>
      </c>
      <c r="W36" s="16">
        <f>AVERAGE(W30:W35)</f>
        <v>74.637039711987072</v>
      </c>
      <c r="X36" s="16">
        <f>AVERAGE(X30:X35)</f>
        <v>0</v>
      </c>
      <c r="Y36" s="16">
        <f>AVERAGE(Y30:Y35)</f>
        <v>0</v>
      </c>
      <c r="Z36" s="16">
        <f t="shared" ref="Z36:AB36" si="115">AVERAGE(Z30:Z35)</f>
        <v>0</v>
      </c>
      <c r="AA36" s="16">
        <f t="shared" si="115"/>
        <v>0</v>
      </c>
      <c r="AB36" s="16">
        <f t="shared" si="115"/>
        <v>1.8583330067999964</v>
      </c>
      <c r="AC36" s="16">
        <f t="shared" ref="AC36" si="116">AVERAGE(AC30:AC35)</f>
        <v>0.11833500060001667</v>
      </c>
      <c r="AD36" s="4"/>
      <c r="AE36" s="16">
        <f>AVERAGE(AE30:AE35)</f>
        <v>0.3135966508786257</v>
      </c>
      <c r="AF36" s="16">
        <f>AVERAGE(AF30:AF35)</f>
        <v>2.5026546890114576E-2</v>
      </c>
      <c r="AG36" s="16">
        <f t="shared" ref="AG36:AH36" si="117">AVERAGE(AG30:AG35)</f>
        <v>0</v>
      </c>
      <c r="AH36" s="16">
        <f t="shared" si="117"/>
        <v>0</v>
      </c>
    </row>
    <row r="37" spans="1:34" x14ac:dyDescent="0.3">
      <c r="A37" s="6"/>
      <c r="B37" s="11"/>
      <c r="C37" s="9" t="s">
        <v>11</v>
      </c>
      <c r="D37" s="9"/>
      <c r="E37" s="13">
        <f t="shared" ref="E37:K37" si="118">STDEV(E30:E35)</f>
        <v>1.0242200284444094</v>
      </c>
      <c r="F37" s="13">
        <f t="shared" si="118"/>
        <v>1.4111472873753004</v>
      </c>
      <c r="G37" s="13">
        <f t="shared" si="118"/>
        <v>0</v>
      </c>
      <c r="H37" s="13">
        <f t="shared" ref="H37:J37" si="119">STDEV(H30:H35)</f>
        <v>0</v>
      </c>
      <c r="I37" s="13">
        <f t="shared" si="119"/>
        <v>0</v>
      </c>
      <c r="J37" s="13">
        <f t="shared" si="119"/>
        <v>0</v>
      </c>
      <c r="K37" s="13">
        <f t="shared" si="118"/>
        <v>0.77890735435394787</v>
      </c>
      <c r="L37" s="13">
        <f t="shared" ref="L37" si="120">STDEV(L30:L35)</f>
        <v>0.10419532938988517</v>
      </c>
      <c r="M37" s="13">
        <f t="shared" ref="M37" si="121">STDEV(M30:M35)</f>
        <v>0</v>
      </c>
      <c r="N37" s="13"/>
      <c r="O37" s="13"/>
      <c r="P37" s="13"/>
      <c r="Q37" s="13">
        <f>STDEV(Q30:Q35)</f>
        <v>1.4111472873753004</v>
      </c>
      <c r="R37" s="13"/>
      <c r="S37" s="5"/>
      <c r="T37" s="5"/>
      <c r="U37" s="5"/>
      <c r="V37" s="13">
        <f>STDEV(V30:V35)</f>
        <v>1.0245934420879839</v>
      </c>
      <c r="W37" s="13">
        <f>STDEV(W30:W35)</f>
        <v>1.4078964785951564</v>
      </c>
      <c r="X37" s="13">
        <f>STDEV(X30:X35)</f>
        <v>0</v>
      </c>
      <c r="Y37" s="13">
        <f>STDEV(Y30:Y35)</f>
        <v>0</v>
      </c>
      <c r="Z37" s="13">
        <f t="shared" ref="Z37:AB37" si="122">STDEV(Z30:Z35)</f>
        <v>0</v>
      </c>
      <c r="AA37" s="13">
        <f t="shared" si="122"/>
        <v>0</v>
      </c>
      <c r="AB37" s="13">
        <f t="shared" si="122"/>
        <v>0.77895841272200206</v>
      </c>
      <c r="AC37" s="13">
        <f t="shared" ref="AC37" si="123">STDEV(AC30:AC35)</f>
        <v>0.10420135092803466</v>
      </c>
      <c r="AD37" s="5"/>
      <c r="AE37" s="13">
        <f>STDEV(AE30:AE35)</f>
        <v>1.8639806707957923E-2</v>
      </c>
      <c r="AF37" s="13">
        <f>STDEV(AF30:AF35)</f>
        <v>1.078001116601506E-2</v>
      </c>
      <c r="AG37" s="13">
        <f t="shared" ref="AG37:AH37" si="124">STDEV(AG30:AG35)</f>
        <v>0</v>
      </c>
      <c r="AH37" s="13">
        <f t="shared" si="124"/>
        <v>0</v>
      </c>
    </row>
    <row r="38" spans="1:34" x14ac:dyDescent="0.3">
      <c r="A38" s="6"/>
      <c r="B38" s="11"/>
      <c r="C38" s="9" t="s">
        <v>12</v>
      </c>
      <c r="D38" s="9"/>
      <c r="E38" s="13">
        <f>E37/E36</f>
        <v>4.3795041125046008E-2</v>
      </c>
      <c r="F38" s="13">
        <f t="shared" ref="F38" si="125">F37/F36</f>
        <v>1.8906468356858188E-2</v>
      </c>
      <c r="G38" s="13"/>
      <c r="H38" s="13"/>
      <c r="I38" s="13"/>
      <c r="J38" s="13"/>
      <c r="K38" s="13">
        <f t="shared" ref="K38:L38" si="126">K37/K36</f>
        <v>0.41914297095279712</v>
      </c>
      <c r="L38" s="13">
        <f t="shared" si="126"/>
        <v>0.88052391033705779</v>
      </c>
      <c r="M38" s="13"/>
      <c r="N38" s="13"/>
      <c r="O38" s="13"/>
      <c r="P38" s="13"/>
      <c r="Q38" s="13">
        <f>Q37/Q36</f>
        <v>1.8906468356858188E-2</v>
      </c>
      <c r="R38" s="13"/>
      <c r="S38" s="5"/>
      <c r="T38" s="5"/>
      <c r="U38" s="5"/>
      <c r="V38" s="13">
        <f>V37/V36</f>
        <v>4.381170943191217E-2</v>
      </c>
      <c r="W38" s="13">
        <f>W37/W36</f>
        <v>1.8863241147130349E-2</v>
      </c>
      <c r="X38" s="13"/>
      <c r="Y38" s="13"/>
      <c r="Z38" s="13"/>
      <c r="AA38" s="13"/>
      <c r="AB38" s="13">
        <f t="shared" ref="AB38:AC38" si="127">AB37/AB36</f>
        <v>0.41917051996151605</v>
      </c>
      <c r="AC38" s="13">
        <f t="shared" si="127"/>
        <v>0.88056238982281276</v>
      </c>
      <c r="AD38" s="5"/>
      <c r="AE38" s="13">
        <f>AE37/AE36</f>
        <v>5.9438793927592881E-2</v>
      </c>
      <c r="AF38" s="13">
        <f>AF37/AF36</f>
        <v>0.43074305110279271</v>
      </c>
    </row>
    <row r="39" spans="1:34" x14ac:dyDescent="0.3">
      <c r="A39" s="6"/>
      <c r="B39" s="11"/>
      <c r="C39" s="9"/>
      <c r="D39" s="9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5"/>
      <c r="T39" s="5"/>
      <c r="U39" s="5"/>
      <c r="V39" s="13"/>
      <c r="W39" s="13"/>
      <c r="X39" s="13"/>
      <c r="Y39" s="13"/>
      <c r="Z39" s="13"/>
      <c r="AA39" s="13"/>
      <c r="AB39" s="13"/>
      <c r="AC39" s="13"/>
      <c r="AD39" s="5"/>
      <c r="AE39" s="13"/>
      <c r="AF39" s="13"/>
    </row>
    <row r="40" spans="1:34" x14ac:dyDescent="0.3">
      <c r="A40" s="6" t="s">
        <v>21</v>
      </c>
      <c r="B40" s="11" t="s">
        <v>19</v>
      </c>
      <c r="C40" s="11" t="s">
        <v>76</v>
      </c>
      <c r="D40" s="11" t="s">
        <v>7</v>
      </c>
      <c r="E40" s="17">
        <v>12.9</v>
      </c>
      <c r="F40" s="12">
        <v>85.45</v>
      </c>
      <c r="G40" s="12">
        <v>0</v>
      </c>
      <c r="H40" s="12">
        <v>0</v>
      </c>
      <c r="I40" s="12">
        <v>0</v>
      </c>
      <c r="J40" s="12">
        <v>0</v>
      </c>
      <c r="K40" s="12">
        <v>1.64</v>
      </c>
      <c r="L40" s="12">
        <v>0</v>
      </c>
      <c r="M40" s="12">
        <v>0</v>
      </c>
      <c r="N40" s="12"/>
      <c r="O40" s="12">
        <f>SUM(E40:M40)</f>
        <v>99.990000000000009</v>
      </c>
      <c r="P40" s="12"/>
      <c r="Q40" s="18">
        <f t="shared" ref="Q40:Q45" si="128">F40-$AG$72*M40</f>
        <v>85.45</v>
      </c>
      <c r="R40" s="18"/>
      <c r="T40" s="1">
        <f>E40+SUM(H40:L40)+Q40</f>
        <v>99.990000000000009</v>
      </c>
      <c r="U40" s="1"/>
      <c r="V40" s="2">
        <f>100*E40/$T40</f>
        <v>12.901290129012899</v>
      </c>
      <c r="W40" s="2">
        <f>100*Q40/$T40</f>
        <v>85.458545854585452</v>
      </c>
      <c r="X40" s="2">
        <f>G40</f>
        <v>0</v>
      </c>
      <c r="Y40" s="2">
        <f>100*H40/$T40</f>
        <v>0</v>
      </c>
      <c r="Z40" s="2">
        <f>100*I40/$T40</f>
        <v>0</v>
      </c>
      <c r="AA40" s="2">
        <f>100*J40/$T40</f>
        <v>0</v>
      </c>
      <c r="AB40" s="2">
        <f>100*K40/$T40</f>
        <v>1.64016401640164</v>
      </c>
      <c r="AC40" s="2">
        <f>100*L40/$T40</f>
        <v>0</v>
      </c>
      <c r="AD40" s="1"/>
      <c r="AE40" s="2">
        <f>V40/W40</f>
        <v>0.15096547688706846</v>
      </c>
      <c r="AF40" s="1">
        <f>AB40/W40</f>
        <v>1.9192510239906379E-2</v>
      </c>
      <c r="AG40" s="1">
        <f>X40/W40</f>
        <v>0</v>
      </c>
      <c r="AH40" s="1">
        <f>AA40/W40</f>
        <v>0</v>
      </c>
    </row>
    <row r="41" spans="1:34" x14ac:dyDescent="0.3">
      <c r="A41" s="6"/>
      <c r="B41" s="11"/>
      <c r="C41" s="11" t="s">
        <v>76</v>
      </c>
      <c r="D41" s="11" t="s">
        <v>8</v>
      </c>
      <c r="E41" s="12">
        <v>19.43</v>
      </c>
      <c r="F41" s="12">
        <v>80.03</v>
      </c>
      <c r="G41" s="12">
        <v>0</v>
      </c>
      <c r="H41" s="12">
        <v>0</v>
      </c>
      <c r="I41" s="12">
        <v>0</v>
      </c>
      <c r="J41" s="12">
        <v>0</v>
      </c>
      <c r="K41" s="12">
        <v>0.54</v>
      </c>
      <c r="L41" s="12">
        <v>0</v>
      </c>
      <c r="M41" s="12">
        <v>0</v>
      </c>
      <c r="N41" s="12"/>
      <c r="O41" s="12">
        <f t="shared" ref="O41:O45" si="129">SUM(E41:M41)</f>
        <v>100.00000000000001</v>
      </c>
      <c r="P41" s="12"/>
      <c r="Q41" s="18">
        <f t="shared" si="128"/>
        <v>80.03</v>
      </c>
      <c r="R41" s="18"/>
      <c r="T41" s="1">
        <f t="shared" ref="T41:T45" si="130">E41+SUM(H41:L41)+Q41</f>
        <v>100</v>
      </c>
      <c r="U41" s="1"/>
      <c r="V41" s="2">
        <f t="shared" ref="V41:V45" si="131">100*E41/$T41</f>
        <v>19.43</v>
      </c>
      <c r="W41" s="2">
        <f t="shared" ref="W41:W45" si="132">100*Q41/$T41</f>
        <v>80.03</v>
      </c>
      <c r="X41" s="2">
        <f t="shared" ref="X41:X45" si="133">G41</f>
        <v>0</v>
      </c>
      <c r="Y41" s="2">
        <f t="shared" ref="Y41:Y45" si="134">100*H41/$T41</f>
        <v>0</v>
      </c>
      <c r="Z41" s="2">
        <f t="shared" ref="Z41:Z45" si="135">100*I41/$T41</f>
        <v>0</v>
      </c>
      <c r="AA41" s="2">
        <f t="shared" ref="AA41:AA45" si="136">100*J41/$T41</f>
        <v>0</v>
      </c>
      <c r="AB41" s="2">
        <f t="shared" ref="AB41:AC45" si="137">100*K41/$T41</f>
        <v>0.54</v>
      </c>
      <c r="AC41" s="2">
        <f t="shared" si="137"/>
        <v>0</v>
      </c>
      <c r="AD41" s="1"/>
      <c r="AE41" s="2">
        <f t="shared" ref="AE41:AE45" si="138">V41/W41</f>
        <v>0.2427839560164938</v>
      </c>
      <c r="AF41" s="1">
        <f t="shared" ref="AF41:AF45" si="139">AB41/W41</f>
        <v>6.7474696988629266E-3</v>
      </c>
      <c r="AG41" s="1">
        <f t="shared" ref="AG41:AG43" si="140">X41/W41</f>
        <v>0</v>
      </c>
      <c r="AH41" s="1">
        <f t="shared" ref="AH41:AH43" si="141">AA41/W41</f>
        <v>0</v>
      </c>
    </row>
    <row r="42" spans="1:34" x14ac:dyDescent="0.3">
      <c r="A42" s="6"/>
      <c r="B42" s="11"/>
      <c r="C42" s="11" t="s">
        <v>76</v>
      </c>
      <c r="D42" s="11" t="s">
        <v>9</v>
      </c>
      <c r="E42" s="12">
        <v>21.7</v>
      </c>
      <c r="F42" s="12">
        <v>76.040000000000006</v>
      </c>
      <c r="G42" s="12">
        <v>0</v>
      </c>
      <c r="H42" s="12">
        <v>0</v>
      </c>
      <c r="I42" s="12">
        <v>0</v>
      </c>
      <c r="J42" s="12">
        <v>0</v>
      </c>
      <c r="K42" s="12">
        <v>2.25</v>
      </c>
      <c r="L42" s="12">
        <v>0</v>
      </c>
      <c r="M42" s="12">
        <v>0</v>
      </c>
      <c r="N42" s="12"/>
      <c r="O42" s="12">
        <f t="shared" si="129"/>
        <v>99.990000000000009</v>
      </c>
      <c r="P42" s="12"/>
      <c r="Q42" s="18">
        <f t="shared" si="128"/>
        <v>76.040000000000006</v>
      </c>
      <c r="R42" s="18"/>
      <c r="T42" s="1">
        <f t="shared" si="130"/>
        <v>99.990000000000009</v>
      </c>
      <c r="U42" s="1"/>
      <c r="V42" s="2">
        <f t="shared" si="131"/>
        <v>21.702170217021699</v>
      </c>
      <c r="W42" s="2">
        <f t="shared" si="132"/>
        <v>76.047604760476048</v>
      </c>
      <c r="X42" s="2">
        <f t="shared" si="133"/>
        <v>0</v>
      </c>
      <c r="Y42" s="2">
        <f t="shared" si="134"/>
        <v>0</v>
      </c>
      <c r="Z42" s="2">
        <f t="shared" si="135"/>
        <v>0</v>
      </c>
      <c r="AA42" s="2">
        <f t="shared" si="136"/>
        <v>0</v>
      </c>
      <c r="AB42" s="2">
        <f t="shared" si="137"/>
        <v>2.2502250225022502</v>
      </c>
      <c r="AC42" s="2">
        <f t="shared" si="137"/>
        <v>0</v>
      </c>
      <c r="AD42" s="1"/>
      <c r="AE42" s="2">
        <f t="shared" si="138"/>
        <v>0.2853761178327196</v>
      </c>
      <c r="AF42" s="1">
        <f t="shared" si="139"/>
        <v>2.958968963703314E-2</v>
      </c>
      <c r="AG42" s="1">
        <f t="shared" si="140"/>
        <v>0</v>
      </c>
      <c r="AH42" s="1">
        <f t="shared" si="141"/>
        <v>0</v>
      </c>
    </row>
    <row r="43" spans="1:34" x14ac:dyDescent="0.3">
      <c r="A43" s="6"/>
      <c r="B43" s="11"/>
      <c r="C43" s="11" t="s">
        <v>76</v>
      </c>
      <c r="D43" s="11" t="s">
        <v>13</v>
      </c>
      <c r="E43" s="12">
        <v>21.65</v>
      </c>
      <c r="F43" s="12">
        <v>75.849999999999994</v>
      </c>
      <c r="G43" s="12">
        <v>0</v>
      </c>
      <c r="H43" s="12">
        <v>0</v>
      </c>
      <c r="I43" s="12">
        <v>0</v>
      </c>
      <c r="J43" s="12">
        <v>0</v>
      </c>
      <c r="K43" s="12">
        <v>2.4900000000000002</v>
      </c>
      <c r="L43" s="12">
        <v>0</v>
      </c>
      <c r="M43" s="12">
        <v>0</v>
      </c>
      <c r="N43" s="12"/>
      <c r="O43" s="12">
        <f t="shared" si="129"/>
        <v>99.99</v>
      </c>
      <c r="P43" s="12"/>
      <c r="Q43" s="18">
        <f t="shared" si="128"/>
        <v>75.849999999999994</v>
      </c>
      <c r="R43" s="18"/>
      <c r="T43" s="1">
        <f t="shared" si="130"/>
        <v>99.99</v>
      </c>
      <c r="U43" s="1"/>
      <c r="V43" s="2">
        <f t="shared" si="131"/>
        <v>21.652165216521652</v>
      </c>
      <c r="W43" s="2">
        <f t="shared" si="132"/>
        <v>75.857585758575851</v>
      </c>
      <c r="X43" s="2">
        <f t="shared" si="133"/>
        <v>0</v>
      </c>
      <c r="Y43" s="2">
        <f t="shared" si="134"/>
        <v>0</v>
      </c>
      <c r="Z43" s="2">
        <f t="shared" si="135"/>
        <v>0</v>
      </c>
      <c r="AA43" s="2">
        <f t="shared" si="136"/>
        <v>0</v>
      </c>
      <c r="AB43" s="2">
        <f t="shared" si="137"/>
        <v>2.4902490249024907</v>
      </c>
      <c r="AC43" s="2">
        <f t="shared" si="137"/>
        <v>0</v>
      </c>
      <c r="AD43" s="1"/>
      <c r="AE43" s="2">
        <f t="shared" si="138"/>
        <v>0.28543177323665131</v>
      </c>
      <c r="AF43" s="1">
        <f t="shared" si="139"/>
        <v>3.2827949901120639E-2</v>
      </c>
      <c r="AG43" s="1">
        <f t="shared" si="140"/>
        <v>0</v>
      </c>
      <c r="AH43" s="1">
        <f t="shared" si="141"/>
        <v>0</v>
      </c>
    </row>
    <row r="44" spans="1:34" x14ac:dyDescent="0.3">
      <c r="A44" s="6"/>
      <c r="B44" s="11"/>
      <c r="C44" s="11" t="s">
        <v>76</v>
      </c>
      <c r="D44" s="11" t="s">
        <v>72</v>
      </c>
      <c r="E44" s="12">
        <v>10.65</v>
      </c>
      <c r="F44" s="12">
        <v>86.96</v>
      </c>
      <c r="G44" s="12">
        <v>0</v>
      </c>
      <c r="H44" s="12">
        <v>0</v>
      </c>
      <c r="I44" s="12">
        <v>0</v>
      </c>
      <c r="J44" s="12">
        <v>0</v>
      </c>
      <c r="K44" s="12">
        <v>2.38</v>
      </c>
      <c r="L44" s="12">
        <v>0</v>
      </c>
      <c r="M44" s="12">
        <v>0</v>
      </c>
      <c r="N44" s="12"/>
      <c r="O44" s="12">
        <f t="shared" si="129"/>
        <v>99.99</v>
      </c>
      <c r="P44" s="12"/>
      <c r="Q44" s="18">
        <f t="shared" si="128"/>
        <v>86.96</v>
      </c>
      <c r="R44" s="18"/>
      <c r="T44" s="1">
        <f t="shared" si="130"/>
        <v>99.99</v>
      </c>
      <c r="U44" s="1"/>
      <c r="V44" s="2">
        <f t="shared" si="131"/>
        <v>10.651065106510652</v>
      </c>
      <c r="W44" s="2">
        <f t="shared" si="132"/>
        <v>86.96869686968698</v>
      </c>
      <c r="X44" s="2">
        <f t="shared" si="133"/>
        <v>0</v>
      </c>
      <c r="Y44" s="2">
        <f t="shared" si="134"/>
        <v>0</v>
      </c>
      <c r="Z44" s="2">
        <f t="shared" si="135"/>
        <v>0</v>
      </c>
      <c r="AA44" s="2">
        <f t="shared" si="136"/>
        <v>0</v>
      </c>
      <c r="AB44" s="2">
        <f t="shared" si="137"/>
        <v>2.3802380238023804</v>
      </c>
      <c r="AC44" s="2">
        <f t="shared" si="137"/>
        <v>0</v>
      </c>
      <c r="AD44" s="1"/>
      <c r="AE44" s="2">
        <f t="shared" si="138"/>
        <v>0.12247010119595216</v>
      </c>
      <c r="AF44" s="1">
        <f t="shared" si="139"/>
        <v>2.7368905243790247E-2</v>
      </c>
      <c r="AG44" s="1">
        <f>X44/W44</f>
        <v>0</v>
      </c>
      <c r="AH44" s="1">
        <f>AA44/W44</f>
        <v>0</v>
      </c>
    </row>
    <row r="45" spans="1:34" x14ac:dyDescent="0.3">
      <c r="A45" s="6"/>
      <c r="B45" s="11"/>
      <c r="C45" s="11" t="s">
        <v>76</v>
      </c>
      <c r="D45" s="11" t="s">
        <v>73</v>
      </c>
      <c r="E45" s="12">
        <v>11.38</v>
      </c>
      <c r="F45" s="12">
        <v>84.92</v>
      </c>
      <c r="G45" s="12">
        <v>0</v>
      </c>
      <c r="H45" s="12">
        <v>0</v>
      </c>
      <c r="I45" s="12">
        <v>0</v>
      </c>
      <c r="J45" s="12">
        <v>0</v>
      </c>
      <c r="K45" s="12">
        <v>3.7</v>
      </c>
      <c r="L45" s="12">
        <v>0</v>
      </c>
      <c r="M45" s="12">
        <v>0</v>
      </c>
      <c r="N45" s="12"/>
      <c r="O45" s="12">
        <f t="shared" si="129"/>
        <v>100</v>
      </c>
      <c r="P45" s="12"/>
      <c r="Q45" s="18">
        <f t="shared" si="128"/>
        <v>84.92</v>
      </c>
      <c r="R45" s="18"/>
      <c r="T45" s="1">
        <f t="shared" si="130"/>
        <v>100</v>
      </c>
      <c r="U45" s="1"/>
      <c r="V45" s="2">
        <f t="shared" si="131"/>
        <v>11.38</v>
      </c>
      <c r="W45" s="2">
        <f t="shared" si="132"/>
        <v>84.92</v>
      </c>
      <c r="X45" s="2">
        <f t="shared" si="133"/>
        <v>0</v>
      </c>
      <c r="Y45" s="2">
        <f t="shared" si="134"/>
        <v>0</v>
      </c>
      <c r="Z45" s="2">
        <f t="shared" si="135"/>
        <v>0</v>
      </c>
      <c r="AA45" s="2">
        <f t="shared" si="136"/>
        <v>0</v>
      </c>
      <c r="AB45" s="2">
        <f t="shared" si="137"/>
        <v>3.7</v>
      </c>
      <c r="AC45" s="2">
        <f t="shared" si="137"/>
        <v>0</v>
      </c>
      <c r="AD45" s="1"/>
      <c r="AE45" s="2">
        <f t="shared" si="138"/>
        <v>0.13400847856806405</v>
      </c>
      <c r="AF45" s="1">
        <f t="shared" si="139"/>
        <v>4.3570419218087617E-2</v>
      </c>
      <c r="AG45" s="1">
        <f t="shared" ref="AG45" si="142">X45/W45</f>
        <v>0</v>
      </c>
      <c r="AH45" s="1">
        <f t="shared" ref="AH45" si="143">AA45/W45</f>
        <v>0</v>
      </c>
    </row>
    <row r="46" spans="1:34" x14ac:dyDescent="0.3">
      <c r="A46" s="6"/>
      <c r="B46" s="11"/>
      <c r="C46" s="15" t="s">
        <v>10</v>
      </c>
      <c r="D46" s="15"/>
      <c r="E46" s="16">
        <f t="shared" ref="E46:M46" si="144">AVERAGE(E40:E45)</f>
        <v>16.285</v>
      </c>
      <c r="F46" s="16">
        <f t="shared" si="144"/>
        <v>81.541666666666671</v>
      </c>
      <c r="G46" s="16">
        <f t="shared" si="144"/>
        <v>0</v>
      </c>
      <c r="H46" s="16">
        <f t="shared" si="144"/>
        <v>0</v>
      </c>
      <c r="I46" s="16">
        <f t="shared" si="144"/>
        <v>0</v>
      </c>
      <c r="J46" s="16">
        <f t="shared" si="144"/>
        <v>0</v>
      </c>
      <c r="K46" s="16">
        <f t="shared" si="144"/>
        <v>2.1666666666666665</v>
      </c>
      <c r="L46" s="16">
        <f t="shared" si="144"/>
        <v>0</v>
      </c>
      <c r="M46" s="16">
        <f t="shared" si="144"/>
        <v>0</v>
      </c>
      <c r="N46" s="16"/>
      <c r="O46" s="16">
        <f>SUM(E46:M46)</f>
        <v>99.993333333333339</v>
      </c>
      <c r="P46" s="16"/>
      <c r="Q46" s="16">
        <f>AVERAGE(Q40:Q45)</f>
        <v>81.541666666666671</v>
      </c>
      <c r="R46" s="16"/>
      <c r="S46" s="4"/>
      <c r="T46" s="16">
        <f>AVERAGE(T40:T45)</f>
        <v>99.993333333333339</v>
      </c>
      <c r="U46" s="16"/>
      <c r="V46" s="16">
        <f>AVERAGE(V40:V45)</f>
        <v>16.286115111511151</v>
      </c>
      <c r="W46" s="16">
        <f>AVERAGE(W40:W45)</f>
        <v>81.547072207220722</v>
      </c>
      <c r="X46" s="16">
        <f>AVERAGE(X40:X45)</f>
        <v>0</v>
      </c>
      <c r="Y46" s="16">
        <f>AVERAGE(Y40:Y45)</f>
        <v>0</v>
      </c>
      <c r="Z46" s="16">
        <f t="shared" ref="Z46:AC46" si="145">AVERAGE(Z40:Z45)</f>
        <v>0</v>
      </c>
      <c r="AA46" s="16">
        <f t="shared" si="145"/>
        <v>0</v>
      </c>
      <c r="AB46" s="16">
        <f t="shared" si="145"/>
        <v>2.166812681268127</v>
      </c>
      <c r="AC46" s="16">
        <f t="shared" si="145"/>
        <v>0</v>
      </c>
      <c r="AD46" s="4"/>
      <c r="AE46" s="16">
        <f>AVERAGE(AE40:AE45)</f>
        <v>0.20350598395615824</v>
      </c>
      <c r="AF46" s="16">
        <f>AVERAGE(AF40:AF45)</f>
        <v>2.6549490656466824E-2</v>
      </c>
      <c r="AG46" s="16">
        <f t="shared" ref="AG46" si="146">AVERAGE(AG40:AG45)</f>
        <v>0</v>
      </c>
      <c r="AH46" s="16">
        <f t="shared" ref="AH46" si="147">AVERAGE(AH40:AH45)</f>
        <v>0</v>
      </c>
    </row>
    <row r="47" spans="1:34" x14ac:dyDescent="0.3">
      <c r="A47" s="6"/>
      <c r="B47" s="11"/>
      <c r="C47" s="9" t="s">
        <v>11</v>
      </c>
      <c r="D47" s="9"/>
      <c r="E47" s="13">
        <f t="shared" ref="E47:M47" si="148">STDEV(E40:E45)</f>
        <v>5.2012873406494231</v>
      </c>
      <c r="F47" s="13">
        <f t="shared" si="148"/>
        <v>4.9192496040215987</v>
      </c>
      <c r="G47" s="13">
        <f t="shared" si="148"/>
        <v>0</v>
      </c>
      <c r="H47" s="13">
        <f t="shared" si="148"/>
        <v>0</v>
      </c>
      <c r="I47" s="13">
        <f t="shared" si="148"/>
        <v>0</v>
      </c>
      <c r="J47" s="13">
        <f t="shared" si="148"/>
        <v>0</v>
      </c>
      <c r="K47" s="13">
        <f t="shared" si="148"/>
        <v>1.0422603641445201</v>
      </c>
      <c r="L47" s="13">
        <f t="shared" si="148"/>
        <v>0</v>
      </c>
      <c r="M47" s="13">
        <f t="shared" si="148"/>
        <v>0</v>
      </c>
      <c r="N47" s="13"/>
      <c r="O47" s="13"/>
      <c r="P47" s="13"/>
      <c r="Q47" s="13">
        <f>STDEV(Q40:Q45)</f>
        <v>4.9192496040215987</v>
      </c>
      <c r="R47" s="13"/>
      <c r="S47" s="5"/>
      <c r="T47" s="5"/>
      <c r="U47" s="5"/>
      <c r="V47" s="13">
        <f>STDEV(V40:V45)</f>
        <v>5.2017872512411918</v>
      </c>
      <c r="W47" s="13">
        <f>STDEV(W40:W45)</f>
        <v>4.9190687797393844</v>
      </c>
      <c r="X47" s="13">
        <f>STDEV(X40:X45)</f>
        <v>0</v>
      </c>
      <c r="Y47" s="13">
        <f>STDEV(Y40:Y45)</f>
        <v>0</v>
      </c>
      <c r="Z47" s="13">
        <f t="shared" ref="Z47:AC47" si="149">STDEV(Z40:Z45)</f>
        <v>0</v>
      </c>
      <c r="AA47" s="13">
        <f t="shared" si="149"/>
        <v>0</v>
      </c>
      <c r="AB47" s="13">
        <f t="shared" si="149"/>
        <v>1.0422725876036707</v>
      </c>
      <c r="AC47" s="13">
        <f t="shared" si="149"/>
        <v>0</v>
      </c>
      <c r="AD47" s="5"/>
      <c r="AE47" s="13">
        <f>STDEV(AE40:AE45)</f>
        <v>7.6307975064656947E-2</v>
      </c>
      <c r="AF47" s="13">
        <f>STDEV(AF40:AF45)</f>
        <v>1.25322823503859E-2</v>
      </c>
      <c r="AG47" s="13">
        <f t="shared" ref="AG47:AH47" si="150">STDEV(AG40:AG45)</f>
        <v>0</v>
      </c>
      <c r="AH47" s="13">
        <f t="shared" si="150"/>
        <v>0</v>
      </c>
    </row>
    <row r="48" spans="1:34" x14ac:dyDescent="0.3">
      <c r="A48" s="6"/>
      <c r="B48" s="11"/>
      <c r="C48" s="9" t="s">
        <v>12</v>
      </c>
      <c r="D48" s="9"/>
      <c r="E48" s="13">
        <f>E47/E46</f>
        <v>0.31939130123729953</v>
      </c>
      <c r="F48" s="13">
        <f t="shared" ref="F48" si="151">F47/F46</f>
        <v>6.0328048286417149E-2</v>
      </c>
      <c r="G48" s="13"/>
      <c r="H48" s="13"/>
      <c r="I48" s="13"/>
      <c r="J48" s="13"/>
      <c r="K48" s="13">
        <f t="shared" ref="K48:L48" si="152">K47/K46</f>
        <v>0.48104324498977852</v>
      </c>
      <c r="L48" s="13" t="e">
        <f t="shared" si="152"/>
        <v>#DIV/0!</v>
      </c>
      <c r="M48" s="13"/>
      <c r="N48" s="13"/>
      <c r="O48" s="13"/>
      <c r="P48" s="13"/>
      <c r="Q48" s="13">
        <f>Q47/Q46</f>
        <v>6.0328048286417149E-2</v>
      </c>
      <c r="R48" s="13"/>
      <c r="S48" s="5"/>
      <c r="T48" s="5"/>
      <c r="U48" s="5"/>
      <c r="V48" s="13">
        <f>V47/V46</f>
        <v>0.31940012800011025</v>
      </c>
      <c r="W48" s="13">
        <f>W47/W46</f>
        <v>6.0321831876924421E-2</v>
      </c>
      <c r="X48" s="13"/>
      <c r="Y48" s="13"/>
      <c r="Z48" s="13"/>
      <c r="AA48" s="13"/>
      <c r="AB48" s="13">
        <f t="shared" ref="AB48" si="153">AB47/AB46</f>
        <v>0.4810164702348339</v>
      </c>
      <c r="AC48" s="13"/>
      <c r="AD48" s="5"/>
      <c r="AE48" s="13">
        <f>AE47/AE46</f>
        <v>0.37496673847731254</v>
      </c>
      <c r="AF48" s="13">
        <f>AF47/AF46</f>
        <v>0.47203475624242658</v>
      </c>
    </row>
    <row r="49" spans="1:34" x14ac:dyDescent="0.3">
      <c r="A49" s="6"/>
      <c r="B49" s="11"/>
      <c r="C49" s="9"/>
      <c r="D49" s="9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5"/>
      <c r="T49" s="5"/>
      <c r="U49" s="5"/>
      <c r="V49" s="13"/>
      <c r="W49" s="13"/>
      <c r="X49" s="13"/>
      <c r="Y49" s="13"/>
      <c r="Z49" s="13"/>
      <c r="AA49" s="13"/>
      <c r="AB49" s="13"/>
      <c r="AC49" s="13"/>
      <c r="AD49" s="5"/>
      <c r="AE49" s="13"/>
      <c r="AF49" s="13"/>
    </row>
    <row r="50" spans="1:34" x14ac:dyDescent="0.3">
      <c r="A50" s="6" t="s">
        <v>21</v>
      </c>
      <c r="B50" s="11" t="s">
        <v>19</v>
      </c>
      <c r="C50" s="11" t="s">
        <v>77</v>
      </c>
      <c r="D50" s="11" t="s">
        <v>7</v>
      </c>
      <c r="E50" s="17">
        <v>39.54</v>
      </c>
      <c r="F50" s="12">
        <v>42.59</v>
      </c>
      <c r="G50" s="12">
        <v>7.65</v>
      </c>
      <c r="H50" s="12">
        <v>0</v>
      </c>
      <c r="I50" s="12">
        <v>0</v>
      </c>
      <c r="J50" s="12">
        <v>9.36</v>
      </c>
      <c r="K50" s="12">
        <v>0.85</v>
      </c>
      <c r="L50" s="12">
        <v>0</v>
      </c>
      <c r="M50" s="12">
        <v>0</v>
      </c>
      <c r="N50" s="12"/>
      <c r="O50" s="12">
        <f>SUM(E50:M50)</f>
        <v>99.99</v>
      </c>
      <c r="P50" s="12"/>
      <c r="Q50" s="18">
        <f t="shared" ref="Q50:Q55" si="154">F50-$AG$72*M50</f>
        <v>42.59</v>
      </c>
      <c r="R50" s="18">
        <f>E50-(3/2)*J50</f>
        <v>25.5</v>
      </c>
      <c r="T50" s="1">
        <f>R50+SUM(G50:L50)+Q50</f>
        <v>85.95</v>
      </c>
      <c r="U50" s="1"/>
      <c r="V50" s="2">
        <f>100*R50/$T50</f>
        <v>29.668411867364746</v>
      </c>
      <c r="W50" s="2">
        <f>100*Q50/$T50</f>
        <v>49.552065154159394</v>
      </c>
      <c r="X50" s="2">
        <f>G50</f>
        <v>7.65</v>
      </c>
      <c r="Y50" s="2">
        <f>100*H50/$T50</f>
        <v>0</v>
      </c>
      <c r="Z50" s="2">
        <f>100*I50/$T50</f>
        <v>0</v>
      </c>
      <c r="AA50" s="2">
        <f>100*J50/$T50</f>
        <v>10.890052356020941</v>
      </c>
      <c r="AB50" s="2">
        <f>100*K50/$T50</f>
        <v>0.98894706224549156</v>
      </c>
      <c r="AC50" s="2">
        <f>100*L50/$T50</f>
        <v>0</v>
      </c>
      <c r="AD50" s="1"/>
      <c r="AE50" s="2">
        <f>V50/W50</f>
        <v>0.59873209673632311</v>
      </c>
      <c r="AF50" s="1">
        <f>AB50/W50</f>
        <v>1.9957736557877435E-2</v>
      </c>
      <c r="AG50" s="1">
        <f>X50/W50</f>
        <v>0.15438307114346092</v>
      </c>
      <c r="AH50" s="1">
        <f>AA50/W50</f>
        <v>0.21976989903733268</v>
      </c>
    </row>
    <row r="51" spans="1:34" x14ac:dyDescent="0.3">
      <c r="A51" s="6" t="s">
        <v>100</v>
      </c>
      <c r="B51" s="11"/>
      <c r="C51" s="11" t="s">
        <v>77</v>
      </c>
      <c r="D51" s="11" t="s">
        <v>8</v>
      </c>
      <c r="E51" s="12">
        <v>38.14</v>
      </c>
      <c r="F51" s="12">
        <v>43.4</v>
      </c>
      <c r="G51" s="12">
        <v>9.36</v>
      </c>
      <c r="H51" s="12">
        <v>0</v>
      </c>
      <c r="I51" s="12">
        <v>0</v>
      </c>
      <c r="J51" s="12">
        <v>8.4700000000000006</v>
      </c>
      <c r="K51" s="12">
        <v>0.63</v>
      </c>
      <c r="L51" s="12">
        <v>0</v>
      </c>
      <c r="M51" s="12">
        <v>0</v>
      </c>
      <c r="N51" s="12"/>
      <c r="O51" s="12">
        <f t="shared" ref="O51:O55" si="155">SUM(E51:M51)</f>
        <v>99.999999999999986</v>
      </c>
      <c r="P51" s="12"/>
      <c r="Q51" s="18">
        <f t="shared" si="154"/>
        <v>43.4</v>
      </c>
      <c r="R51" s="18">
        <f t="shared" ref="R51:R55" si="156">E51-(3/2)*J51</f>
        <v>25.434999999999999</v>
      </c>
      <c r="T51" s="1">
        <f t="shared" ref="T51:T55" si="157">R51+SUM(G51:L51)+Q51</f>
        <v>87.294999999999987</v>
      </c>
      <c r="U51" s="1"/>
      <c r="V51" s="2">
        <f t="shared" ref="V51:V55" si="158">100*R51/$T51</f>
        <v>29.136834870267489</v>
      </c>
      <c r="W51" s="2">
        <f t="shared" ref="W51:W52" si="159">100*Q51/$T51</f>
        <v>49.716478607022175</v>
      </c>
      <c r="X51" s="2">
        <f t="shared" ref="X51:X55" si="160">G51</f>
        <v>9.36</v>
      </c>
      <c r="Y51" s="2">
        <f t="shared" ref="Y51:Y55" si="161">100*H51/$T51</f>
        <v>0</v>
      </c>
      <c r="Z51" s="2">
        <f t="shared" ref="Z51:Z52" si="162">100*I51/$T51</f>
        <v>0</v>
      </c>
      <c r="AA51" s="2">
        <f t="shared" ref="AA51:AA52" si="163">100*J51/$T51</f>
        <v>9.7027321152414263</v>
      </c>
      <c r="AB51" s="2">
        <f t="shared" ref="AB51:AC55" si="164">100*K51/$T51</f>
        <v>0.72169081848903149</v>
      </c>
      <c r="AC51" s="2">
        <f t="shared" si="164"/>
        <v>0</v>
      </c>
      <c r="AD51" s="1"/>
      <c r="AE51" s="2">
        <f>V51/W51</f>
        <v>0.58605990783410133</v>
      </c>
      <c r="AF51" s="1">
        <f t="shared" ref="AF51:AF52" si="165">AB51/W51</f>
        <v>1.4516129032258063E-2</v>
      </c>
      <c r="AG51" s="1">
        <f t="shared" ref="AG51:AG53" si="166">X51/W51</f>
        <v>0.1882675576036866</v>
      </c>
      <c r="AH51" s="1">
        <f t="shared" ref="AH51:AH53" si="167">AA51/W51</f>
        <v>0.19516129032258067</v>
      </c>
    </row>
    <row r="52" spans="1:34" x14ac:dyDescent="0.3">
      <c r="A52" s="6"/>
      <c r="B52" s="11"/>
      <c r="C52" s="11" t="s">
        <v>77</v>
      </c>
      <c r="D52" s="11" t="s">
        <v>9</v>
      </c>
      <c r="E52" s="12">
        <v>39.51</v>
      </c>
      <c r="F52" s="12">
        <v>41.05</v>
      </c>
      <c r="G52" s="12">
        <v>8.25</v>
      </c>
      <c r="H52" s="12">
        <v>0</v>
      </c>
      <c r="I52" s="12">
        <v>0</v>
      </c>
      <c r="J52" s="12">
        <v>10.58</v>
      </c>
      <c r="K52" s="12">
        <v>0.63</v>
      </c>
      <c r="L52" s="12">
        <v>0</v>
      </c>
      <c r="M52" s="12">
        <v>0</v>
      </c>
      <c r="N52" s="12"/>
      <c r="O52" s="12">
        <f t="shared" si="155"/>
        <v>100.02</v>
      </c>
      <c r="P52" s="12"/>
      <c r="Q52" s="18">
        <f t="shared" si="154"/>
        <v>41.05</v>
      </c>
      <c r="R52" s="18">
        <f t="shared" si="156"/>
        <v>23.639999999999997</v>
      </c>
      <c r="T52" s="1">
        <f t="shared" si="157"/>
        <v>84.149999999999991</v>
      </c>
      <c r="U52" s="1"/>
      <c r="V52" s="2">
        <f t="shared" si="158"/>
        <v>28.092691622103384</v>
      </c>
      <c r="W52" s="2">
        <f t="shared" si="159"/>
        <v>48.781937017231137</v>
      </c>
      <c r="X52" s="2">
        <f t="shared" si="160"/>
        <v>8.25</v>
      </c>
      <c r="Y52" s="2">
        <f t="shared" si="161"/>
        <v>0</v>
      </c>
      <c r="Z52" s="2">
        <f t="shared" si="162"/>
        <v>0</v>
      </c>
      <c r="AA52" s="2">
        <f t="shared" si="163"/>
        <v>12.57278669043375</v>
      </c>
      <c r="AB52" s="2">
        <f t="shared" si="164"/>
        <v>0.74866310160427818</v>
      </c>
      <c r="AC52" s="2">
        <f t="shared" si="164"/>
        <v>0</v>
      </c>
      <c r="AD52" s="1"/>
      <c r="AE52" s="2">
        <f>V52/W52</f>
        <v>0.57588306942752732</v>
      </c>
      <c r="AF52" s="1">
        <f t="shared" si="165"/>
        <v>1.5347137637028016E-2</v>
      </c>
      <c r="AG52" s="1">
        <f t="shared" si="166"/>
        <v>0.16911997563946407</v>
      </c>
      <c r="AH52" s="1">
        <f t="shared" si="167"/>
        <v>0.2577344701583435</v>
      </c>
    </row>
    <row r="53" spans="1:34" x14ac:dyDescent="0.3">
      <c r="A53" s="6"/>
      <c r="B53" s="11"/>
      <c r="C53" s="11" t="s">
        <v>77</v>
      </c>
      <c r="D53" s="11" t="s">
        <v>13</v>
      </c>
      <c r="E53" s="12">
        <v>40.08</v>
      </c>
      <c r="F53" s="12">
        <v>38.39</v>
      </c>
      <c r="G53" s="12">
        <v>9.42</v>
      </c>
      <c r="H53" s="12">
        <v>0</v>
      </c>
      <c r="I53" s="12">
        <v>0</v>
      </c>
      <c r="J53" s="12">
        <v>11.78</v>
      </c>
      <c r="K53" s="12">
        <v>0.34</v>
      </c>
      <c r="L53" s="12">
        <v>0</v>
      </c>
      <c r="M53" s="12">
        <v>0</v>
      </c>
      <c r="N53" s="12"/>
      <c r="O53" s="12">
        <f t="shared" si="155"/>
        <v>100.01</v>
      </c>
      <c r="P53" s="12"/>
      <c r="Q53" s="18">
        <f t="shared" si="154"/>
        <v>38.39</v>
      </c>
      <c r="R53" s="18">
        <f t="shared" si="156"/>
        <v>22.41</v>
      </c>
      <c r="T53" s="1">
        <f t="shared" si="157"/>
        <v>82.34</v>
      </c>
      <c r="U53" s="1"/>
      <c r="V53" s="2">
        <f t="shared" si="158"/>
        <v>27.216419723099342</v>
      </c>
      <c r="W53" s="2">
        <f t="shared" ref="W53:W54" si="168">100*Q53/$T53</f>
        <v>46.623755161525381</v>
      </c>
      <c r="X53" s="2">
        <f t="shared" si="160"/>
        <v>9.42</v>
      </c>
      <c r="Y53" s="2">
        <f t="shared" si="161"/>
        <v>0</v>
      </c>
      <c r="Z53" s="2">
        <f t="shared" ref="Z53:Z54" si="169">100*I53/$T53</f>
        <v>0</v>
      </c>
      <c r="AA53" s="2">
        <f t="shared" ref="AA53:AA54" si="170">100*J53/$T53</f>
        <v>14.306533883896041</v>
      </c>
      <c r="AB53" s="2">
        <f t="shared" ref="AB53:AB54" si="171">100*K53/$T53</f>
        <v>0.41292203060480931</v>
      </c>
      <c r="AC53" s="2">
        <f t="shared" si="164"/>
        <v>0</v>
      </c>
      <c r="AD53" s="1"/>
      <c r="AE53" s="2">
        <f t="shared" ref="AE53:AE54" si="172">V53/W53</f>
        <v>0.58374576712685589</v>
      </c>
      <c r="AF53" s="1">
        <f t="shared" ref="AF53:AF54" si="173">AB53/W53</f>
        <v>8.8564730398541288E-3</v>
      </c>
      <c r="AG53" s="1">
        <f t="shared" si="166"/>
        <v>0.20204292784579317</v>
      </c>
      <c r="AH53" s="1">
        <f t="shared" si="167"/>
        <v>0.30685074238082838</v>
      </c>
    </row>
    <row r="54" spans="1:34" x14ac:dyDescent="0.3">
      <c r="A54" s="6"/>
      <c r="B54" s="11"/>
      <c r="C54" s="11" t="s">
        <v>77</v>
      </c>
      <c r="D54" s="11" t="s">
        <v>72</v>
      </c>
      <c r="E54" s="12">
        <v>40.39</v>
      </c>
      <c r="F54" s="12">
        <v>35.450000000000003</v>
      </c>
      <c r="G54" s="12">
        <v>13.26</v>
      </c>
      <c r="H54" s="12">
        <v>0</v>
      </c>
      <c r="I54" s="12">
        <v>0</v>
      </c>
      <c r="J54" s="12">
        <v>10.81</v>
      </c>
      <c r="K54" s="12">
        <v>0.08</v>
      </c>
      <c r="L54" s="12">
        <v>0</v>
      </c>
      <c r="M54" s="12">
        <v>0</v>
      </c>
      <c r="N54" s="12"/>
      <c r="O54" s="12">
        <f t="shared" si="155"/>
        <v>99.990000000000009</v>
      </c>
      <c r="P54" s="12"/>
      <c r="Q54" s="18">
        <f t="shared" si="154"/>
        <v>35.450000000000003</v>
      </c>
      <c r="R54" s="18">
        <f t="shared" si="156"/>
        <v>24.175000000000001</v>
      </c>
      <c r="T54" s="1">
        <f t="shared" si="157"/>
        <v>83.775000000000006</v>
      </c>
      <c r="U54" s="1"/>
      <c r="V54" s="2">
        <f t="shared" si="158"/>
        <v>28.857057594747836</v>
      </c>
      <c r="W54" s="2">
        <f t="shared" si="168"/>
        <v>42.315726648761569</v>
      </c>
      <c r="X54" s="2">
        <f t="shared" si="160"/>
        <v>13.26</v>
      </c>
      <c r="Y54" s="2">
        <f t="shared" si="161"/>
        <v>0</v>
      </c>
      <c r="Z54" s="2">
        <f t="shared" si="169"/>
        <v>0</v>
      </c>
      <c r="AA54" s="2">
        <f t="shared" si="170"/>
        <v>12.903610862429124</v>
      </c>
      <c r="AB54" s="2">
        <f t="shared" si="171"/>
        <v>9.5493882423157261E-2</v>
      </c>
      <c r="AC54" s="2">
        <f t="shared" si="164"/>
        <v>0</v>
      </c>
      <c r="AD54" s="1"/>
      <c r="AE54" s="2">
        <f t="shared" si="172"/>
        <v>0.6819464033850493</v>
      </c>
      <c r="AF54" s="1">
        <f t="shared" si="173"/>
        <v>2.2566995768688288E-3</v>
      </c>
      <c r="AG54" s="1">
        <f>X54/W54</f>
        <v>0.31335867418899854</v>
      </c>
      <c r="AH54" s="1">
        <f>AA54/W54</f>
        <v>0.30493653032440049</v>
      </c>
    </row>
    <row r="55" spans="1:34" x14ac:dyDescent="0.3">
      <c r="A55" s="6"/>
      <c r="B55" s="11"/>
      <c r="C55" s="11" t="s">
        <v>77</v>
      </c>
      <c r="D55" s="11" t="s">
        <v>73</v>
      </c>
      <c r="E55" s="12">
        <v>38.020000000000003</v>
      </c>
      <c r="F55" s="12">
        <v>39.14</v>
      </c>
      <c r="G55" s="12">
        <v>11.3</v>
      </c>
      <c r="H55" s="12">
        <v>0</v>
      </c>
      <c r="I55" s="12">
        <v>0</v>
      </c>
      <c r="J55" s="12">
        <v>10.9</v>
      </c>
      <c r="K55" s="12">
        <v>0.65</v>
      </c>
      <c r="L55" s="12">
        <v>0</v>
      </c>
      <c r="M55" s="12">
        <v>0</v>
      </c>
      <c r="N55" s="12"/>
      <c r="O55" s="12">
        <f t="shared" si="155"/>
        <v>100.01</v>
      </c>
      <c r="P55" s="12"/>
      <c r="Q55" s="18">
        <f t="shared" si="154"/>
        <v>39.14</v>
      </c>
      <c r="R55" s="18">
        <f t="shared" si="156"/>
        <v>21.67</v>
      </c>
      <c r="T55" s="1">
        <f t="shared" si="157"/>
        <v>83.66</v>
      </c>
      <c r="U55" s="1"/>
      <c r="V55" s="2">
        <f t="shared" si="158"/>
        <v>25.902462347597421</v>
      </c>
      <c r="W55" s="2">
        <f t="shared" ref="W55" si="174">100*Q55/$T55</f>
        <v>46.784604350944299</v>
      </c>
      <c r="X55" s="2">
        <f t="shared" si="160"/>
        <v>11.3</v>
      </c>
      <c r="Y55" s="2">
        <f t="shared" si="161"/>
        <v>0</v>
      </c>
      <c r="Z55" s="2">
        <f t="shared" ref="Z55" si="175">100*I55/$T55</f>
        <v>0</v>
      </c>
      <c r="AA55" s="2">
        <f t="shared" ref="AA55" si="176">100*J55/$T55</f>
        <v>13.028926607697825</v>
      </c>
      <c r="AB55" s="2">
        <f t="shared" ref="AB55" si="177">100*K55/$T55</f>
        <v>0.77695433899115474</v>
      </c>
      <c r="AC55" s="2">
        <f t="shared" si="164"/>
        <v>0</v>
      </c>
      <c r="AD55" s="1"/>
      <c r="AE55" s="2">
        <f>V55/W55</f>
        <v>0.55365355135411354</v>
      </c>
      <c r="AF55" s="1">
        <f t="shared" ref="AF55" si="178">AB55/W55</f>
        <v>1.660705160960654E-2</v>
      </c>
      <c r="AG55" s="1">
        <f t="shared" ref="AG55" si="179">X55/W55</f>
        <v>0.24153244762391415</v>
      </c>
      <c r="AH55" s="1">
        <f t="shared" ref="AH55" si="180">AA55/W55</f>
        <v>0.27848748083801739</v>
      </c>
    </row>
    <row r="56" spans="1:34" x14ac:dyDescent="0.3">
      <c r="A56" s="6"/>
      <c r="B56" s="11"/>
      <c r="C56" s="15" t="s">
        <v>10</v>
      </c>
      <c r="D56" s="15"/>
      <c r="E56" s="16">
        <f t="shared" ref="E56:M56" si="181">AVERAGE(E50:E55)</f>
        <v>39.279999999999994</v>
      </c>
      <c r="F56" s="16">
        <f t="shared" si="181"/>
        <v>40.00333333333333</v>
      </c>
      <c r="G56" s="16">
        <f t="shared" si="181"/>
        <v>9.8733333333333331</v>
      </c>
      <c r="H56" s="16">
        <f t="shared" si="181"/>
        <v>0</v>
      </c>
      <c r="I56" s="16">
        <f t="shared" si="181"/>
        <v>0</v>
      </c>
      <c r="J56" s="16">
        <f t="shared" si="181"/>
        <v>10.316666666666666</v>
      </c>
      <c r="K56" s="16">
        <f t="shared" si="181"/>
        <v>0.52999999999999992</v>
      </c>
      <c r="L56" s="16">
        <f t="shared" si="181"/>
        <v>0</v>
      </c>
      <c r="M56" s="16">
        <f t="shared" si="181"/>
        <v>0</v>
      </c>
      <c r="N56" s="16"/>
      <c r="O56" s="16">
        <f>SUM(E56:M56)</f>
        <v>100.00333333333333</v>
      </c>
      <c r="P56" s="16"/>
      <c r="Q56" s="16">
        <f>AVERAGE(Q50:Q55)</f>
        <v>40.00333333333333</v>
      </c>
      <c r="R56" s="16">
        <f>AVERAGE(R50:R55)</f>
        <v>23.804999999999996</v>
      </c>
      <c r="S56" s="4"/>
      <c r="T56" s="16">
        <f>AVERAGE(T50:T55)</f>
        <v>84.528333333333322</v>
      </c>
      <c r="U56" s="16"/>
      <c r="V56" s="16">
        <f>AVERAGE(V50:V55)</f>
        <v>28.145646337530035</v>
      </c>
      <c r="W56" s="16">
        <f>AVERAGE(W50:W55)</f>
        <v>47.295761156607334</v>
      </c>
      <c r="X56" s="16">
        <f>AVERAGE(X50:X55)</f>
        <v>9.8733333333333331</v>
      </c>
      <c r="Y56" s="16">
        <f>AVERAGE(Y50:Y55)</f>
        <v>0</v>
      </c>
      <c r="Z56" s="16">
        <f t="shared" ref="Z56:AC56" si="182">AVERAGE(Z50:Z55)</f>
        <v>0</v>
      </c>
      <c r="AA56" s="16">
        <f t="shared" si="182"/>
        <v>12.234107085953184</v>
      </c>
      <c r="AB56" s="16">
        <f t="shared" si="182"/>
        <v>0.62411187239298704</v>
      </c>
      <c r="AC56" s="16">
        <f t="shared" si="182"/>
        <v>0</v>
      </c>
      <c r="AD56" s="4"/>
      <c r="AE56" s="16">
        <f>AVERAGE(AE50:AE55)</f>
        <v>0.59667013264399504</v>
      </c>
      <c r="AF56" s="16">
        <f>AVERAGE(AF50:AF55)</f>
        <v>1.2923537908915504E-2</v>
      </c>
      <c r="AG56" s="16">
        <f t="shared" ref="AG56" si="183">AVERAGE(AG50:AG55)</f>
        <v>0.21145077567421958</v>
      </c>
      <c r="AH56" s="16">
        <f t="shared" ref="AH56" si="184">AVERAGE(AH50:AH55)</f>
        <v>0.26049006884358383</v>
      </c>
    </row>
    <row r="57" spans="1:34" x14ac:dyDescent="0.3">
      <c r="A57" s="6"/>
      <c r="B57" s="11"/>
      <c r="C57" s="9" t="s">
        <v>11</v>
      </c>
      <c r="D57" s="9"/>
      <c r="E57" s="13">
        <f t="shared" ref="E57:M57" si="185">STDEV(E50:E55)</f>
        <v>0.98790687820259526</v>
      </c>
      <c r="F57" s="13">
        <f t="shared" si="185"/>
        <v>2.9463446279528576</v>
      </c>
      <c r="G57" s="13">
        <f t="shared" si="185"/>
        <v>2.0761663388723717</v>
      </c>
      <c r="H57" s="13">
        <f t="shared" si="185"/>
        <v>0</v>
      </c>
      <c r="I57" s="13">
        <f t="shared" si="185"/>
        <v>0</v>
      </c>
      <c r="J57" s="13">
        <f t="shared" si="185"/>
        <v>1.1932923642874222</v>
      </c>
      <c r="K57" s="13">
        <f t="shared" si="185"/>
        <v>0.27400729917285066</v>
      </c>
      <c r="L57" s="13">
        <f t="shared" si="185"/>
        <v>0</v>
      </c>
      <c r="M57" s="13">
        <f t="shared" si="185"/>
        <v>0</v>
      </c>
      <c r="N57" s="13"/>
      <c r="O57" s="13"/>
      <c r="P57" s="13"/>
      <c r="Q57" s="13">
        <f>STDEV(Q50:Q55)</f>
        <v>2.9463446279528576</v>
      </c>
      <c r="R57" s="13">
        <f>STDEV(R50:R55)</f>
        <v>1.561941100041867</v>
      </c>
      <c r="S57" s="5"/>
      <c r="T57" s="5"/>
      <c r="U57" s="5"/>
      <c r="V57" s="13">
        <f>STDEV(V50:V55)</f>
        <v>1.3932348157235717</v>
      </c>
      <c r="W57" s="13">
        <f>STDEV(W50:W55)</f>
        <v>2.7811190707896549</v>
      </c>
      <c r="X57" s="13">
        <f>STDEV(X50:X55)</f>
        <v>2.0761663388723717</v>
      </c>
      <c r="Y57" s="13">
        <f>STDEV(Y50:Y55)</f>
        <v>0</v>
      </c>
      <c r="Z57" s="13">
        <f t="shared" ref="Z57:AC57" si="186">STDEV(Z50:Z55)</f>
        <v>0</v>
      </c>
      <c r="AA57" s="13">
        <f t="shared" si="186"/>
        <v>1.6555345025449626</v>
      </c>
      <c r="AB57" s="13">
        <f t="shared" si="186"/>
        <v>0.31797431448594798</v>
      </c>
      <c r="AC57" s="13">
        <f t="shared" si="186"/>
        <v>0</v>
      </c>
      <c r="AD57" s="5"/>
      <c r="AE57" s="13">
        <f>STDEV(AE50:AE55)</f>
        <v>4.4358625778964676E-2</v>
      </c>
      <c r="AF57" s="13">
        <f>STDEV(AF50:AF55)</f>
        <v>6.352650826161722E-3</v>
      </c>
      <c r="AG57" s="13">
        <f t="shared" ref="AG57:AH57" si="187">STDEV(AG50:AG55)</f>
        <v>5.8248975098019753E-2</v>
      </c>
      <c r="AH57" s="13">
        <f t="shared" si="187"/>
        <v>4.5568150464332921E-2</v>
      </c>
    </row>
    <row r="58" spans="1:34" x14ac:dyDescent="0.3">
      <c r="A58" s="6"/>
      <c r="B58" s="11"/>
      <c r="C58" s="9" t="s">
        <v>12</v>
      </c>
      <c r="D58" s="9"/>
      <c r="E58" s="13">
        <f>E57/E56</f>
        <v>2.5150378772978498E-2</v>
      </c>
      <c r="F58" s="13">
        <f t="shared" ref="F58" si="188">F57/F56</f>
        <v>7.365247799232208E-2</v>
      </c>
      <c r="G58" s="13"/>
      <c r="H58" s="13"/>
      <c r="I58" s="13"/>
      <c r="J58" s="13"/>
      <c r="K58" s="13">
        <f t="shared" ref="K58" si="189">K57/K56</f>
        <v>0.51699490409971827</v>
      </c>
      <c r="L58" s="13"/>
      <c r="M58" s="13"/>
      <c r="N58" s="13"/>
      <c r="O58" s="13"/>
      <c r="P58" s="13"/>
      <c r="Q58" s="13">
        <f>Q57/Q56</f>
        <v>7.365247799232208E-2</v>
      </c>
      <c r="R58" s="13">
        <f>R57/R56</f>
        <v>6.5613992860401898E-2</v>
      </c>
      <c r="S58" s="5"/>
      <c r="T58" s="5"/>
      <c r="U58" s="5"/>
      <c r="V58" s="13">
        <f>V57/V56</f>
        <v>4.950089967789445E-2</v>
      </c>
      <c r="W58" s="13">
        <f>W57/W56</f>
        <v>5.8802713029201897E-2</v>
      </c>
      <c r="X58" s="13"/>
      <c r="Y58" s="13"/>
      <c r="Z58" s="13"/>
      <c r="AA58" s="13"/>
      <c r="AB58" s="13">
        <f t="shared" ref="AB58" si="190">AB57/AB56</f>
        <v>0.50948288047583845</v>
      </c>
      <c r="AC58" s="13"/>
      <c r="AD58" s="5"/>
      <c r="AE58" s="13">
        <f>AE57/AE56</f>
        <v>7.4343633696562744E-2</v>
      </c>
      <c r="AF58" s="13">
        <f>AF57/AF56</f>
        <v>0.49155663649806347</v>
      </c>
      <c r="AG58" s="13">
        <f t="shared" ref="AG58:AH58" si="191">AG57/AG56</f>
        <v>0.2754729790528811</v>
      </c>
      <c r="AH58" s="13">
        <f t="shared" si="191"/>
        <v>0.17493239057683682</v>
      </c>
    </row>
    <row r="59" spans="1:34" x14ac:dyDescent="0.3">
      <c r="A59" s="6"/>
      <c r="B59" s="11"/>
    </row>
    <row r="60" spans="1:34" x14ac:dyDescent="0.3">
      <c r="A60" s="6" t="s">
        <v>21</v>
      </c>
      <c r="B60" s="11" t="s">
        <v>19</v>
      </c>
      <c r="C60" s="11" t="s">
        <v>80</v>
      </c>
      <c r="D60" s="11" t="s">
        <v>7</v>
      </c>
      <c r="E60">
        <v>29.2</v>
      </c>
      <c r="F60">
        <v>42.13</v>
      </c>
      <c r="G60">
        <v>3.54</v>
      </c>
      <c r="H60" s="12">
        <v>0</v>
      </c>
      <c r="I60" s="12">
        <v>0</v>
      </c>
      <c r="J60">
        <v>8.14</v>
      </c>
      <c r="K60">
        <v>1.66</v>
      </c>
      <c r="L60" s="12">
        <v>0</v>
      </c>
      <c r="M60">
        <v>15.33</v>
      </c>
      <c r="O60" s="12">
        <f>SUM(E60:M60)</f>
        <v>100</v>
      </c>
      <c r="P60" s="12"/>
      <c r="Q60" s="18">
        <f>F60-$AG$72*M60</f>
        <v>34.84429245050454</v>
      </c>
      <c r="R60" s="18">
        <f>E60-(3/2)*J60</f>
        <v>16.989999999999998</v>
      </c>
      <c r="T60" s="1">
        <f>R60+SUM(G60:L60)+Q60</f>
        <v>65.174292450504538</v>
      </c>
      <c r="U60" s="1"/>
      <c r="V60" s="2">
        <f>100*R60/$T60</f>
        <v>26.068560718020457</v>
      </c>
      <c r="W60" s="2">
        <f>100*Q60/$T60</f>
        <v>53.463246228513214</v>
      </c>
      <c r="X60" s="2">
        <f>G60</f>
        <v>3.54</v>
      </c>
      <c r="Y60" s="2">
        <f>100*H60/$T60</f>
        <v>0</v>
      </c>
      <c r="Z60" s="2">
        <f>100*I60/$T60</f>
        <v>0</v>
      </c>
      <c r="AA60" s="2">
        <f>100*J60/$T60</f>
        <v>12.48958706560839</v>
      </c>
      <c r="AB60" s="2">
        <f>100*K60/$T60</f>
        <v>2.5470165268931115</v>
      </c>
      <c r="AC60" s="2">
        <f>100*L60/$T60</f>
        <v>0</v>
      </c>
      <c r="AD60" s="1"/>
      <c r="AE60" s="2">
        <f>V60/W60</f>
        <v>0.48759779020147637</v>
      </c>
      <c r="AF60" s="1">
        <f>AB60/W60</f>
        <v>4.7640513933752258E-2</v>
      </c>
      <c r="AG60" s="1">
        <f>X60/W60</f>
        <v>6.6213712217722279E-2</v>
      </c>
      <c r="AH60" s="1">
        <f>AA60/W60</f>
        <v>0.23361071290406227</v>
      </c>
    </row>
    <row r="61" spans="1:34" x14ac:dyDescent="0.3">
      <c r="A61" s="6" t="s">
        <v>100</v>
      </c>
      <c r="B61" s="11"/>
      <c r="C61" s="11" t="s">
        <v>80</v>
      </c>
      <c r="D61" s="11" t="s">
        <v>8</v>
      </c>
      <c r="E61">
        <v>27.78</v>
      </c>
      <c r="F61">
        <v>52.04</v>
      </c>
      <c r="G61">
        <v>3.33</v>
      </c>
      <c r="H61" s="12">
        <v>0</v>
      </c>
      <c r="I61" s="12">
        <v>0</v>
      </c>
      <c r="J61">
        <v>6</v>
      </c>
      <c r="K61">
        <v>2.2799999999999998</v>
      </c>
      <c r="L61" s="12">
        <v>0</v>
      </c>
      <c r="M61">
        <v>8.57</v>
      </c>
      <c r="O61" s="12">
        <f t="shared" ref="O61:O62" si="192">SUM(E61:M61)</f>
        <v>100</v>
      </c>
      <c r="P61" s="12"/>
      <c r="Q61" s="18">
        <f t="shared" ref="Q61:Q62" si="193">F61-$AG$72*M61</f>
        <v>47.967037593008733</v>
      </c>
      <c r="R61" s="18">
        <f t="shared" ref="R61:R62" si="194">E61-(3/2)*J61</f>
        <v>18.78</v>
      </c>
      <c r="T61" s="1">
        <f t="shared" ref="T61:T62" si="195">R61+SUM(G61:L61)+Q61</f>
        <v>78.357037593008727</v>
      </c>
      <c r="U61" s="1"/>
      <c r="V61" s="2">
        <f t="shared" ref="V61:V62" si="196">100*E61/$T61</f>
        <v>35.453101410355799</v>
      </c>
      <c r="W61" s="2">
        <f t="shared" ref="W61:W62" si="197">100*Q61/$T61</f>
        <v>61.21599165368206</v>
      </c>
      <c r="X61" s="2">
        <f t="shared" ref="X61:X62" si="198">G61</f>
        <v>3.33</v>
      </c>
      <c r="Y61" s="2">
        <f t="shared" ref="Y61:Y62" si="199">100*H61/$T61</f>
        <v>0</v>
      </c>
      <c r="Z61" s="2">
        <f t="shared" ref="Z61:Z62" si="200">100*I61/$T61</f>
        <v>0</v>
      </c>
      <c r="AA61" s="2">
        <f t="shared" ref="AA61:AA62" si="201">100*J61/$T61</f>
        <v>7.6572573240509287</v>
      </c>
      <c r="AB61" s="2">
        <f t="shared" ref="AB61:AC62" si="202">100*K61/$T61</f>
        <v>2.9097577831393524</v>
      </c>
      <c r="AC61" s="2">
        <f t="shared" si="202"/>
        <v>0</v>
      </c>
      <c r="AD61" s="1"/>
      <c r="AE61" s="2">
        <f t="shared" ref="AE61:AE62" si="203">V61/W61</f>
        <v>0.57914771046959501</v>
      </c>
      <c r="AF61" s="1">
        <f t="shared" ref="AF61:AF62" si="204">AB61/W61</f>
        <v>4.7532641464027227E-2</v>
      </c>
      <c r="AG61" s="1">
        <f t="shared" ref="AG61:AG62" si="205">X61/W61</f>
        <v>5.4397550542656367E-2</v>
      </c>
      <c r="AH61" s="1">
        <f t="shared" ref="AH61:AH62" si="206">AA61/W61</f>
        <v>0.12508589858954536</v>
      </c>
    </row>
    <row r="62" spans="1:34" x14ac:dyDescent="0.3">
      <c r="A62" s="6"/>
      <c r="B62" s="11"/>
      <c r="C62" s="34" t="s">
        <v>80</v>
      </c>
      <c r="D62" s="34" t="s">
        <v>9</v>
      </c>
      <c r="E62">
        <v>30.66</v>
      </c>
      <c r="F62">
        <v>48.12</v>
      </c>
      <c r="G62">
        <v>3.6</v>
      </c>
      <c r="H62" s="12">
        <v>0</v>
      </c>
      <c r="I62" s="12">
        <v>0</v>
      </c>
      <c r="J62">
        <v>8.5399999999999991</v>
      </c>
      <c r="K62">
        <v>2.4300000000000002</v>
      </c>
      <c r="L62" s="12">
        <v>0</v>
      </c>
      <c r="M62">
        <v>6.66</v>
      </c>
      <c r="O62" s="12">
        <f t="shared" si="192"/>
        <v>100.00999999999999</v>
      </c>
      <c r="P62" s="12"/>
      <c r="Q62" s="18">
        <f t="shared" si="193"/>
        <v>44.954780673213314</v>
      </c>
      <c r="R62" s="18">
        <f t="shared" si="194"/>
        <v>17.850000000000001</v>
      </c>
      <c r="T62" s="1">
        <f t="shared" si="195"/>
        <v>77.374780673213309</v>
      </c>
      <c r="U62" s="1"/>
      <c r="V62" s="2">
        <f t="shared" si="196"/>
        <v>39.625314260327606</v>
      </c>
      <c r="W62" s="2">
        <f t="shared" si="197"/>
        <v>58.100042781480084</v>
      </c>
      <c r="X62" s="2">
        <f t="shared" si="198"/>
        <v>3.6</v>
      </c>
      <c r="Y62" s="2">
        <f t="shared" si="199"/>
        <v>0</v>
      </c>
      <c r="Z62" s="2">
        <f t="shared" si="200"/>
        <v>0</v>
      </c>
      <c r="AA62" s="2">
        <f t="shared" si="201"/>
        <v>11.037187990319559</v>
      </c>
      <c r="AB62" s="2">
        <f t="shared" si="202"/>
        <v>3.1405581752314444</v>
      </c>
      <c r="AC62" s="2">
        <f t="shared" si="202"/>
        <v>0</v>
      </c>
      <c r="AD62" s="1"/>
      <c r="AE62" s="2">
        <f t="shared" si="203"/>
        <v>0.68201867611977962</v>
      </c>
      <c r="AF62" s="1">
        <f t="shared" si="204"/>
        <v>5.405431777465964E-2</v>
      </c>
      <c r="AG62" s="1">
        <f t="shared" si="205"/>
        <v>6.1962088625992076E-2</v>
      </c>
      <c r="AH62" s="1">
        <f t="shared" si="206"/>
        <v>0.18996867234386552</v>
      </c>
    </row>
    <row r="63" spans="1:34" x14ac:dyDescent="0.3">
      <c r="A63" s="6"/>
      <c r="B63" s="11"/>
      <c r="C63" s="15" t="s">
        <v>10</v>
      </c>
      <c r="E63" s="16">
        <f t="shared" ref="E63:M63" si="207">AVERAGE(E60:E62)</f>
        <v>29.213333333333335</v>
      </c>
      <c r="F63" s="16">
        <f t="shared" si="207"/>
        <v>47.43</v>
      </c>
      <c r="G63" s="16">
        <f t="shared" si="207"/>
        <v>3.49</v>
      </c>
      <c r="H63" s="16">
        <f t="shared" si="207"/>
        <v>0</v>
      </c>
      <c r="I63" s="16">
        <f t="shared" si="207"/>
        <v>0</v>
      </c>
      <c r="J63" s="16">
        <f t="shared" si="207"/>
        <v>7.56</v>
      </c>
      <c r="K63" s="16">
        <f t="shared" si="207"/>
        <v>2.1233333333333331</v>
      </c>
      <c r="L63" s="16">
        <f t="shared" si="207"/>
        <v>0</v>
      </c>
      <c r="M63" s="16">
        <f t="shared" si="207"/>
        <v>10.186666666666666</v>
      </c>
      <c r="O63" s="16">
        <f>AVERAGE(O60:O62)</f>
        <v>100.00333333333333</v>
      </c>
      <c r="Q63" s="16">
        <f>AVERAGE(Q60:Q62)</f>
        <v>42.588703572242196</v>
      </c>
      <c r="R63" s="16">
        <f>AVERAGE(R60:R62)</f>
        <v>17.873333333333331</v>
      </c>
      <c r="S63" s="4"/>
      <c r="T63" s="16">
        <f>AVERAGE(T60:T62)</f>
        <v>73.635370238908862</v>
      </c>
      <c r="U63" s="16"/>
      <c r="V63" s="16">
        <f t="shared" ref="V63:AC63" si="208">AVERAGE(V60:V62)</f>
        <v>33.715658796234621</v>
      </c>
      <c r="W63" s="16">
        <f t="shared" si="208"/>
        <v>57.593093554558457</v>
      </c>
      <c r="X63" s="16">
        <f t="shared" si="208"/>
        <v>3.49</v>
      </c>
      <c r="Y63" s="16">
        <f t="shared" si="208"/>
        <v>0</v>
      </c>
      <c r="Z63" s="16">
        <f t="shared" si="208"/>
        <v>0</v>
      </c>
      <c r="AA63" s="16">
        <f t="shared" si="208"/>
        <v>10.394677459992959</v>
      </c>
      <c r="AB63" s="16">
        <f t="shared" si="208"/>
        <v>2.8657774950879698</v>
      </c>
      <c r="AC63" s="16">
        <f t="shared" si="208"/>
        <v>0</v>
      </c>
      <c r="AD63" s="4"/>
      <c r="AE63" s="16">
        <f t="shared" ref="AE63:AF63" si="209">AVERAGE(AE60:AE62)</f>
        <v>0.58292139226361694</v>
      </c>
      <c r="AF63" s="16">
        <f t="shared" si="209"/>
        <v>4.9742491057479708E-2</v>
      </c>
      <c r="AG63" s="16">
        <f t="shared" ref="AG63:AH63" si="210">AVERAGE(AG60:AG62)</f>
        <v>6.08577837954569E-2</v>
      </c>
      <c r="AH63" s="16">
        <f t="shared" si="210"/>
        <v>0.18288842794582438</v>
      </c>
    </row>
    <row r="64" spans="1:34" x14ac:dyDescent="0.3">
      <c r="A64" s="6"/>
      <c r="B64" s="11"/>
      <c r="C64" s="9" t="s">
        <v>11</v>
      </c>
      <c r="E64" s="13">
        <f t="shared" ref="E64:M64" si="211">STDEV(E60:E62)</f>
        <v>1.4400462955521021</v>
      </c>
      <c r="F64" s="13">
        <f t="shared" si="211"/>
        <v>4.9909017221339855</v>
      </c>
      <c r="G64" s="13">
        <f t="shared" si="211"/>
        <v>0.14177446878757824</v>
      </c>
      <c r="H64" s="13">
        <f t="shared" si="211"/>
        <v>0</v>
      </c>
      <c r="I64" s="13">
        <f t="shared" si="211"/>
        <v>0</v>
      </c>
      <c r="J64" s="13">
        <f t="shared" si="211"/>
        <v>1.3657232516143238</v>
      </c>
      <c r="K64" s="13">
        <f t="shared" si="211"/>
        <v>0.40820746359337223</v>
      </c>
      <c r="L64" s="13">
        <f t="shared" si="211"/>
        <v>0</v>
      </c>
      <c r="M64" s="13">
        <f t="shared" si="211"/>
        <v>4.5554838747748114</v>
      </c>
      <c r="Q64" s="13">
        <f>STDEV(Q60:Q62)</f>
        <v>6.8738890487542825</v>
      </c>
      <c r="R64" s="13">
        <f>STDEV(R60:R62)</f>
        <v>0.8952280901163322</v>
      </c>
      <c r="S64" s="5"/>
      <c r="T64" s="5"/>
      <c r="U64" s="5"/>
      <c r="V64" s="13">
        <f t="shared" ref="V64:AB64" si="212">STDEV(V60:V62)</f>
        <v>6.9433725076318309</v>
      </c>
      <c r="W64" s="13">
        <f t="shared" si="212"/>
        <v>3.9011554116538925</v>
      </c>
      <c r="X64" s="13">
        <f t="shared" si="212"/>
        <v>0.14177446878757824</v>
      </c>
      <c r="Y64" s="13">
        <f t="shared" si="212"/>
        <v>0</v>
      </c>
      <c r="Z64" s="13">
        <f t="shared" si="212"/>
        <v>0</v>
      </c>
      <c r="AA64" s="13">
        <f t="shared" si="212"/>
        <v>2.4794087034957837</v>
      </c>
      <c r="AB64" s="13">
        <f t="shared" si="212"/>
        <v>0.2992049822126267</v>
      </c>
      <c r="AC64" s="13">
        <f t="shared" ref="AC64" si="213">STDEV(AC60:AC62)</f>
        <v>0</v>
      </c>
      <c r="AD64" s="5"/>
      <c r="AE64" s="13">
        <f t="shared" ref="AE64:AF64" si="214">STDEV(AE60:AE62)</f>
        <v>9.7265362416568787E-2</v>
      </c>
      <c r="AF64" s="13">
        <f t="shared" si="214"/>
        <v>3.7345409820580553E-3</v>
      </c>
      <c r="AG64" s="13">
        <f t="shared" ref="AG64:AH64" si="215">STDEV(AG60:AG62)</f>
        <v>5.9849842148398009E-3</v>
      </c>
      <c r="AH64" s="13">
        <f t="shared" si="215"/>
        <v>5.4607748772972586E-2</v>
      </c>
    </row>
    <row r="65" spans="1:34" x14ac:dyDescent="0.3">
      <c r="A65" s="6"/>
      <c r="B65" s="11"/>
      <c r="C65" s="9" t="s">
        <v>12</v>
      </c>
      <c r="E65" s="13">
        <f t="shared" ref="E65:M65" si="216">E64/E63</f>
        <v>4.929414521515639E-2</v>
      </c>
      <c r="F65" s="13">
        <f t="shared" si="216"/>
        <v>0.10522668610866509</v>
      </c>
      <c r="G65" s="13">
        <f t="shared" si="216"/>
        <v>4.0623056959191467E-2</v>
      </c>
      <c r="H65" s="13"/>
      <c r="I65" s="13"/>
      <c r="J65" s="13">
        <f t="shared" si="216"/>
        <v>0.18065122375850845</v>
      </c>
      <c r="K65" s="13">
        <f t="shared" si="216"/>
        <v>0.19224841299530876</v>
      </c>
      <c r="L65" s="13"/>
      <c r="M65" s="13">
        <f t="shared" si="216"/>
        <v>0.44720064215721322</v>
      </c>
      <c r="Q65" s="13">
        <f>Q64/Q63</f>
        <v>0.16140169744998858</v>
      </c>
      <c r="R65" s="13">
        <f>R64/R63</f>
        <v>5.0087360506322211E-2</v>
      </c>
      <c r="S65" s="5"/>
      <c r="T65" s="5"/>
      <c r="U65" s="5"/>
      <c r="V65" s="13">
        <f t="shared" ref="V65:AB65" si="217">V64/V63</f>
        <v>0.20593910234989296</v>
      </c>
      <c r="W65" s="13">
        <f t="shared" si="217"/>
        <v>6.7736514413109142E-2</v>
      </c>
      <c r="X65" s="13"/>
      <c r="Y65" s="13"/>
      <c r="Z65" s="13"/>
      <c r="AA65" s="13">
        <f t="shared" si="217"/>
        <v>0.23852675689443309</v>
      </c>
      <c r="AB65" s="13">
        <f t="shared" si="217"/>
        <v>0.10440621532044034</v>
      </c>
      <c r="AC65" s="13"/>
      <c r="AD65" s="5"/>
      <c r="AE65" s="13">
        <f t="shared" ref="AE65:AF65" si="218">AE64/AE63</f>
        <v>0.16685845417143666</v>
      </c>
      <c r="AF65" s="13">
        <f t="shared" si="218"/>
        <v>7.50774821016226E-2</v>
      </c>
      <c r="AG65" s="13">
        <f t="shared" ref="AG65:AH65" si="219">AG64/AG63</f>
        <v>9.8343775300055974E-2</v>
      </c>
      <c r="AH65" s="13">
        <f t="shared" si="219"/>
        <v>0.29858504108936085</v>
      </c>
    </row>
    <row r="66" spans="1:34" x14ac:dyDescent="0.3">
      <c r="A66" s="6"/>
      <c r="B66" s="11"/>
    </row>
    <row r="68" spans="1:34" x14ac:dyDescent="0.3">
      <c r="A68" s="6" t="s">
        <v>21</v>
      </c>
      <c r="B68" s="11" t="s">
        <v>79</v>
      </c>
      <c r="C68" s="9" t="s">
        <v>20</v>
      </c>
      <c r="D68" s="11" t="s">
        <v>7</v>
      </c>
      <c r="E68">
        <v>0</v>
      </c>
      <c r="F68">
        <v>31.77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68.23</v>
      </c>
      <c r="V68" s="2">
        <v>0</v>
      </c>
      <c r="W68" s="2">
        <f>F68</f>
        <v>31.77</v>
      </c>
      <c r="AG68" s="1">
        <f>F68/M68</f>
        <v>0.46563095412575112</v>
      </c>
    </row>
    <row r="69" spans="1:34" x14ac:dyDescent="0.3">
      <c r="A69" s="6"/>
      <c r="B69" s="11"/>
      <c r="C69" s="9" t="s">
        <v>20</v>
      </c>
      <c r="D69" s="11" t="s">
        <v>8</v>
      </c>
      <c r="E69">
        <v>0</v>
      </c>
      <c r="F69" s="12">
        <v>32.51</v>
      </c>
      <c r="G69" s="12">
        <v>0</v>
      </c>
      <c r="H69" s="12">
        <v>0</v>
      </c>
      <c r="I69" s="12">
        <v>0</v>
      </c>
      <c r="J69" s="12">
        <v>0</v>
      </c>
      <c r="K69">
        <v>0</v>
      </c>
      <c r="L69">
        <v>0</v>
      </c>
      <c r="M69" s="12">
        <v>67.489999999999995</v>
      </c>
      <c r="N69" s="12"/>
      <c r="O69" s="12">
        <f t="shared" ref="O69:O70" si="220">SUM(F69:M69)</f>
        <v>100</v>
      </c>
      <c r="P69" s="12"/>
      <c r="Q69" s="12"/>
      <c r="R69" s="12"/>
      <c r="V69" s="2">
        <v>0</v>
      </c>
      <c r="W69" s="2">
        <f>F69</f>
        <v>32.51</v>
      </c>
      <c r="X69" s="2"/>
      <c r="Y69" s="2"/>
      <c r="Z69" s="2"/>
      <c r="AA69" s="2"/>
      <c r="AB69" s="2"/>
      <c r="AC69" s="2"/>
      <c r="AD69" s="1"/>
      <c r="AE69" s="2"/>
      <c r="AF69" s="1"/>
      <c r="AG69" s="1">
        <f>F69/M69</f>
        <v>0.48170099273966516</v>
      </c>
    </row>
    <row r="70" spans="1:34" x14ac:dyDescent="0.3">
      <c r="B70" s="12"/>
      <c r="C70" s="9" t="s">
        <v>20</v>
      </c>
      <c r="D70" s="11" t="s">
        <v>9</v>
      </c>
      <c r="E70">
        <v>0</v>
      </c>
      <c r="F70" s="12">
        <v>31.81</v>
      </c>
      <c r="G70" s="12">
        <v>0</v>
      </c>
      <c r="H70" s="12">
        <v>0</v>
      </c>
      <c r="I70" s="12">
        <v>0</v>
      </c>
      <c r="J70" s="12">
        <v>0</v>
      </c>
      <c r="K70">
        <v>0</v>
      </c>
      <c r="L70">
        <v>0</v>
      </c>
      <c r="M70" s="12">
        <v>68.19</v>
      </c>
      <c r="N70" s="12"/>
      <c r="O70" s="12">
        <f t="shared" si="220"/>
        <v>100</v>
      </c>
      <c r="P70" s="12"/>
      <c r="Q70" s="12"/>
      <c r="R70" s="12"/>
      <c r="V70" s="2">
        <v>0</v>
      </c>
      <c r="W70" s="2">
        <f>F70</f>
        <v>31.81</v>
      </c>
      <c r="X70" s="2"/>
      <c r="Y70" s="2"/>
      <c r="Z70" s="2"/>
      <c r="AA70" s="2"/>
      <c r="AB70" s="2"/>
      <c r="AC70" s="2"/>
      <c r="AD70" s="1"/>
      <c r="AE70" s="2"/>
      <c r="AF70" s="1"/>
      <c r="AG70" s="1">
        <f>F70/M70</f>
        <v>0.46649068778413255</v>
      </c>
    </row>
    <row r="71" spans="1:34" x14ac:dyDescent="0.3">
      <c r="B71" s="12"/>
      <c r="C71" s="9" t="s">
        <v>20</v>
      </c>
      <c r="D71" s="11" t="s">
        <v>13</v>
      </c>
      <c r="E71">
        <v>0</v>
      </c>
      <c r="F71" s="12">
        <v>32.76</v>
      </c>
      <c r="G71" s="12">
        <v>0</v>
      </c>
      <c r="H71" s="12">
        <v>0</v>
      </c>
      <c r="I71" s="12">
        <v>0</v>
      </c>
      <c r="J71" s="12">
        <v>0</v>
      </c>
      <c r="K71">
        <v>0</v>
      </c>
      <c r="L71">
        <v>0</v>
      </c>
      <c r="M71" s="12">
        <v>67.239999999999995</v>
      </c>
      <c r="N71" s="12"/>
      <c r="O71" s="12">
        <f>SUM(F71:M71)</f>
        <v>100</v>
      </c>
      <c r="P71" s="12"/>
      <c r="Q71" s="12"/>
      <c r="R71" s="12"/>
      <c r="V71" s="2">
        <v>0</v>
      </c>
      <c r="W71" s="2">
        <f>F71</f>
        <v>32.76</v>
      </c>
      <c r="X71" s="2"/>
      <c r="Y71" s="2"/>
      <c r="Z71" s="2"/>
      <c r="AA71" s="2"/>
      <c r="AB71" s="2"/>
      <c r="AC71" s="2"/>
      <c r="AD71" s="1"/>
      <c r="AE71" s="2"/>
      <c r="AF71" s="1"/>
      <c r="AG71" s="1">
        <f>F71/M71</f>
        <v>0.48720999405116006</v>
      </c>
    </row>
    <row r="72" spans="1:34" x14ac:dyDescent="0.3">
      <c r="B72" s="12"/>
      <c r="C72" s="15" t="s">
        <v>10</v>
      </c>
      <c r="D72" s="15"/>
      <c r="E72" s="16">
        <f>AVERAGE(E68:E71)</f>
        <v>0</v>
      </c>
      <c r="F72" s="16">
        <f t="shared" ref="F72:M72" si="221">AVERAGE(F68:F71)</f>
        <v>32.212499999999999</v>
      </c>
      <c r="G72" s="16">
        <f t="shared" si="221"/>
        <v>0</v>
      </c>
      <c r="H72" s="16">
        <f t="shared" si="221"/>
        <v>0</v>
      </c>
      <c r="I72" s="16">
        <f t="shared" si="221"/>
        <v>0</v>
      </c>
      <c r="J72" s="16">
        <f t="shared" si="221"/>
        <v>0</v>
      </c>
      <c r="K72" s="16">
        <f t="shared" si="221"/>
        <v>0</v>
      </c>
      <c r="L72" s="16">
        <f t="shared" si="221"/>
        <v>0</v>
      </c>
      <c r="M72" s="16">
        <f t="shared" si="221"/>
        <v>67.787499999999994</v>
      </c>
      <c r="N72" s="16"/>
      <c r="O72" s="16">
        <f>SUM(E72:M72)</f>
        <v>100</v>
      </c>
      <c r="P72" s="16"/>
      <c r="Q72" s="16"/>
      <c r="R72" s="16"/>
      <c r="S72" s="4"/>
      <c r="T72" s="3"/>
      <c r="U72" s="3"/>
      <c r="V72" s="16">
        <f>AVERAGE(V69:V71)</f>
        <v>0</v>
      </c>
      <c r="W72" s="16">
        <f>AVERAGE(W69:W71)</f>
        <v>32.359999999999992</v>
      </c>
      <c r="X72" s="16"/>
      <c r="Y72" s="16"/>
      <c r="Z72" s="16"/>
      <c r="AA72" s="16"/>
      <c r="AB72" s="4"/>
      <c r="AC72" s="4"/>
      <c r="AD72" s="4"/>
      <c r="AE72" s="4"/>
      <c r="AF72" s="4"/>
      <c r="AG72" s="4">
        <f>AVERAGE(AG68:AG71)</f>
        <v>0.47525815717517722</v>
      </c>
    </row>
    <row r="73" spans="1:34" x14ac:dyDescent="0.3">
      <c r="B73" s="12"/>
      <c r="C73" s="9" t="s">
        <v>11</v>
      </c>
      <c r="D73" s="9"/>
      <c r="E73" s="13">
        <f>STDEV(E68:E71)</f>
        <v>0</v>
      </c>
      <c r="F73" s="13">
        <f t="shared" ref="F73:M73" si="222">STDEV(F68:F71)</f>
        <v>0.49868995043680797</v>
      </c>
      <c r="G73" s="13">
        <f t="shared" si="222"/>
        <v>0</v>
      </c>
      <c r="H73" s="13">
        <f t="shared" si="222"/>
        <v>0</v>
      </c>
      <c r="I73" s="13">
        <f t="shared" si="222"/>
        <v>0</v>
      </c>
      <c r="J73" s="13">
        <f t="shared" si="222"/>
        <v>0</v>
      </c>
      <c r="K73" s="13">
        <f t="shared" si="222"/>
        <v>0</v>
      </c>
      <c r="L73" s="13">
        <f t="shared" ref="L73" si="223">STDEV(L68:L71)</f>
        <v>0</v>
      </c>
      <c r="M73" s="13">
        <f t="shared" si="222"/>
        <v>0.49868995043681208</v>
      </c>
      <c r="N73" s="13"/>
      <c r="O73" s="13"/>
      <c r="P73" s="13"/>
      <c r="Q73" s="13"/>
      <c r="R73" s="13"/>
      <c r="S73" s="13"/>
      <c r="T73" s="13"/>
      <c r="U73" s="13"/>
      <c r="V73" s="13">
        <f>STDEV(V68:V71)</f>
        <v>0</v>
      </c>
      <c r="W73" s="13">
        <f>STDEV(W68:W71)</f>
        <v>0.49868995043680797</v>
      </c>
      <c r="X73" s="13"/>
      <c r="Y73" s="13"/>
      <c r="Z73" s="13"/>
      <c r="AA73" s="13"/>
      <c r="AB73" s="13"/>
      <c r="AC73" s="13"/>
      <c r="AD73" s="5"/>
      <c r="AE73" s="5"/>
      <c r="AF73" s="1"/>
      <c r="AG73" s="1">
        <f>STDEV(AG68:AG71)</f>
        <v>1.0861370277255047E-2</v>
      </c>
    </row>
    <row r="74" spans="1:34" x14ac:dyDescent="0.3">
      <c r="B74" s="12"/>
      <c r="C74" s="9" t="s">
        <v>12</v>
      </c>
      <c r="D74" s="9"/>
      <c r="E74" s="13"/>
      <c r="F74" s="13">
        <f>F73/F72</f>
        <v>1.5481255737269942E-2</v>
      </c>
      <c r="G74" s="13"/>
      <c r="H74" s="13"/>
      <c r="I74" s="13"/>
      <c r="J74" s="13"/>
      <c r="K74" s="13"/>
      <c r="L74" s="13"/>
      <c r="M74" s="13">
        <f t="shared" ref="M74" si="224">M73/M72</f>
        <v>7.3566653208454675E-3</v>
      </c>
      <c r="N74" s="13"/>
      <c r="O74" s="13"/>
      <c r="P74" s="13"/>
      <c r="Q74" s="13"/>
      <c r="R74" s="13"/>
      <c r="S74" s="13"/>
      <c r="T74" s="13"/>
      <c r="U74" s="13"/>
      <c r="V74" s="13"/>
      <c r="W74" s="13">
        <f>W73/W72</f>
        <v>1.5410690680989126E-2</v>
      </c>
      <c r="X74" s="13"/>
      <c r="Y74" s="13"/>
      <c r="Z74" s="13"/>
      <c r="AA74" s="13"/>
      <c r="AB74" s="13"/>
      <c r="AC74" s="13"/>
      <c r="AD74" s="5"/>
      <c r="AE74" s="5"/>
      <c r="AF74" s="1"/>
      <c r="AG74" s="1">
        <f>AG73/AG72</f>
        <v>2.2853622001592733E-2</v>
      </c>
    </row>
    <row r="77" spans="1:34" x14ac:dyDescent="0.3">
      <c r="A77" s="6" t="s">
        <v>21</v>
      </c>
      <c r="B77" s="11" t="s">
        <v>79</v>
      </c>
      <c r="C77" s="9" t="s">
        <v>78</v>
      </c>
      <c r="D77" s="11" t="s">
        <v>7</v>
      </c>
    </row>
    <row r="78" spans="1:34" x14ac:dyDescent="0.3">
      <c r="C78" s="9" t="s">
        <v>78</v>
      </c>
      <c r="D78" s="11" t="s">
        <v>8</v>
      </c>
    </row>
  </sheetData>
  <mergeCells count="4">
    <mergeCell ref="E4:M4"/>
    <mergeCell ref="B4:D4"/>
    <mergeCell ref="AE2:AG2"/>
    <mergeCell ref="A1:A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1"/>
  <sheetViews>
    <sheetView zoomScaleNormal="100" workbookViewId="0">
      <pane xSplit="4" ySplit="5" topLeftCell="E69" activePane="bottomRight" state="frozen"/>
      <selection pane="topRight" activeCell="E1" sqref="E1"/>
      <selection pane="bottomLeft" activeCell="A5" sqref="A5"/>
      <selection pane="bottomRight" activeCell="A77" sqref="A77"/>
    </sheetView>
  </sheetViews>
  <sheetFormatPr defaultRowHeight="14.4" x14ac:dyDescent="0.3"/>
  <cols>
    <col min="1" max="1" width="10.88671875" customWidth="1"/>
    <col min="3" max="3" width="18.5546875" customWidth="1"/>
    <col min="4" max="4" width="5.5546875" customWidth="1"/>
    <col min="13" max="13" width="20.21875" bestFit="1" customWidth="1"/>
    <col min="14" max="14" width="3" customWidth="1"/>
    <col min="15" max="15" width="14.109375" hidden="1" customWidth="1"/>
    <col min="16" max="16" width="14.5546875" hidden="1" customWidth="1"/>
    <col min="17" max="18" width="11.44140625" hidden="1" customWidth="1"/>
    <col min="19" max="19" width="9.5546875" hidden="1" customWidth="1"/>
    <col min="20" max="20" width="12" hidden="1" customWidth="1"/>
    <col min="21" max="22" width="0" hidden="1" customWidth="1"/>
    <col min="23" max="23" width="15.6640625" customWidth="1"/>
    <col min="24" max="24" width="18.33203125" customWidth="1"/>
    <col min="25" max="29" width="15.6640625" customWidth="1"/>
  </cols>
  <sheetData>
    <row r="1" spans="1:37" ht="34.5" customHeight="1" x14ac:dyDescent="0.6">
      <c r="B1" s="20"/>
      <c r="C1" s="20"/>
      <c r="D1" s="20"/>
      <c r="E1" s="45" t="s">
        <v>86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20"/>
      <c r="AE1" s="20"/>
      <c r="AF1" s="20"/>
      <c r="AG1" s="20"/>
      <c r="AH1" s="20"/>
      <c r="AI1" s="20"/>
      <c r="AJ1" s="20"/>
      <c r="AK1" s="20"/>
    </row>
    <row r="2" spans="1:37" x14ac:dyDescent="0.3">
      <c r="W2" s="47" t="s">
        <v>70</v>
      </c>
      <c r="X2" s="47"/>
      <c r="Y2" s="47"/>
      <c r="Z2" s="47"/>
      <c r="AA2" s="47"/>
      <c r="AB2" s="33"/>
      <c r="AC2" s="33"/>
    </row>
    <row r="3" spans="1:37" x14ac:dyDescent="0.3">
      <c r="W3" s="1">
        <v>8</v>
      </c>
      <c r="X3" s="1">
        <f>2/8</f>
        <v>0.25</v>
      </c>
      <c r="Y3" s="1"/>
      <c r="Z3" s="1">
        <v>0</v>
      </c>
      <c r="AA3" s="1">
        <f>2/8</f>
        <v>0.25</v>
      </c>
      <c r="AB3" s="33"/>
      <c r="AC3" s="33"/>
    </row>
    <row r="4" spans="1:37" x14ac:dyDescent="0.3">
      <c r="A4" s="6"/>
      <c r="B4" s="43" t="s">
        <v>18</v>
      </c>
      <c r="C4" s="43"/>
      <c r="D4" s="43"/>
      <c r="E4" s="43" t="s">
        <v>28</v>
      </c>
      <c r="F4" s="43"/>
      <c r="G4" s="43"/>
      <c r="H4" s="43"/>
      <c r="I4" s="43"/>
      <c r="J4" s="43"/>
      <c r="K4" s="43"/>
      <c r="L4" s="43"/>
      <c r="M4" s="43"/>
      <c r="N4" s="14"/>
      <c r="O4" s="43" t="s">
        <v>29</v>
      </c>
      <c r="P4" s="43"/>
      <c r="Q4" s="43"/>
      <c r="R4" s="43"/>
      <c r="S4" s="43"/>
      <c r="T4" s="43"/>
      <c r="U4" s="43"/>
      <c r="W4" s="44" t="s">
        <v>3</v>
      </c>
      <c r="X4" s="44"/>
      <c r="Y4" s="44"/>
      <c r="Z4" s="44"/>
      <c r="AA4" s="44"/>
      <c r="AB4" s="6" t="s">
        <v>2</v>
      </c>
      <c r="AC4" s="6"/>
    </row>
    <row r="5" spans="1:37" x14ac:dyDescent="0.3">
      <c r="A5" s="6"/>
      <c r="B5" s="11"/>
      <c r="C5" s="11"/>
      <c r="D5" s="11"/>
      <c r="E5" s="11" t="s">
        <v>35</v>
      </c>
      <c r="F5" s="11" t="s">
        <v>36</v>
      </c>
      <c r="G5" s="11" t="s">
        <v>25</v>
      </c>
      <c r="H5" s="11" t="s">
        <v>40</v>
      </c>
      <c r="I5" s="11" t="s">
        <v>26</v>
      </c>
      <c r="J5" s="11" t="s">
        <v>37</v>
      </c>
      <c r="K5" s="11" t="s">
        <v>38</v>
      </c>
      <c r="L5" s="11" t="s">
        <v>39</v>
      </c>
      <c r="M5" s="11" t="s">
        <v>27</v>
      </c>
      <c r="N5" s="11"/>
      <c r="O5" s="11" t="s">
        <v>42</v>
      </c>
      <c r="P5" s="11" t="s">
        <v>41</v>
      </c>
      <c r="Q5" s="11" t="s">
        <v>43</v>
      </c>
      <c r="R5" s="11" t="s">
        <v>46</v>
      </c>
      <c r="S5" s="11" t="s">
        <v>44</v>
      </c>
      <c r="T5" s="11" t="s">
        <v>45</v>
      </c>
      <c r="U5" s="11" t="s">
        <v>34</v>
      </c>
      <c r="W5" s="6" t="s">
        <v>51</v>
      </c>
      <c r="X5" s="11" t="s">
        <v>56</v>
      </c>
      <c r="Y5" s="11" t="s">
        <v>57</v>
      </c>
      <c r="Z5" s="11" t="s">
        <v>58</v>
      </c>
      <c r="AA5" s="11" t="s">
        <v>59</v>
      </c>
      <c r="AB5" s="6" t="s">
        <v>31</v>
      </c>
      <c r="AC5" s="6" t="s">
        <v>30</v>
      </c>
    </row>
    <row r="6" spans="1:37" x14ac:dyDescent="0.3">
      <c r="A6" s="6" t="s">
        <v>49</v>
      </c>
      <c r="B6" s="11" t="s">
        <v>83</v>
      </c>
      <c r="C6" s="11" t="str">
        <f>Survey!C6</f>
        <v>PET pellet</v>
      </c>
      <c r="D6" s="11" t="s">
        <v>7</v>
      </c>
      <c r="M6" s="17"/>
      <c r="N6" s="17"/>
      <c r="Q6" s="29"/>
      <c r="W6" s="1" t="e">
        <f>F6/E6</f>
        <v>#DIV/0!</v>
      </c>
      <c r="X6" s="1" t="e">
        <f>G6/(E6+F6)</f>
        <v>#DIV/0!</v>
      </c>
      <c r="Y6" s="1" t="e">
        <f>J6/(E6+F6)</f>
        <v>#DIV/0!</v>
      </c>
      <c r="Z6" s="1" t="e">
        <f>H6/(E6+F6)</f>
        <v>#DIV/0!</v>
      </c>
      <c r="AA6" s="1" t="e">
        <f>I6/(E6+F6)</f>
        <v>#DIV/0!</v>
      </c>
      <c r="AB6" s="1"/>
      <c r="AC6" s="1"/>
      <c r="AD6" s="1"/>
    </row>
    <row r="7" spans="1:37" x14ac:dyDescent="0.3">
      <c r="A7" s="6" t="s">
        <v>50</v>
      </c>
      <c r="B7" s="11"/>
      <c r="C7" s="11" t="str">
        <f>Survey!C7</f>
        <v>PET pellet</v>
      </c>
      <c r="D7" s="11" t="s">
        <v>8</v>
      </c>
      <c r="M7" s="17"/>
      <c r="N7" s="17"/>
      <c r="W7" s="1" t="e">
        <f t="shared" ref="W7:W9" si="0">F7/E7</f>
        <v>#DIV/0!</v>
      </c>
      <c r="X7" s="1" t="e">
        <f t="shared" ref="X7:X9" si="1">G7/(E7+F7)</f>
        <v>#DIV/0!</v>
      </c>
      <c r="Y7" s="1" t="e">
        <f t="shared" ref="Y7:Y9" si="2">J7/(E7+F7)</f>
        <v>#DIV/0!</v>
      </c>
      <c r="Z7" s="1" t="e">
        <f t="shared" ref="Z7:Z9" si="3">H7/(E7+F7)</f>
        <v>#DIV/0!</v>
      </c>
      <c r="AA7" s="1" t="e">
        <f t="shared" ref="AA7:AA9" si="4">I7/(E7+F7)</f>
        <v>#DIV/0!</v>
      </c>
      <c r="AB7" s="1"/>
      <c r="AC7" s="1"/>
      <c r="AD7" s="1"/>
    </row>
    <row r="8" spans="1:37" x14ac:dyDescent="0.3">
      <c r="A8" s="6"/>
      <c r="B8" s="11"/>
      <c r="C8" s="11" t="str">
        <f>Survey!C8</f>
        <v>PET pellet</v>
      </c>
      <c r="D8" s="6" t="s">
        <v>9</v>
      </c>
      <c r="M8" s="17"/>
      <c r="N8" s="17"/>
      <c r="W8" s="1" t="e">
        <f t="shared" si="0"/>
        <v>#DIV/0!</v>
      </c>
      <c r="X8" s="1" t="e">
        <f t="shared" si="1"/>
        <v>#DIV/0!</v>
      </c>
      <c r="Y8" s="1" t="e">
        <f t="shared" si="2"/>
        <v>#DIV/0!</v>
      </c>
      <c r="Z8" s="1" t="e">
        <f t="shared" si="3"/>
        <v>#DIV/0!</v>
      </c>
      <c r="AA8" s="1" t="e">
        <f t="shared" si="4"/>
        <v>#DIV/0!</v>
      </c>
      <c r="AB8" s="1"/>
      <c r="AC8" s="1"/>
      <c r="AD8" s="1"/>
    </row>
    <row r="9" spans="1:37" x14ac:dyDescent="0.3">
      <c r="A9" s="6"/>
      <c r="B9" s="11"/>
      <c r="C9" s="11" t="e">
        <f>Survey!C9</f>
        <v>#VALUE!</v>
      </c>
      <c r="D9" s="11" t="s">
        <v>13</v>
      </c>
      <c r="M9" s="17"/>
      <c r="N9" s="17"/>
      <c r="W9" s="1" t="e">
        <f t="shared" si="0"/>
        <v>#DIV/0!</v>
      </c>
      <c r="X9" s="1" t="e">
        <f t="shared" si="1"/>
        <v>#DIV/0!</v>
      </c>
      <c r="Y9" s="1" t="e">
        <f t="shared" si="2"/>
        <v>#DIV/0!</v>
      </c>
      <c r="Z9" s="1" t="e">
        <f t="shared" si="3"/>
        <v>#DIV/0!</v>
      </c>
      <c r="AA9" s="1" t="e">
        <f t="shared" si="4"/>
        <v>#DIV/0!</v>
      </c>
      <c r="AB9" s="1"/>
      <c r="AC9" s="1"/>
      <c r="AD9" s="1"/>
    </row>
    <row r="10" spans="1:37" x14ac:dyDescent="0.3">
      <c r="A10" s="6"/>
      <c r="B10" s="11"/>
      <c r="C10" s="15" t="s">
        <v>10</v>
      </c>
      <c r="D10" s="15"/>
      <c r="E10" s="16" t="e">
        <f>AVERAGE(E6:E9)</f>
        <v>#DIV/0!</v>
      </c>
      <c r="F10" s="16" t="e">
        <f t="shared" ref="F10:M10" si="5">AVERAGE(F6:F9)</f>
        <v>#DIV/0!</v>
      </c>
      <c r="G10" s="16" t="e">
        <f t="shared" si="5"/>
        <v>#DIV/0!</v>
      </c>
      <c r="H10" s="16" t="e">
        <f t="shared" si="5"/>
        <v>#DIV/0!</v>
      </c>
      <c r="I10" s="16" t="e">
        <f t="shared" si="5"/>
        <v>#DIV/0!</v>
      </c>
      <c r="J10" s="16" t="e">
        <f t="shared" si="5"/>
        <v>#DIV/0!</v>
      </c>
      <c r="K10" s="16" t="e">
        <f t="shared" si="5"/>
        <v>#DIV/0!</v>
      </c>
      <c r="L10" s="16" t="e">
        <f>AVERAGE(L6:L9)</f>
        <v>#DIV/0!</v>
      </c>
      <c r="M10" s="16" t="e">
        <f t="shared" si="5"/>
        <v>#DIV/0!</v>
      </c>
      <c r="N10" s="16"/>
      <c r="O10" s="16" t="e">
        <f t="shared" ref="O10:U10" si="6">AVERAGE(O6:O9)</f>
        <v>#DIV/0!</v>
      </c>
      <c r="P10" s="16" t="e">
        <f t="shared" si="6"/>
        <v>#DIV/0!</v>
      </c>
      <c r="Q10" s="16" t="e">
        <f t="shared" si="6"/>
        <v>#DIV/0!</v>
      </c>
      <c r="R10" s="16" t="e">
        <f t="shared" si="6"/>
        <v>#DIV/0!</v>
      </c>
      <c r="S10" s="16" t="e">
        <f>AVERAGE(S6:S9)</f>
        <v>#DIV/0!</v>
      </c>
      <c r="T10" s="16" t="e">
        <f t="shared" si="6"/>
        <v>#DIV/0!</v>
      </c>
      <c r="U10" s="16" t="e">
        <f t="shared" si="6"/>
        <v>#DIV/0!</v>
      </c>
      <c r="W10" s="16" t="e">
        <f>AVERAGE(W6:W9)</f>
        <v>#DIV/0!</v>
      </c>
      <c r="X10" s="30" t="e">
        <f>AVERAGE(X6:X9)</f>
        <v>#DIV/0!</v>
      </c>
      <c r="Y10" s="30" t="e">
        <f>AVERAGE(Y6:Y9)</f>
        <v>#DIV/0!</v>
      </c>
      <c r="Z10" s="30" t="e">
        <f>AVERAGE(Z6:Z9)</f>
        <v>#DIV/0!</v>
      </c>
      <c r="AA10" s="30" t="e">
        <f>AVERAGE(AA6:AA9)</f>
        <v>#DIV/0!</v>
      </c>
      <c r="AB10" s="1"/>
      <c r="AC10" s="1"/>
      <c r="AD10" s="1"/>
    </row>
    <row r="11" spans="1:37" x14ac:dyDescent="0.3">
      <c r="A11" s="6"/>
      <c r="B11" s="11"/>
      <c r="C11" s="9" t="s">
        <v>11</v>
      </c>
      <c r="D11" s="9"/>
      <c r="E11" s="13" t="e">
        <f>STDEV(E6:E9)</f>
        <v>#DIV/0!</v>
      </c>
      <c r="F11" s="13" t="e">
        <f t="shared" ref="F11:M11" si="7">STDEV(F6:F9)</f>
        <v>#DIV/0!</v>
      </c>
      <c r="G11" s="13" t="e">
        <f t="shared" si="7"/>
        <v>#DIV/0!</v>
      </c>
      <c r="H11" s="13" t="e">
        <f t="shared" si="7"/>
        <v>#DIV/0!</v>
      </c>
      <c r="I11" s="13" t="e">
        <f t="shared" si="7"/>
        <v>#DIV/0!</v>
      </c>
      <c r="J11" s="13" t="e">
        <f t="shared" si="7"/>
        <v>#DIV/0!</v>
      </c>
      <c r="K11" s="13" t="e">
        <f t="shared" si="7"/>
        <v>#DIV/0!</v>
      </c>
      <c r="L11" s="13" t="e">
        <f>STDEV(L6:L9)</f>
        <v>#DIV/0!</v>
      </c>
      <c r="M11" s="13" t="e">
        <f t="shared" si="7"/>
        <v>#DIV/0!</v>
      </c>
      <c r="N11" s="13"/>
      <c r="O11" s="13" t="e">
        <f t="shared" ref="O11:U11" si="8">STDEV(O6:O9)</f>
        <v>#DIV/0!</v>
      </c>
      <c r="P11" s="13" t="e">
        <f t="shared" si="8"/>
        <v>#DIV/0!</v>
      </c>
      <c r="Q11" s="13" t="e">
        <f t="shared" ref="Q11" si="9">STDEV(Q6:Q9)</f>
        <v>#DIV/0!</v>
      </c>
      <c r="R11" s="13" t="e">
        <f t="shared" ref="R11" si="10">STDEV(R6:R9)</f>
        <v>#DIV/0!</v>
      </c>
      <c r="S11" s="13" t="e">
        <f>STDEV(S6:S9)</f>
        <v>#DIV/0!</v>
      </c>
      <c r="T11" s="13" t="e">
        <f t="shared" si="8"/>
        <v>#DIV/0!</v>
      </c>
      <c r="U11" s="13" t="e">
        <f t="shared" si="8"/>
        <v>#DIV/0!</v>
      </c>
      <c r="W11" s="13" t="e">
        <f>STDEV(W6:W9)</f>
        <v>#DIV/0!</v>
      </c>
      <c r="X11" s="31" t="e">
        <f>STDEV(X6:X9)</f>
        <v>#DIV/0!</v>
      </c>
      <c r="Y11" s="31" t="e">
        <f>STDEV(Y6:Y9)</f>
        <v>#DIV/0!</v>
      </c>
      <c r="Z11" s="31" t="e">
        <f>STDEV(Z6:Z9)</f>
        <v>#DIV/0!</v>
      </c>
      <c r="AA11" s="31" t="e">
        <f>STDEV(AA6:AA9)</f>
        <v>#DIV/0!</v>
      </c>
    </row>
    <row r="12" spans="1:37" x14ac:dyDescent="0.3">
      <c r="A12" s="6"/>
      <c r="B12" s="11"/>
      <c r="C12" s="9" t="s">
        <v>12</v>
      </c>
      <c r="D12" s="9"/>
      <c r="E12" s="21" t="e">
        <f>(E11/E10)</f>
        <v>#DIV/0!</v>
      </c>
      <c r="F12" s="21" t="e">
        <f t="shared" ref="F12:L12" si="11">(F11/F10)</f>
        <v>#DIV/0!</v>
      </c>
      <c r="G12" s="21" t="e">
        <f t="shared" si="11"/>
        <v>#DIV/0!</v>
      </c>
      <c r="H12" s="21"/>
      <c r="I12" s="21" t="e">
        <f t="shared" si="11"/>
        <v>#DIV/0!</v>
      </c>
      <c r="J12" s="21" t="e">
        <f t="shared" si="11"/>
        <v>#DIV/0!</v>
      </c>
      <c r="K12" s="21" t="e">
        <f t="shared" si="11"/>
        <v>#DIV/0!</v>
      </c>
      <c r="L12" s="21" t="e">
        <f t="shared" si="11"/>
        <v>#DIV/0!</v>
      </c>
      <c r="M12" s="21"/>
      <c r="N12" s="21"/>
      <c r="O12" s="21" t="e">
        <f t="shared" ref="O12:S12" si="12">(O11/O10)</f>
        <v>#DIV/0!</v>
      </c>
      <c r="P12" s="21" t="e">
        <f t="shared" si="12"/>
        <v>#DIV/0!</v>
      </c>
      <c r="Q12" s="21" t="e">
        <f t="shared" si="12"/>
        <v>#DIV/0!</v>
      </c>
      <c r="R12" s="21"/>
      <c r="S12" s="21" t="e">
        <f t="shared" si="12"/>
        <v>#DIV/0!</v>
      </c>
      <c r="T12" s="21"/>
      <c r="U12" s="21"/>
      <c r="W12" s="21" t="e">
        <f t="shared" ref="W12:AA12" si="13">(W11/W10)</f>
        <v>#DIV/0!</v>
      </c>
      <c r="X12" s="32" t="e">
        <f t="shared" si="13"/>
        <v>#DIV/0!</v>
      </c>
      <c r="Y12" s="32" t="e">
        <f t="shared" si="13"/>
        <v>#DIV/0!</v>
      </c>
      <c r="Z12" s="32"/>
      <c r="AA12" s="32" t="e">
        <f t="shared" si="13"/>
        <v>#DIV/0!</v>
      </c>
      <c r="AB12" s="23"/>
      <c r="AC12" s="23"/>
    </row>
    <row r="13" spans="1:37" x14ac:dyDescent="0.3">
      <c r="A13" s="6"/>
      <c r="B13" s="11"/>
      <c r="C13" s="11"/>
      <c r="W13" s="13"/>
      <c r="X13" s="13"/>
      <c r="Y13" s="13"/>
      <c r="Z13" s="13"/>
      <c r="AA13" s="13"/>
      <c r="AB13" s="13"/>
      <c r="AC13" s="13"/>
    </row>
    <row r="14" spans="1:37" x14ac:dyDescent="0.3">
      <c r="J14" s="46" t="s">
        <v>94</v>
      </c>
      <c r="K14" s="46"/>
      <c r="L14" s="1">
        <v>7.0000000000000007E-2</v>
      </c>
      <c r="AB14" s="22"/>
      <c r="AC14" s="22"/>
    </row>
    <row r="15" spans="1:37" x14ac:dyDescent="0.3">
      <c r="J15" s="46" t="s">
        <v>47</v>
      </c>
      <c r="K15" s="46"/>
      <c r="L15" s="1" t="e">
        <f>SUM(K4:L4)/SUM(E4:J4)</f>
        <v>#DIV/0!</v>
      </c>
      <c r="W15" s="22"/>
      <c r="X15" s="22"/>
      <c r="Y15" s="22"/>
      <c r="Z15" s="22"/>
      <c r="AA15" s="22"/>
      <c r="AB15" s="22"/>
      <c r="AC15" s="22"/>
    </row>
    <row r="16" spans="1:37" x14ac:dyDescent="0.3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29" x14ac:dyDescent="0.3">
      <c r="A17" s="6" t="s">
        <v>49</v>
      </c>
      <c r="B17" s="11" t="s">
        <v>84</v>
      </c>
      <c r="C17" s="11" t="str">
        <f>Survey!C14</f>
        <v>PET purified</v>
      </c>
      <c r="D17" s="11" t="s">
        <v>7</v>
      </c>
      <c r="N17" s="12"/>
      <c r="Q17" s="17"/>
      <c r="U17" s="17"/>
      <c r="W17" s="1" t="e">
        <f>F17/E17</f>
        <v>#DIV/0!</v>
      </c>
      <c r="X17" s="1" t="e">
        <f>G17/(E17+F17)</f>
        <v>#DIV/0!</v>
      </c>
      <c r="Y17" s="1" t="e">
        <f>J17/(E17+F17)</f>
        <v>#DIV/0!</v>
      </c>
      <c r="Z17" s="1" t="e">
        <f>H17/(E17+F17)</f>
        <v>#DIV/0!</v>
      </c>
      <c r="AA17" s="1" t="e">
        <f>I17/(E17+F17)</f>
        <v>#DIV/0!</v>
      </c>
    </row>
    <row r="18" spans="1:29" x14ac:dyDescent="0.3">
      <c r="A18" s="6" t="s">
        <v>50</v>
      </c>
      <c r="B18" s="11"/>
      <c r="C18" s="11" t="str">
        <f>Survey!C15</f>
        <v>PET purified</v>
      </c>
      <c r="D18" s="11" t="s">
        <v>8</v>
      </c>
      <c r="N18" s="12"/>
      <c r="Q18" s="17"/>
      <c r="U18" s="17"/>
      <c r="W18" s="1" t="e">
        <f t="shared" ref="W18:W20" si="14">F18/E18</f>
        <v>#DIV/0!</v>
      </c>
      <c r="X18" s="1" t="e">
        <f t="shared" ref="X18:X20" si="15">G18/(E18+F18)</f>
        <v>#DIV/0!</v>
      </c>
      <c r="Y18" s="1" t="e">
        <f t="shared" ref="Y18:Y20" si="16">J18/(E18+F18)</f>
        <v>#DIV/0!</v>
      </c>
      <c r="Z18" s="1" t="e">
        <f t="shared" ref="Z18:Z20" si="17">H18/(E18+F18)</f>
        <v>#DIV/0!</v>
      </c>
      <c r="AA18" s="1" t="e">
        <f t="shared" ref="AA18:AA20" si="18">I18/(E18+F18)</f>
        <v>#DIV/0!</v>
      </c>
    </row>
    <row r="19" spans="1:29" x14ac:dyDescent="0.3">
      <c r="A19" s="6"/>
      <c r="B19" s="11"/>
      <c r="C19" s="11" t="str">
        <f>Survey!C16</f>
        <v>PET purified</v>
      </c>
      <c r="D19" s="6" t="s">
        <v>9</v>
      </c>
      <c r="Q19" s="17"/>
      <c r="U19" s="17"/>
      <c r="W19" s="1" t="e">
        <f t="shared" si="14"/>
        <v>#DIV/0!</v>
      </c>
      <c r="X19" s="1" t="e">
        <f t="shared" si="15"/>
        <v>#DIV/0!</v>
      </c>
      <c r="Y19" s="1" t="e">
        <f t="shared" si="16"/>
        <v>#DIV/0!</v>
      </c>
      <c r="Z19" s="1" t="e">
        <f t="shared" si="17"/>
        <v>#DIV/0!</v>
      </c>
      <c r="AA19" s="1" t="e">
        <f t="shared" si="18"/>
        <v>#DIV/0!</v>
      </c>
    </row>
    <row r="20" spans="1:29" x14ac:dyDescent="0.3">
      <c r="A20" s="6"/>
      <c r="B20" s="11"/>
      <c r="C20" s="11" t="s">
        <v>32</v>
      </c>
      <c r="D20" s="11" t="s">
        <v>13</v>
      </c>
      <c r="N20" s="12"/>
      <c r="Q20" s="17"/>
      <c r="U20" s="17"/>
      <c r="W20" s="1" t="e">
        <f t="shared" si="14"/>
        <v>#DIV/0!</v>
      </c>
      <c r="X20" s="1" t="e">
        <f t="shared" si="15"/>
        <v>#DIV/0!</v>
      </c>
      <c r="Y20" s="1" t="e">
        <f t="shared" si="16"/>
        <v>#DIV/0!</v>
      </c>
      <c r="Z20" s="1" t="e">
        <f t="shared" si="17"/>
        <v>#DIV/0!</v>
      </c>
      <c r="AA20" s="1" t="e">
        <f t="shared" si="18"/>
        <v>#DIV/0!</v>
      </c>
      <c r="AB20" s="23"/>
      <c r="AC20" s="23"/>
    </row>
    <row r="21" spans="1:29" x14ac:dyDescent="0.3">
      <c r="A21" s="6"/>
      <c r="B21" s="11"/>
      <c r="C21" s="15" t="s">
        <v>10</v>
      </c>
      <c r="D21" s="15"/>
      <c r="E21" s="16" t="e">
        <f t="shared" ref="E21:K21" si="19">AVERAGE(E17:E20)</f>
        <v>#DIV/0!</v>
      </c>
      <c r="F21" s="16" t="e">
        <f t="shared" si="19"/>
        <v>#DIV/0!</v>
      </c>
      <c r="G21" s="16" t="e">
        <f t="shared" si="19"/>
        <v>#DIV/0!</v>
      </c>
      <c r="H21" s="16" t="e">
        <f t="shared" si="19"/>
        <v>#DIV/0!</v>
      </c>
      <c r="I21" s="16" t="e">
        <f t="shared" si="19"/>
        <v>#DIV/0!</v>
      </c>
      <c r="J21" s="16" t="e">
        <f t="shared" si="19"/>
        <v>#DIV/0!</v>
      </c>
      <c r="K21" s="16" t="e">
        <f t="shared" si="19"/>
        <v>#DIV/0!</v>
      </c>
      <c r="L21" s="16" t="e">
        <f>AVERAGE(L17:L20)</f>
        <v>#DIV/0!</v>
      </c>
      <c r="M21" s="16" t="e">
        <f t="shared" ref="M21" si="20">AVERAGE(M17:M20)</f>
        <v>#DIV/0!</v>
      </c>
      <c r="N21" s="16"/>
      <c r="O21" s="16" t="e">
        <f t="shared" ref="O21:S21" si="21">AVERAGE(O17:O20)</f>
        <v>#DIV/0!</v>
      </c>
      <c r="P21" s="16" t="e">
        <f t="shared" si="21"/>
        <v>#DIV/0!</v>
      </c>
      <c r="Q21" s="16" t="e">
        <f t="shared" si="21"/>
        <v>#DIV/0!</v>
      </c>
      <c r="R21" s="16" t="e">
        <f t="shared" si="21"/>
        <v>#DIV/0!</v>
      </c>
      <c r="S21" s="16" t="e">
        <f t="shared" si="21"/>
        <v>#DIV/0!</v>
      </c>
      <c r="T21" s="16" t="e">
        <f>AVERAGE(T17:T20)</f>
        <v>#DIV/0!</v>
      </c>
      <c r="U21" s="16" t="e">
        <f t="shared" ref="U21" si="22">AVERAGE(U17:U20)</f>
        <v>#DIV/0!</v>
      </c>
      <c r="W21" s="16" t="e">
        <f>AVERAGE(W17:W20)</f>
        <v>#DIV/0!</v>
      </c>
      <c r="X21" s="30" t="e">
        <f>AVERAGE(X17:X20)</f>
        <v>#DIV/0!</v>
      </c>
      <c r="Y21" s="30" t="e">
        <f>AVERAGE(Y17:Y20)</f>
        <v>#DIV/0!</v>
      </c>
      <c r="Z21" s="30" t="e">
        <f>AVERAGE(Z17:Z20)</f>
        <v>#DIV/0!</v>
      </c>
      <c r="AA21" s="30" t="e">
        <f>AVERAGE(AA17:AA20)</f>
        <v>#DIV/0!</v>
      </c>
      <c r="AB21" s="13"/>
      <c r="AC21" s="13"/>
    </row>
    <row r="22" spans="1:29" x14ac:dyDescent="0.3">
      <c r="A22" s="6"/>
      <c r="B22" s="11"/>
      <c r="C22" s="9" t="s">
        <v>11</v>
      </c>
      <c r="D22" s="9"/>
      <c r="E22" s="13" t="e">
        <f t="shared" ref="E22:K22" si="23">STDEV(E17:E20)</f>
        <v>#DIV/0!</v>
      </c>
      <c r="F22" s="13" t="e">
        <f t="shared" si="23"/>
        <v>#DIV/0!</v>
      </c>
      <c r="G22" s="13" t="e">
        <f t="shared" si="23"/>
        <v>#DIV/0!</v>
      </c>
      <c r="H22" s="13" t="e">
        <f t="shared" si="23"/>
        <v>#DIV/0!</v>
      </c>
      <c r="I22" s="13" t="e">
        <f t="shared" si="23"/>
        <v>#DIV/0!</v>
      </c>
      <c r="J22" s="13" t="e">
        <f t="shared" si="23"/>
        <v>#DIV/0!</v>
      </c>
      <c r="K22" s="13" t="e">
        <f t="shared" si="23"/>
        <v>#DIV/0!</v>
      </c>
      <c r="L22" s="13" t="e">
        <f>STDEV(L17:L20)</f>
        <v>#DIV/0!</v>
      </c>
      <c r="M22" s="13" t="e">
        <f t="shared" ref="M22" si="24">STDEV(M17:M20)</f>
        <v>#DIV/0!</v>
      </c>
      <c r="N22" s="13"/>
      <c r="O22" s="13" t="e">
        <f t="shared" ref="O22:S22" si="25">STDEV(O17:O20)</f>
        <v>#DIV/0!</v>
      </c>
      <c r="P22" s="13" t="e">
        <f t="shared" si="25"/>
        <v>#DIV/0!</v>
      </c>
      <c r="Q22" s="13" t="e">
        <f t="shared" si="25"/>
        <v>#DIV/0!</v>
      </c>
      <c r="R22" s="13" t="e">
        <f t="shared" ref="R22" si="26">STDEV(R17:R20)</f>
        <v>#DIV/0!</v>
      </c>
      <c r="S22" s="13" t="e">
        <f t="shared" si="25"/>
        <v>#DIV/0!</v>
      </c>
      <c r="T22" s="13" t="e">
        <f>STDEV(T17:T20)</f>
        <v>#DIV/0!</v>
      </c>
      <c r="U22" s="13" t="e">
        <f t="shared" ref="U22" si="27">STDEV(U17:U20)</f>
        <v>#DIV/0!</v>
      </c>
      <c r="W22" s="13" t="e">
        <f>STDEV(W17:W20)</f>
        <v>#DIV/0!</v>
      </c>
      <c r="X22" s="31" t="e">
        <f>STDEV(X17:X20)</f>
        <v>#DIV/0!</v>
      </c>
      <c r="Y22" s="31" t="e">
        <f>STDEV(Y17:Y20)</f>
        <v>#DIV/0!</v>
      </c>
      <c r="Z22" s="31" t="e">
        <f>STDEV(Z17:Z20)</f>
        <v>#DIV/0!</v>
      </c>
      <c r="AA22" s="31" t="e">
        <f>STDEV(AA17:AA20)</f>
        <v>#DIV/0!</v>
      </c>
      <c r="AB22" s="22"/>
      <c r="AC22" s="22"/>
    </row>
    <row r="23" spans="1:29" x14ac:dyDescent="0.3">
      <c r="A23" s="6"/>
      <c r="B23" s="11"/>
      <c r="C23" s="9" t="s">
        <v>12</v>
      </c>
      <c r="D23" s="9"/>
      <c r="E23" s="21" t="e">
        <f t="shared" ref="E23:L23" si="28">(E22/E21)</f>
        <v>#DIV/0!</v>
      </c>
      <c r="F23" s="21" t="e">
        <f t="shared" si="28"/>
        <v>#DIV/0!</v>
      </c>
      <c r="G23" s="21" t="e">
        <f t="shared" si="28"/>
        <v>#DIV/0!</v>
      </c>
      <c r="H23" s="21"/>
      <c r="I23" s="21" t="e">
        <f t="shared" si="28"/>
        <v>#DIV/0!</v>
      </c>
      <c r="J23" s="21" t="e">
        <f t="shared" si="28"/>
        <v>#DIV/0!</v>
      </c>
      <c r="K23" s="21" t="e">
        <f t="shared" si="28"/>
        <v>#DIV/0!</v>
      </c>
      <c r="L23" s="21" t="e">
        <f t="shared" si="28"/>
        <v>#DIV/0!</v>
      </c>
      <c r="M23" s="21"/>
      <c r="N23" s="21"/>
      <c r="O23" s="21" t="e">
        <f t="shared" ref="O23:T23" si="29">(O22/O21)</f>
        <v>#DIV/0!</v>
      </c>
      <c r="P23" s="21" t="e">
        <f t="shared" si="29"/>
        <v>#DIV/0!</v>
      </c>
      <c r="Q23" s="21"/>
      <c r="R23" s="21" t="e">
        <f t="shared" si="29"/>
        <v>#DIV/0!</v>
      </c>
      <c r="S23" s="21" t="e">
        <f t="shared" si="29"/>
        <v>#DIV/0!</v>
      </c>
      <c r="T23" s="21" t="e">
        <f t="shared" si="29"/>
        <v>#DIV/0!</v>
      </c>
      <c r="U23" s="21"/>
      <c r="W23" s="21" t="e">
        <f t="shared" ref="W23" si="30">(W22/W21)</f>
        <v>#DIV/0!</v>
      </c>
      <c r="X23" s="32" t="e">
        <f t="shared" ref="X23" si="31">(X22/X21)</f>
        <v>#DIV/0!</v>
      </c>
      <c r="Y23" s="32" t="e">
        <f t="shared" ref="Y23" si="32">(Y22/Y21)</f>
        <v>#DIV/0!</v>
      </c>
      <c r="Z23" s="32"/>
      <c r="AA23" s="32" t="e">
        <f t="shared" ref="AA23" si="33">(AA22/AA21)</f>
        <v>#DIV/0!</v>
      </c>
    </row>
    <row r="24" spans="1:29" x14ac:dyDescent="0.3">
      <c r="A24" s="6"/>
      <c r="B24" s="11"/>
      <c r="C24" s="9"/>
      <c r="D24" s="9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9" x14ac:dyDescent="0.3">
      <c r="A25" s="6"/>
      <c r="B25" s="11"/>
      <c r="C25" s="9"/>
      <c r="D25" s="9"/>
      <c r="E25" s="21"/>
      <c r="F25" s="21"/>
      <c r="G25" s="21"/>
      <c r="H25" s="21"/>
      <c r="I25" s="21"/>
      <c r="J25" s="46" t="s">
        <v>94</v>
      </c>
      <c r="K25" s="46"/>
      <c r="L25" s="1"/>
      <c r="M25" s="21"/>
      <c r="N25" s="21"/>
      <c r="O25" s="21"/>
      <c r="P25" s="21"/>
      <c r="Q25" s="21"/>
      <c r="R25" s="21"/>
      <c r="S25" s="21"/>
      <c r="T25" s="21"/>
      <c r="U25" s="21"/>
    </row>
    <row r="26" spans="1:29" x14ac:dyDescent="0.3">
      <c r="A26" s="6"/>
      <c r="B26" s="11"/>
      <c r="C26" s="9"/>
      <c r="D26" s="11"/>
      <c r="E26" s="12"/>
      <c r="F26" s="12"/>
      <c r="G26" s="12"/>
      <c r="H26" s="12"/>
      <c r="I26" s="12"/>
      <c r="J26" s="46" t="s">
        <v>47</v>
      </c>
      <c r="K26" s="46"/>
      <c r="L26" s="1"/>
      <c r="M26" s="12"/>
      <c r="N26" s="12"/>
      <c r="O26" s="12"/>
      <c r="P26" s="12"/>
    </row>
    <row r="27" spans="1:29" x14ac:dyDescent="0.3">
      <c r="B27" s="11"/>
      <c r="C27" s="9"/>
      <c r="D27" s="11"/>
      <c r="E27" s="12"/>
      <c r="F27" s="12"/>
      <c r="G27" s="12"/>
      <c r="H27" s="12"/>
      <c r="I27" s="12"/>
      <c r="J27" s="12"/>
      <c r="L27" s="1"/>
      <c r="M27" s="12"/>
      <c r="N27" s="12"/>
      <c r="O27" s="12"/>
      <c r="P27" s="12"/>
    </row>
    <row r="28" spans="1:29" x14ac:dyDescent="0.3">
      <c r="A28" s="6" t="s">
        <v>49</v>
      </c>
      <c r="B28" s="11" t="s">
        <v>85</v>
      </c>
      <c r="C28" s="11" t="str">
        <f>Survey!C22</f>
        <v>n-PET/C2F4</v>
      </c>
      <c r="D28" s="11" t="s">
        <v>7</v>
      </c>
      <c r="E28" s="46">
        <v>80.84</v>
      </c>
      <c r="F28" s="46"/>
      <c r="G28">
        <v>14.29</v>
      </c>
      <c r="H28">
        <v>0</v>
      </c>
      <c r="I28">
        <v>4.87</v>
      </c>
      <c r="J28">
        <v>0</v>
      </c>
      <c r="K28">
        <v>0</v>
      </c>
      <c r="L28">
        <v>0</v>
      </c>
      <c r="M28">
        <v>0</v>
      </c>
      <c r="N28" s="12"/>
      <c r="O28" s="17"/>
      <c r="P28" s="17"/>
      <c r="S28" s="17"/>
      <c r="T28" s="17"/>
      <c r="W28" s="1">
        <f>F28/E28</f>
        <v>0</v>
      </c>
      <c r="X28" s="1">
        <f>G28/(E28)</f>
        <v>0.17676892627412169</v>
      </c>
      <c r="Y28" s="1">
        <f>J28/(E28+F28)</f>
        <v>0</v>
      </c>
      <c r="Z28" s="1">
        <f>H28/(E28+F28)</f>
        <v>0</v>
      </c>
      <c r="AA28" s="1">
        <f>I28/(E28)</f>
        <v>6.0242454230578918E-2</v>
      </c>
    </row>
    <row r="29" spans="1:29" x14ac:dyDescent="0.3">
      <c r="A29" s="6" t="s">
        <v>50</v>
      </c>
      <c r="B29" s="11"/>
      <c r="C29" s="11" t="str">
        <f>Survey!C23</f>
        <v>n-PET/C2F5</v>
      </c>
      <c r="D29" s="11" t="s">
        <v>8</v>
      </c>
      <c r="E29" s="46">
        <v>83.89</v>
      </c>
      <c r="F29" s="46"/>
      <c r="G29">
        <v>12.07</v>
      </c>
      <c r="H29">
        <v>0</v>
      </c>
      <c r="I29">
        <v>4.04</v>
      </c>
      <c r="J29">
        <v>0</v>
      </c>
      <c r="K29">
        <v>0</v>
      </c>
      <c r="L29">
        <v>0</v>
      </c>
      <c r="M29">
        <v>0</v>
      </c>
      <c r="N29" s="12"/>
      <c r="O29" s="17"/>
      <c r="P29" s="17"/>
      <c r="S29" s="17"/>
      <c r="T29" s="17"/>
      <c r="W29" s="1">
        <f t="shared" ref="W29:W31" si="34">F29/E29</f>
        <v>0</v>
      </c>
      <c r="X29" s="1">
        <f t="shared" ref="X29:X31" si="35">G29/(E29)</f>
        <v>0.14387888902133747</v>
      </c>
      <c r="Y29" s="1">
        <f t="shared" ref="Y29:Y31" si="36">J29/(E29+F29)</f>
        <v>0</v>
      </c>
      <c r="Z29" s="1">
        <f t="shared" ref="Z29:Z31" si="37">H29/(E29+F29)</f>
        <v>0</v>
      </c>
      <c r="AA29" s="1">
        <f t="shared" ref="AA29" si="38">I29/(E29)</f>
        <v>4.8158302539039216E-2</v>
      </c>
    </row>
    <row r="30" spans="1:29" x14ac:dyDescent="0.3">
      <c r="A30" s="6" t="s">
        <v>98</v>
      </c>
      <c r="B30" s="11"/>
      <c r="C30" s="11" t="str">
        <f>Survey!C24</f>
        <v>n-PET/C2F6</v>
      </c>
      <c r="D30" s="6" t="s">
        <v>9</v>
      </c>
      <c r="E30" s="46">
        <v>84.25</v>
      </c>
      <c r="F30" s="46"/>
      <c r="G30">
        <v>12.17</v>
      </c>
      <c r="H30">
        <v>0</v>
      </c>
      <c r="I30">
        <v>3.58</v>
      </c>
      <c r="J30">
        <v>0</v>
      </c>
      <c r="K30">
        <v>0</v>
      </c>
      <c r="L30">
        <v>0</v>
      </c>
      <c r="M30">
        <v>0</v>
      </c>
      <c r="O30" s="17"/>
      <c r="P30" s="17"/>
      <c r="S30" s="17"/>
      <c r="T30" s="17"/>
      <c r="W30" s="1">
        <f t="shared" si="34"/>
        <v>0</v>
      </c>
      <c r="X30" s="1">
        <f t="shared" si="35"/>
        <v>0.14445103857566766</v>
      </c>
      <c r="Y30" s="1">
        <f t="shared" si="36"/>
        <v>0</v>
      </c>
      <c r="Z30" s="1">
        <f t="shared" si="37"/>
        <v>0</v>
      </c>
      <c r="AA30" s="1">
        <f>I30/(E30)</f>
        <v>4.2492581602373888E-2</v>
      </c>
    </row>
    <row r="31" spans="1:29" x14ac:dyDescent="0.3">
      <c r="A31" s="6"/>
      <c r="B31" s="11"/>
      <c r="C31" s="11" t="str">
        <f>Survey!C25</f>
        <v>n-PET/C2F7</v>
      </c>
      <c r="D31" s="11" t="s">
        <v>13</v>
      </c>
      <c r="E31" s="50">
        <v>82.76</v>
      </c>
      <c r="F31" s="50"/>
      <c r="G31">
        <v>12.72</v>
      </c>
      <c r="H31">
        <v>0</v>
      </c>
      <c r="I31">
        <v>4.5199999999999996</v>
      </c>
      <c r="J31">
        <v>0</v>
      </c>
      <c r="K31">
        <v>0</v>
      </c>
      <c r="L31">
        <v>0</v>
      </c>
      <c r="M31">
        <v>0</v>
      </c>
      <c r="N31" s="12"/>
      <c r="O31" s="17"/>
      <c r="P31" s="17"/>
      <c r="S31" s="17"/>
      <c r="T31" s="17"/>
      <c r="W31" s="1">
        <f t="shared" si="34"/>
        <v>0</v>
      </c>
      <c r="X31" s="1">
        <f t="shared" si="35"/>
        <v>0.15369743837602706</v>
      </c>
      <c r="Y31" s="1">
        <f t="shared" si="36"/>
        <v>0</v>
      </c>
      <c r="Z31" s="1">
        <f t="shared" si="37"/>
        <v>0</v>
      </c>
      <c r="AA31" s="1">
        <f>I31/(E31)</f>
        <v>5.4615756404059926E-2</v>
      </c>
    </row>
    <row r="32" spans="1:29" x14ac:dyDescent="0.3">
      <c r="A32" s="6"/>
      <c r="B32" s="11"/>
      <c r="C32" s="15" t="s">
        <v>10</v>
      </c>
      <c r="D32" s="15"/>
      <c r="E32" s="48">
        <f>AVERAGE(E28:E31)</f>
        <v>82.935000000000002</v>
      </c>
      <c r="F32" s="48"/>
      <c r="G32" s="16">
        <f t="shared" ref="G32:M32" si="39">AVERAGE(G28:G31)</f>
        <v>12.8125</v>
      </c>
      <c r="H32" s="16">
        <f t="shared" si="39"/>
        <v>0</v>
      </c>
      <c r="I32" s="16">
        <f t="shared" si="39"/>
        <v>4.2524999999999995</v>
      </c>
      <c r="J32" s="16">
        <f t="shared" si="39"/>
        <v>0</v>
      </c>
      <c r="K32" s="16">
        <f t="shared" si="39"/>
        <v>0</v>
      </c>
      <c r="L32" s="16">
        <f t="shared" si="39"/>
        <v>0</v>
      </c>
      <c r="M32" s="16">
        <f t="shared" si="39"/>
        <v>0</v>
      </c>
      <c r="N32" s="16"/>
      <c r="O32" s="16" t="e">
        <f t="shared" ref="O32:T32" si="40">AVERAGE(O28:O31)</f>
        <v>#DIV/0!</v>
      </c>
      <c r="P32" s="16" t="e">
        <f t="shared" si="40"/>
        <v>#DIV/0!</v>
      </c>
      <c r="Q32" s="16" t="e">
        <f t="shared" si="40"/>
        <v>#DIV/0!</v>
      </c>
      <c r="R32" s="16" t="e">
        <f t="shared" si="40"/>
        <v>#DIV/0!</v>
      </c>
      <c r="S32" s="16" t="e">
        <f t="shared" si="40"/>
        <v>#DIV/0!</v>
      </c>
      <c r="T32" s="16" t="e">
        <f t="shared" si="40"/>
        <v>#DIV/0!</v>
      </c>
      <c r="U32" s="16" t="e">
        <f>AVERAGE(U28:U31)</f>
        <v>#DIV/0!</v>
      </c>
      <c r="W32" s="16">
        <f>AVERAGE(W28:W31)</f>
        <v>0</v>
      </c>
      <c r="X32" s="30">
        <f>AVERAGE(X28:X31)</f>
        <v>0.15469907306178848</v>
      </c>
      <c r="Y32" s="30">
        <f>AVERAGE(Y28:Y31)</f>
        <v>0</v>
      </c>
      <c r="Z32" s="30">
        <f>AVERAGE(Z28:Z31)</f>
        <v>0</v>
      </c>
      <c r="AA32" s="30">
        <f>AVERAGE(AA28:AA31)</f>
        <v>5.1377273694012987E-2</v>
      </c>
    </row>
    <row r="33" spans="1:27" x14ac:dyDescent="0.3">
      <c r="A33" s="6"/>
      <c r="B33" s="11"/>
      <c r="C33" s="9" t="s">
        <v>11</v>
      </c>
      <c r="D33" s="9"/>
      <c r="E33" s="51">
        <f>STDEV(E28:E31)</f>
        <v>1.5341555766392558</v>
      </c>
      <c r="F33" s="51"/>
      <c r="G33" s="13">
        <f t="shared" ref="G33:M33" si="41">STDEV(G28:G31)</f>
        <v>1.0256177000552718</v>
      </c>
      <c r="H33" s="13">
        <f t="shared" si="41"/>
        <v>0</v>
      </c>
      <c r="I33" s="13">
        <f t="shared" si="41"/>
        <v>0.562812875948423</v>
      </c>
      <c r="J33" s="13">
        <f t="shared" si="41"/>
        <v>0</v>
      </c>
      <c r="K33" s="13">
        <f t="shared" si="41"/>
        <v>0</v>
      </c>
      <c r="L33" s="13">
        <f t="shared" si="41"/>
        <v>0</v>
      </c>
      <c r="M33" s="13">
        <f t="shared" si="41"/>
        <v>0</v>
      </c>
      <c r="N33" s="13"/>
      <c r="O33" s="13" t="e">
        <f t="shared" ref="O33:T33" si="42">STDEV(O28:O31)</f>
        <v>#DIV/0!</v>
      </c>
      <c r="P33" s="13" t="e">
        <f t="shared" si="42"/>
        <v>#DIV/0!</v>
      </c>
      <c r="Q33" s="13" t="e">
        <f t="shared" si="42"/>
        <v>#DIV/0!</v>
      </c>
      <c r="R33" s="13" t="e">
        <f t="shared" si="42"/>
        <v>#DIV/0!</v>
      </c>
      <c r="S33" s="13" t="e">
        <f t="shared" si="42"/>
        <v>#DIV/0!</v>
      </c>
      <c r="T33" s="13" t="e">
        <f t="shared" si="42"/>
        <v>#DIV/0!</v>
      </c>
      <c r="U33" s="13" t="e">
        <f>STDEV(U28:U31)</f>
        <v>#DIV/0!</v>
      </c>
      <c r="W33" s="13">
        <f>STDEV(W28:W31)</f>
        <v>0</v>
      </c>
      <c r="X33" s="31">
        <f>STDEV(X28:X31)</f>
        <v>1.5385927405214668E-2</v>
      </c>
      <c r="Y33" s="31">
        <f>STDEV(Y28:Y31)</f>
        <v>0</v>
      </c>
      <c r="Z33" s="31">
        <f>STDEV(Z28:Z31)</f>
        <v>0</v>
      </c>
      <c r="AA33" s="31">
        <f>STDEV(AA28:AA31)</f>
        <v>7.7110035029812332E-3</v>
      </c>
    </row>
    <row r="34" spans="1:27" x14ac:dyDescent="0.3">
      <c r="A34" s="6"/>
      <c r="B34" s="11"/>
      <c r="C34" s="9" t="s">
        <v>12</v>
      </c>
      <c r="D34" s="9"/>
      <c r="E34" s="49">
        <f t="shared" ref="E34" si="43">(E33/E32)</f>
        <v>1.8498288739847542E-2</v>
      </c>
      <c r="F34" s="49"/>
      <c r="G34" s="21">
        <f t="shared" ref="G34" si="44">(G33/G32)</f>
        <v>8.0048210736021211E-2</v>
      </c>
      <c r="H34" s="21"/>
      <c r="I34" s="21">
        <f t="shared" ref="I34" si="45">(I33/I32)</f>
        <v>0.13234870686617825</v>
      </c>
      <c r="J34" s="21"/>
      <c r="K34" s="21"/>
      <c r="L34" s="21"/>
      <c r="M34" s="21" t="e">
        <f t="shared" ref="M34" si="46">(M33/M32)</f>
        <v>#DIV/0!</v>
      </c>
      <c r="N34" s="21"/>
      <c r="O34" s="21"/>
      <c r="P34" s="21"/>
      <c r="Q34" s="21" t="e">
        <f t="shared" ref="Q34:U34" si="47">(Q33/Q32)</f>
        <v>#DIV/0!</v>
      </c>
      <c r="R34" s="21" t="e">
        <f t="shared" si="47"/>
        <v>#DIV/0!</v>
      </c>
      <c r="S34" s="21"/>
      <c r="T34" s="21"/>
      <c r="U34" s="21" t="e">
        <f t="shared" si="47"/>
        <v>#DIV/0!</v>
      </c>
      <c r="W34" s="21"/>
      <c r="X34" s="32">
        <f t="shared" ref="X34" si="48">(X33/X32)</f>
        <v>9.9457140244591916E-2</v>
      </c>
      <c r="Y34" s="32"/>
      <c r="Z34" s="32"/>
      <c r="AA34" s="32">
        <f t="shared" ref="AA34" si="49">(AA33/AA32)</f>
        <v>0.15008588328188771</v>
      </c>
    </row>
    <row r="35" spans="1:27" x14ac:dyDescent="0.3">
      <c r="A35" s="6"/>
      <c r="B35" s="11"/>
      <c r="C35" s="9"/>
      <c r="D35" s="9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24"/>
      <c r="R35" s="24"/>
      <c r="S35" s="24"/>
      <c r="T35" s="24"/>
      <c r="U35" s="24"/>
    </row>
    <row r="36" spans="1:27" x14ac:dyDescent="0.3">
      <c r="B36" s="12"/>
      <c r="C36" s="9"/>
      <c r="D36" s="9"/>
      <c r="E36" s="13"/>
      <c r="F36" s="13"/>
      <c r="G36" s="13"/>
      <c r="H36" s="13"/>
      <c r="I36" s="13"/>
      <c r="J36" s="46" t="s">
        <v>94</v>
      </c>
      <c r="K36" s="46"/>
      <c r="L36" s="1">
        <v>7.0000000000000007E-2</v>
      </c>
      <c r="M36" s="13"/>
      <c r="N36" s="13"/>
      <c r="O36" s="13"/>
      <c r="P36" s="13"/>
      <c r="Q36" s="24"/>
      <c r="R36" s="24"/>
      <c r="S36" s="24"/>
      <c r="T36" s="24"/>
      <c r="U36" s="24"/>
    </row>
    <row r="37" spans="1:27" x14ac:dyDescent="0.3">
      <c r="B37" s="12"/>
      <c r="C37" s="9"/>
      <c r="D37" s="9"/>
      <c r="E37" s="21"/>
      <c r="F37" s="21"/>
      <c r="G37" s="21"/>
      <c r="H37" s="21"/>
      <c r="I37" s="21"/>
      <c r="J37" s="46" t="s">
        <v>47</v>
      </c>
      <c r="K37" s="46"/>
      <c r="L37" s="1" t="e">
        <f>SUM(K26:L26)/SUM(E26:J26)</f>
        <v>#DIV/0!</v>
      </c>
      <c r="M37" s="21"/>
      <c r="N37" s="21"/>
      <c r="O37" s="21"/>
      <c r="P37" s="21"/>
      <c r="Q37" s="13"/>
      <c r="R37" s="13"/>
      <c r="S37" s="13"/>
      <c r="T37" s="13"/>
      <c r="U37" s="13"/>
    </row>
    <row r="38" spans="1:27" x14ac:dyDescent="0.3">
      <c r="B38" s="12"/>
      <c r="C38" s="9"/>
      <c r="D38" s="9"/>
      <c r="E38" s="21"/>
      <c r="F38" s="21"/>
      <c r="G38" s="21"/>
      <c r="H38" s="21"/>
      <c r="I38" s="21"/>
      <c r="J38" s="35"/>
      <c r="K38" s="35"/>
      <c r="L38" s="1"/>
      <c r="M38" s="21"/>
      <c r="N38" s="21"/>
      <c r="O38" s="21"/>
      <c r="P38" s="21"/>
      <c r="Q38" s="13"/>
      <c r="R38" s="13"/>
      <c r="S38" s="13"/>
      <c r="T38" s="13"/>
      <c r="U38" s="13"/>
    </row>
    <row r="39" spans="1:27" x14ac:dyDescent="0.3">
      <c r="A39" s="6" t="s">
        <v>49</v>
      </c>
      <c r="B39" s="11" t="s">
        <v>48</v>
      </c>
      <c r="C39" s="11" t="str">
        <f>Survey!C30</f>
        <v>PET  ref</v>
      </c>
      <c r="D39" s="11" t="s">
        <v>7</v>
      </c>
      <c r="E39" s="35">
        <v>37.82</v>
      </c>
      <c r="F39" s="35">
        <v>24.95</v>
      </c>
      <c r="G39">
        <v>15.5</v>
      </c>
      <c r="H39">
        <v>0</v>
      </c>
      <c r="I39">
        <v>15.2</v>
      </c>
      <c r="J39">
        <v>0</v>
      </c>
      <c r="K39">
        <v>5.29</v>
      </c>
      <c r="L39">
        <v>1.23</v>
      </c>
      <c r="M39">
        <v>0</v>
      </c>
      <c r="N39" s="12"/>
      <c r="O39" s="17"/>
      <c r="P39" s="17"/>
      <c r="S39" s="17"/>
      <c r="T39" s="17"/>
      <c r="W39" s="1">
        <f t="shared" ref="W39:W40" si="50">F39/E39</f>
        <v>0.65970386039132733</v>
      </c>
      <c r="X39" s="1">
        <f>G39/(E39+F39)</f>
        <v>0.24693324836705435</v>
      </c>
      <c r="Y39" s="1">
        <f t="shared" ref="Y39:Y40" si="51">J39/(E39+F39)</f>
        <v>0</v>
      </c>
      <c r="Z39" s="1">
        <f>H39/(E39+F39)</f>
        <v>0</v>
      </c>
      <c r="AA39" s="1">
        <f>I39/(E39+F39)</f>
        <v>0.24215389517285327</v>
      </c>
    </row>
    <row r="40" spans="1:27" x14ac:dyDescent="0.3">
      <c r="A40" s="6" t="s">
        <v>50</v>
      </c>
      <c r="B40" s="11"/>
      <c r="C40" s="11" t="str">
        <f>Survey!C31</f>
        <v>PET  ref</v>
      </c>
      <c r="D40" s="11" t="s">
        <v>8</v>
      </c>
      <c r="E40" s="35">
        <v>40.69</v>
      </c>
      <c r="F40" s="35">
        <v>26.85</v>
      </c>
      <c r="G40">
        <v>13.7</v>
      </c>
      <c r="H40">
        <v>0</v>
      </c>
      <c r="I40">
        <v>13.69</v>
      </c>
      <c r="J40">
        <v>0</v>
      </c>
      <c r="K40">
        <v>4.46</v>
      </c>
      <c r="L40">
        <v>0.61</v>
      </c>
      <c r="M40">
        <v>0</v>
      </c>
      <c r="N40" s="12"/>
      <c r="O40" s="17"/>
      <c r="P40" s="17"/>
      <c r="S40" s="17"/>
      <c r="T40" s="17"/>
      <c r="W40" s="1">
        <f t="shared" si="50"/>
        <v>0.65986728926026061</v>
      </c>
      <c r="X40" s="1">
        <f t="shared" ref="X40:X44" si="52">G40/(E40+F40)</f>
        <v>0.20284275984601718</v>
      </c>
      <c r="Y40" s="1">
        <f t="shared" si="51"/>
        <v>0</v>
      </c>
      <c r="Z40" s="1">
        <f t="shared" ref="Z40" si="53">H40/(E40+F40)</f>
        <v>0</v>
      </c>
      <c r="AA40" s="1">
        <f t="shared" ref="AA40:AA44" si="54">I40/(E40+F40)</f>
        <v>0.20269469943737045</v>
      </c>
    </row>
    <row r="41" spans="1:27" x14ac:dyDescent="0.3">
      <c r="A41" s="6"/>
      <c r="B41" s="11"/>
      <c r="C41" s="11" t="str">
        <f>Survey!C32</f>
        <v>PET  ref</v>
      </c>
      <c r="D41" s="11" t="s">
        <v>9</v>
      </c>
      <c r="E41" s="35">
        <v>40.020000000000003</v>
      </c>
      <c r="F41" s="35">
        <v>26.41</v>
      </c>
      <c r="G41">
        <v>14.21</v>
      </c>
      <c r="H41">
        <v>0</v>
      </c>
      <c r="I41">
        <v>14</v>
      </c>
      <c r="J41">
        <v>0</v>
      </c>
      <c r="K41">
        <v>5</v>
      </c>
      <c r="L41">
        <v>0.35</v>
      </c>
      <c r="M41">
        <v>0</v>
      </c>
      <c r="O41" s="17"/>
      <c r="P41" s="17"/>
      <c r="S41" s="17"/>
      <c r="T41" s="17"/>
      <c r="W41" s="1">
        <f t="shared" ref="W41" si="55">F41/E41</f>
        <v>0.65992003998000992</v>
      </c>
      <c r="X41" s="1">
        <f t="shared" si="52"/>
        <v>0.21390937829293993</v>
      </c>
      <c r="Y41" s="1">
        <f t="shared" ref="Y41" si="56">J41/(E41+F41)</f>
        <v>0</v>
      </c>
      <c r="Z41" s="1">
        <f t="shared" ref="Z41" si="57">H41/(E41+F41)</f>
        <v>0</v>
      </c>
      <c r="AA41" s="1">
        <f t="shared" si="54"/>
        <v>0.21074815595363539</v>
      </c>
    </row>
    <row r="42" spans="1:27" x14ac:dyDescent="0.3">
      <c r="A42" s="6"/>
      <c r="B42" s="11"/>
      <c r="C42" s="11" t="str">
        <f>Survey!C33</f>
        <v>PET  ref</v>
      </c>
      <c r="D42" s="11" t="s">
        <v>13</v>
      </c>
      <c r="E42" s="35">
        <v>33.39</v>
      </c>
      <c r="F42" s="35">
        <v>22.03</v>
      </c>
      <c r="G42">
        <v>17.89</v>
      </c>
      <c r="H42">
        <v>0</v>
      </c>
      <c r="I42">
        <v>17.63</v>
      </c>
      <c r="J42">
        <v>0</v>
      </c>
      <c r="K42">
        <v>6.56</v>
      </c>
      <c r="L42">
        <v>2.5</v>
      </c>
      <c r="M42">
        <v>0</v>
      </c>
      <c r="O42" s="17"/>
      <c r="P42" s="17"/>
      <c r="S42" s="17"/>
      <c r="T42" s="17"/>
      <c r="W42" s="1">
        <f t="shared" ref="W42:W44" si="58">F42/E42</f>
        <v>0.6597783767595089</v>
      </c>
      <c r="X42" s="1">
        <f t="shared" si="52"/>
        <v>0.32280765066762901</v>
      </c>
      <c r="Y42" s="1">
        <f t="shared" ref="Y42:Y44" si="59">J42/(E42+F42)</f>
        <v>0</v>
      </c>
      <c r="Z42" s="1">
        <f t="shared" ref="Z42:Z44" si="60">H42/(E42+F42)</f>
        <v>0</v>
      </c>
      <c r="AA42" s="1">
        <f t="shared" si="54"/>
        <v>0.31811620353662934</v>
      </c>
    </row>
    <row r="43" spans="1:27" x14ac:dyDescent="0.3">
      <c r="A43" s="6"/>
      <c r="B43" s="11"/>
      <c r="C43" s="11" t="str">
        <f>Survey!C34</f>
        <v>PET  ref</v>
      </c>
      <c r="D43" s="11" t="s">
        <v>72</v>
      </c>
      <c r="E43" s="35">
        <v>36.200000000000003</v>
      </c>
      <c r="F43" s="35">
        <v>23.89</v>
      </c>
      <c r="G43">
        <v>16.43</v>
      </c>
      <c r="H43">
        <v>0</v>
      </c>
      <c r="I43">
        <v>15.92</v>
      </c>
      <c r="J43">
        <v>0</v>
      </c>
      <c r="K43">
        <v>5.68</v>
      </c>
      <c r="L43">
        <v>1.88</v>
      </c>
      <c r="M43">
        <v>0</v>
      </c>
      <c r="O43" s="17"/>
      <c r="P43" s="17"/>
      <c r="S43" s="17"/>
      <c r="T43" s="17"/>
      <c r="W43" s="1">
        <f t="shared" si="58"/>
        <v>0.65994475138121544</v>
      </c>
      <c r="X43" s="1">
        <f t="shared" si="52"/>
        <v>0.27342319853553004</v>
      </c>
      <c r="Y43" s="1">
        <f t="shared" si="59"/>
        <v>0</v>
      </c>
      <c r="Z43" s="1">
        <f t="shared" si="60"/>
        <v>0</v>
      </c>
      <c r="AA43" s="1">
        <f t="shared" si="54"/>
        <v>0.26493592943917454</v>
      </c>
    </row>
    <row r="44" spans="1:27" x14ac:dyDescent="0.3">
      <c r="A44" s="6"/>
      <c r="B44" s="11"/>
      <c r="C44" s="11" t="str">
        <f>Survey!C35</f>
        <v>PET  ref</v>
      </c>
      <c r="D44" s="11" t="s">
        <v>73</v>
      </c>
      <c r="E44" s="35">
        <v>35.75</v>
      </c>
      <c r="F44" s="35">
        <v>23.58</v>
      </c>
      <c r="G44">
        <v>16.350000000000001</v>
      </c>
      <c r="H44">
        <v>0</v>
      </c>
      <c r="I44">
        <v>16.100000000000001</v>
      </c>
      <c r="J44">
        <v>0</v>
      </c>
      <c r="K44">
        <v>6.22</v>
      </c>
      <c r="L44">
        <v>2</v>
      </c>
      <c r="M44">
        <v>0</v>
      </c>
      <c r="N44" s="12"/>
      <c r="O44" s="17"/>
      <c r="P44" s="17"/>
      <c r="S44" s="17"/>
      <c r="T44" s="17"/>
      <c r="W44" s="1">
        <f t="shared" si="58"/>
        <v>0.65958041958041957</v>
      </c>
      <c r="X44" s="1">
        <f t="shared" si="52"/>
        <v>0.27557727962245071</v>
      </c>
      <c r="Y44" s="1">
        <f t="shared" si="59"/>
        <v>0</v>
      </c>
      <c r="Z44" s="1">
        <f t="shared" si="60"/>
        <v>0</v>
      </c>
      <c r="AA44" s="1">
        <f t="shared" si="54"/>
        <v>0.27136355975054782</v>
      </c>
    </row>
    <row r="45" spans="1:27" x14ac:dyDescent="0.3">
      <c r="A45" s="6"/>
      <c r="B45" s="11"/>
      <c r="C45" s="15" t="s">
        <v>10</v>
      </c>
      <c r="D45" s="15"/>
      <c r="E45" s="16">
        <f t="shared" ref="E45:F45" si="61">AVERAGE(E39:E44)</f>
        <v>37.311666666666667</v>
      </c>
      <c r="F45" s="16">
        <f t="shared" si="61"/>
        <v>24.618333333333329</v>
      </c>
      <c r="G45" s="16">
        <f t="shared" ref="G45:M45" si="62">AVERAGE(G39:G44)</f>
        <v>15.679999999999998</v>
      </c>
      <c r="H45" s="16">
        <f t="shared" si="62"/>
        <v>0</v>
      </c>
      <c r="I45" s="16">
        <f>AVERAGE(I39:I44)</f>
        <v>15.423333333333332</v>
      </c>
      <c r="J45" s="16">
        <f t="shared" si="62"/>
        <v>0</v>
      </c>
      <c r="K45" s="16">
        <f t="shared" si="62"/>
        <v>5.5350000000000001</v>
      </c>
      <c r="L45" s="16">
        <f t="shared" si="62"/>
        <v>1.4283333333333335</v>
      </c>
      <c r="M45" s="16">
        <f t="shared" si="62"/>
        <v>0</v>
      </c>
      <c r="N45" s="16"/>
      <c r="O45" s="16" t="e">
        <f t="shared" ref="O45:T45" si="63">AVERAGE(O39:O44)</f>
        <v>#DIV/0!</v>
      </c>
      <c r="P45" s="16" t="e">
        <f t="shared" si="63"/>
        <v>#DIV/0!</v>
      </c>
      <c r="Q45" s="16" t="e">
        <f t="shared" si="63"/>
        <v>#DIV/0!</v>
      </c>
      <c r="R45" s="16" t="e">
        <f t="shared" si="63"/>
        <v>#DIV/0!</v>
      </c>
      <c r="S45" s="16" t="e">
        <f t="shared" si="63"/>
        <v>#DIV/0!</v>
      </c>
      <c r="T45" s="16" t="e">
        <f t="shared" si="63"/>
        <v>#DIV/0!</v>
      </c>
      <c r="U45" s="16" t="e">
        <f>AVERAGE(U39:U44)</f>
        <v>#DIV/0!</v>
      </c>
      <c r="W45" s="16">
        <f>AVERAGE(W39:W44)</f>
        <v>0.65979912289212361</v>
      </c>
      <c r="X45" s="30">
        <f>AVERAGE(X39:X44)</f>
        <v>0.25591558588860353</v>
      </c>
      <c r="Y45" s="30">
        <f>AVERAGE(Y39:Y44)</f>
        <v>0</v>
      </c>
      <c r="Z45" s="30">
        <f>AVERAGE(Z39:Z44)</f>
        <v>0</v>
      </c>
      <c r="AA45" s="30">
        <f>AVERAGE(AA39:AA44)</f>
        <v>0.25166874054836846</v>
      </c>
    </row>
    <row r="46" spans="1:27" x14ac:dyDescent="0.3">
      <c r="A46" s="6"/>
      <c r="B46" s="11"/>
      <c r="C46" s="9" t="s">
        <v>11</v>
      </c>
      <c r="D46" s="9"/>
      <c r="E46" s="13">
        <f t="shared" ref="E46:F46" si="64">STDEV(E39:E44)</f>
        <v>2.7590100881777624</v>
      </c>
      <c r="F46" s="13">
        <f t="shared" si="64"/>
        <v>1.8225522397634222</v>
      </c>
      <c r="G46" s="13">
        <f t="shared" ref="G46:M46" si="65">STDEV(G39:G44)</f>
        <v>1.5497870821503195</v>
      </c>
      <c r="H46" s="13">
        <f t="shared" si="65"/>
        <v>0</v>
      </c>
      <c r="I46" s="13">
        <f>STDEV(I39:I44)</f>
        <v>1.4597351357923349</v>
      </c>
      <c r="J46" s="13">
        <f t="shared" si="65"/>
        <v>0</v>
      </c>
      <c r="K46" s="13">
        <f t="shared" si="65"/>
        <v>0.78009614792023996</v>
      </c>
      <c r="L46" s="13">
        <f t="shared" si="65"/>
        <v>0.84274353552351056</v>
      </c>
      <c r="M46" s="13">
        <f t="shared" si="65"/>
        <v>0</v>
      </c>
      <c r="N46" s="13"/>
      <c r="O46" s="13" t="e">
        <f t="shared" ref="O46:T46" si="66">STDEV(O39:O44)</f>
        <v>#DIV/0!</v>
      </c>
      <c r="P46" s="13" t="e">
        <f t="shared" si="66"/>
        <v>#DIV/0!</v>
      </c>
      <c r="Q46" s="13" t="e">
        <f t="shared" si="66"/>
        <v>#DIV/0!</v>
      </c>
      <c r="R46" s="13" t="e">
        <f t="shared" si="66"/>
        <v>#DIV/0!</v>
      </c>
      <c r="S46" s="13" t="e">
        <f t="shared" si="66"/>
        <v>#DIV/0!</v>
      </c>
      <c r="T46" s="13" t="e">
        <f t="shared" si="66"/>
        <v>#DIV/0!</v>
      </c>
      <c r="U46" s="13" t="e">
        <f>STDEV(U39:U44)</f>
        <v>#DIV/0!</v>
      </c>
      <c r="W46" s="13">
        <f>STDEV(W39:W44)</f>
        <v>1.3986546203391726E-4</v>
      </c>
      <c r="X46" s="31">
        <f>STDEV(X39:X44)</f>
        <v>4.4338641746331064E-2</v>
      </c>
      <c r="Y46" s="31">
        <f>STDEV(Y39:Y44)</f>
        <v>0</v>
      </c>
      <c r="Z46" s="31">
        <f>STDEV(Z39:Z44)</f>
        <v>0</v>
      </c>
      <c r="AA46" s="31">
        <f>STDEV(AA39:AA44)</f>
        <v>4.2761320772126396E-2</v>
      </c>
    </row>
    <row r="47" spans="1:27" x14ac:dyDescent="0.3">
      <c r="A47" s="6"/>
      <c r="B47" s="11"/>
      <c r="C47" s="9" t="s">
        <v>12</v>
      </c>
      <c r="D47" s="9"/>
      <c r="E47" s="21">
        <f t="shared" ref="E47:G47" si="67">(E46/E45)</f>
        <v>7.3944970425097484E-2</v>
      </c>
      <c r="F47" s="21">
        <f t="shared" si="67"/>
        <v>7.4032316285833968E-2</v>
      </c>
      <c r="G47" s="21">
        <f t="shared" si="67"/>
        <v>9.8838461871831609E-2</v>
      </c>
      <c r="H47" s="21"/>
      <c r="I47" s="21">
        <f t="shared" ref="I47:L47" si="68">(I46/I45)</f>
        <v>9.4644594929263137E-2</v>
      </c>
      <c r="J47" s="21"/>
      <c r="K47" s="21">
        <f t="shared" si="68"/>
        <v>0.14093878011205779</v>
      </c>
      <c r="L47" s="21">
        <f t="shared" si="68"/>
        <v>0.59001881133501322</v>
      </c>
      <c r="M47" s="21"/>
      <c r="N47" s="21"/>
      <c r="O47" s="21"/>
      <c r="P47" s="21"/>
      <c r="Q47" s="21" t="e">
        <f t="shared" ref="Q47:R47" si="69">(Q46/Q45)</f>
        <v>#DIV/0!</v>
      </c>
      <c r="R47" s="21" t="e">
        <f t="shared" si="69"/>
        <v>#DIV/0!</v>
      </c>
      <c r="S47" s="21"/>
      <c r="T47" s="21"/>
      <c r="U47" s="21" t="e">
        <f t="shared" ref="U47" si="70">(U46/U45)</f>
        <v>#DIV/0!</v>
      </c>
      <c r="W47" s="21"/>
      <c r="X47" s="32">
        <f t="shared" ref="X47" si="71">(X46/X45)</f>
        <v>0.17325494886282955</v>
      </c>
      <c r="Y47" s="32"/>
      <c r="Z47" s="32"/>
      <c r="AA47" s="32">
        <f t="shared" ref="AA47" si="72">(AA46/AA45)</f>
        <v>0.16991113270147293</v>
      </c>
    </row>
    <row r="48" spans="1:27" x14ac:dyDescent="0.3">
      <c r="A48" s="6"/>
      <c r="B48" s="11"/>
      <c r="C48" s="9"/>
      <c r="D48" s="9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24"/>
      <c r="R48" s="24"/>
      <c r="S48" s="24"/>
      <c r="T48" s="24"/>
      <c r="U48" s="24"/>
    </row>
    <row r="49" spans="1:27" x14ac:dyDescent="0.3">
      <c r="B49" s="12"/>
      <c r="C49" s="9"/>
      <c r="D49" s="9"/>
      <c r="E49" s="13"/>
      <c r="F49" s="13"/>
      <c r="G49" s="13"/>
      <c r="H49" s="13"/>
      <c r="I49" s="13"/>
      <c r="J49" s="46" t="s">
        <v>94</v>
      </c>
      <c r="K49" s="46"/>
      <c r="L49" s="1">
        <v>7.0000000000000007E-2</v>
      </c>
      <c r="M49" s="13"/>
      <c r="N49" s="13"/>
      <c r="O49" s="13"/>
      <c r="P49" s="13"/>
      <c r="Q49" s="24"/>
      <c r="R49" s="24"/>
      <c r="S49" s="24"/>
      <c r="T49" s="24"/>
      <c r="U49" s="24"/>
    </row>
    <row r="50" spans="1:27" x14ac:dyDescent="0.3">
      <c r="B50" s="12"/>
      <c r="C50" s="9"/>
      <c r="D50" s="9"/>
      <c r="E50" s="21"/>
      <c r="F50" s="21"/>
      <c r="G50" s="21"/>
      <c r="H50" s="21"/>
      <c r="I50" s="21"/>
      <c r="J50" s="46" t="s">
        <v>47</v>
      </c>
      <c r="K50" s="46"/>
      <c r="L50" s="1">
        <f>SUM(K45:L45)/SUM(E45:J45)</f>
        <v>7.4847724829810128E-2</v>
      </c>
      <c r="M50" s="13">
        <f>L50*(K47*L47)+(E47*F47*G47*I47)</f>
        <v>6.2752868342994582E-3</v>
      </c>
      <c r="N50" s="21"/>
      <c r="O50" s="21"/>
      <c r="P50" s="21"/>
      <c r="Q50" s="13"/>
      <c r="R50" s="13"/>
      <c r="S50" s="13"/>
      <c r="T50" s="13"/>
      <c r="U50" s="13"/>
    </row>
    <row r="51" spans="1:27" x14ac:dyDescent="0.3">
      <c r="B51" s="12"/>
      <c r="C51" s="9"/>
      <c r="D51" s="9"/>
      <c r="E51" s="21"/>
      <c r="F51" s="21"/>
      <c r="G51" s="21"/>
      <c r="H51" s="21"/>
      <c r="I51" s="21"/>
      <c r="J51" s="35"/>
      <c r="K51" s="35"/>
      <c r="L51" s="1"/>
      <c r="M51" s="21"/>
      <c r="N51" s="21"/>
      <c r="O51" s="21"/>
      <c r="P51" s="21"/>
      <c r="Q51" s="13"/>
      <c r="R51" s="13"/>
      <c r="S51" s="13"/>
      <c r="T51" s="13"/>
      <c r="U51" s="13"/>
    </row>
    <row r="52" spans="1:27" x14ac:dyDescent="0.3">
      <c r="A52" s="6" t="s">
        <v>49</v>
      </c>
      <c r="B52" s="11" t="s">
        <v>48</v>
      </c>
      <c r="C52" s="11" t="str">
        <f>Survey!C40</f>
        <v>PET  ablated</v>
      </c>
      <c r="D52" s="11" t="s">
        <v>7</v>
      </c>
      <c r="E52" s="46">
        <v>83.23</v>
      </c>
      <c r="F52" s="46"/>
      <c r="G52">
        <v>11.31</v>
      </c>
      <c r="H52">
        <v>0</v>
      </c>
      <c r="I52">
        <v>5.46</v>
      </c>
      <c r="J52">
        <v>0</v>
      </c>
      <c r="K52">
        <v>0</v>
      </c>
      <c r="L52">
        <v>0</v>
      </c>
      <c r="M52">
        <v>0</v>
      </c>
      <c r="N52" s="12"/>
      <c r="O52" s="17"/>
      <c r="P52" s="17"/>
      <c r="S52" s="17"/>
      <c r="T52" s="17"/>
      <c r="W52" s="1"/>
      <c r="X52" s="1">
        <f>G52/(E52)</f>
        <v>0.13588850174216027</v>
      </c>
      <c r="Y52" s="1">
        <f>J52/(E52+F52)</f>
        <v>0</v>
      </c>
      <c r="Z52" s="1">
        <f>H52/(E52+F52)</f>
        <v>0</v>
      </c>
      <c r="AA52" s="1">
        <f>I52/(E52)</f>
        <v>6.5601345668629102E-2</v>
      </c>
    </row>
    <row r="53" spans="1:27" x14ac:dyDescent="0.3">
      <c r="A53" s="6" t="s">
        <v>50</v>
      </c>
      <c r="B53" s="11"/>
      <c r="C53" s="11" t="str">
        <f>Survey!C41</f>
        <v>PET  ablated</v>
      </c>
      <c r="D53" s="11" t="s">
        <v>8</v>
      </c>
      <c r="E53" s="46">
        <v>72.7</v>
      </c>
      <c r="F53" s="46"/>
      <c r="G53">
        <v>15.93</v>
      </c>
      <c r="H53">
        <v>0</v>
      </c>
      <c r="I53">
        <v>7.94</v>
      </c>
      <c r="J53">
        <v>0</v>
      </c>
      <c r="K53">
        <v>2.44</v>
      </c>
      <c r="L53">
        <v>0.98</v>
      </c>
      <c r="M53">
        <v>0</v>
      </c>
      <c r="N53" s="12"/>
      <c r="O53" s="17"/>
      <c r="P53" s="17"/>
      <c r="S53" s="17"/>
      <c r="T53" s="17"/>
      <c r="W53" s="1"/>
      <c r="X53" s="1">
        <f t="shared" ref="X53:X57" si="73">G53/(E53)</f>
        <v>0.21911966987620357</v>
      </c>
      <c r="Y53" s="1">
        <f t="shared" ref="Y53:Y57" si="74">J53/(E53+F53)</f>
        <v>0</v>
      </c>
      <c r="Z53" s="1">
        <f t="shared" ref="Z53:Z57" si="75">H53/(E53+F53)</f>
        <v>0</v>
      </c>
      <c r="AA53" s="1">
        <f t="shared" ref="AA53:AA57" si="76">I53/(E53)</f>
        <v>0.10921595598349382</v>
      </c>
    </row>
    <row r="54" spans="1:27" x14ac:dyDescent="0.3">
      <c r="A54" s="6"/>
      <c r="B54" s="11"/>
      <c r="C54" s="11" t="str">
        <f>Survey!C42</f>
        <v>PET  ablated</v>
      </c>
      <c r="D54" s="11" t="s">
        <v>9</v>
      </c>
      <c r="E54" s="46">
        <v>68.59</v>
      </c>
      <c r="F54" s="46"/>
      <c r="G54">
        <v>18.36</v>
      </c>
      <c r="H54">
        <v>0</v>
      </c>
      <c r="I54">
        <v>8.4499999999999993</v>
      </c>
      <c r="J54">
        <v>0</v>
      </c>
      <c r="K54">
        <v>3.17</v>
      </c>
      <c r="L54">
        <v>1.43</v>
      </c>
      <c r="M54">
        <v>0</v>
      </c>
      <c r="O54" s="17"/>
      <c r="P54" s="17"/>
      <c r="S54" s="17"/>
      <c r="T54" s="17"/>
      <c r="W54" s="1"/>
      <c r="X54" s="1">
        <f t="shared" si="73"/>
        <v>0.26767750400933077</v>
      </c>
      <c r="Y54" s="1">
        <f t="shared" si="74"/>
        <v>0</v>
      </c>
      <c r="Z54" s="1">
        <f t="shared" si="75"/>
        <v>0</v>
      </c>
      <c r="AA54" s="1">
        <f t="shared" si="76"/>
        <v>0.12319580113719199</v>
      </c>
    </row>
    <row r="55" spans="1:27" x14ac:dyDescent="0.3">
      <c r="A55" s="6"/>
      <c r="B55" s="11"/>
      <c r="C55" s="11" t="str">
        <f>Survey!C43</f>
        <v>PET  ablated</v>
      </c>
      <c r="D55" s="11" t="s">
        <v>13</v>
      </c>
      <c r="E55" s="46">
        <v>69.14</v>
      </c>
      <c r="F55" s="46"/>
      <c r="G55">
        <v>17.84</v>
      </c>
      <c r="H55">
        <v>0</v>
      </c>
      <c r="I55">
        <v>8.34</v>
      </c>
      <c r="J55">
        <v>0</v>
      </c>
      <c r="K55">
        <v>3.5</v>
      </c>
      <c r="L55">
        <v>1.18</v>
      </c>
      <c r="M55">
        <v>0</v>
      </c>
      <c r="O55" s="17"/>
      <c r="P55" s="17"/>
      <c r="S55" s="17"/>
      <c r="T55" s="17"/>
      <c r="W55" s="1"/>
      <c r="X55" s="1">
        <f t="shared" si="73"/>
        <v>0.25802719120624817</v>
      </c>
      <c r="Y55" s="1">
        <f t="shared" si="74"/>
        <v>0</v>
      </c>
      <c r="Z55" s="1">
        <f t="shared" si="75"/>
        <v>0</v>
      </c>
      <c r="AA55" s="1">
        <f t="shared" si="76"/>
        <v>0.12062481920740527</v>
      </c>
    </row>
    <row r="56" spans="1:27" x14ac:dyDescent="0.3">
      <c r="A56" s="6"/>
      <c r="B56" s="11"/>
      <c r="C56" s="11" t="str">
        <f>Survey!C44</f>
        <v>PET  ablated</v>
      </c>
      <c r="D56" s="11" t="s">
        <v>72</v>
      </c>
      <c r="E56" s="46">
        <v>86.99</v>
      </c>
      <c r="F56" s="46"/>
      <c r="G56">
        <v>9.1300000000000008</v>
      </c>
      <c r="H56">
        <v>0</v>
      </c>
      <c r="I56">
        <v>3.88</v>
      </c>
      <c r="J56">
        <v>0</v>
      </c>
      <c r="K56">
        <v>0</v>
      </c>
      <c r="L56">
        <v>0</v>
      </c>
      <c r="M56">
        <v>0</v>
      </c>
      <c r="O56" s="17"/>
      <c r="P56" s="17"/>
      <c r="S56" s="17"/>
      <c r="T56" s="17"/>
      <c r="W56" s="1"/>
      <c r="X56" s="1">
        <f t="shared" si="73"/>
        <v>0.10495459248189448</v>
      </c>
      <c r="Y56" s="1">
        <f t="shared" si="74"/>
        <v>0</v>
      </c>
      <c r="Z56" s="1">
        <f t="shared" si="75"/>
        <v>0</v>
      </c>
      <c r="AA56" s="1">
        <f t="shared" si="76"/>
        <v>4.4602827911254167E-2</v>
      </c>
    </row>
    <row r="57" spans="1:27" x14ac:dyDescent="0.3">
      <c r="A57" s="6"/>
      <c r="B57" s="11"/>
      <c r="C57" s="11" t="str">
        <f>Survey!C45</f>
        <v>PET  ablated</v>
      </c>
      <c r="D57" s="11" t="s">
        <v>73</v>
      </c>
      <c r="E57" s="50">
        <v>87.81</v>
      </c>
      <c r="F57" s="50"/>
      <c r="G57">
        <v>8.43</v>
      </c>
      <c r="H57">
        <v>0</v>
      </c>
      <c r="I57">
        <v>3.76</v>
      </c>
      <c r="J57">
        <v>0</v>
      </c>
      <c r="K57">
        <v>0</v>
      </c>
      <c r="L57">
        <v>0</v>
      </c>
      <c r="M57">
        <v>0</v>
      </c>
      <c r="N57" s="12"/>
      <c r="O57" s="17"/>
      <c r="P57" s="17"/>
      <c r="S57" s="17"/>
      <c r="T57" s="17"/>
      <c r="W57" s="1"/>
      <c r="X57" s="1">
        <f t="shared" si="73"/>
        <v>9.600273317389818E-2</v>
      </c>
      <c r="Y57" s="1">
        <f t="shared" si="74"/>
        <v>0</v>
      </c>
      <c r="Z57" s="1">
        <f t="shared" si="75"/>
        <v>0</v>
      </c>
      <c r="AA57" s="1">
        <f t="shared" si="76"/>
        <v>4.2819724404965259E-2</v>
      </c>
    </row>
    <row r="58" spans="1:27" x14ac:dyDescent="0.3">
      <c r="A58" s="6"/>
      <c r="B58" s="11"/>
      <c r="C58" s="15" t="s">
        <v>10</v>
      </c>
      <c r="D58" s="15"/>
      <c r="E58" s="48">
        <f>AVERAGE(E52:E57)</f>
        <v>78.076666666666668</v>
      </c>
      <c r="F58" s="48"/>
      <c r="G58" s="16">
        <f t="shared" ref="G58:M58" si="77">AVERAGE(G52:G57)</f>
        <v>13.5</v>
      </c>
      <c r="H58" s="16">
        <f t="shared" si="77"/>
        <v>0</v>
      </c>
      <c r="I58" s="16">
        <f t="shared" si="77"/>
        <v>6.3049999999999997</v>
      </c>
      <c r="J58" s="16">
        <f t="shared" si="77"/>
        <v>0</v>
      </c>
      <c r="K58" s="16">
        <f t="shared" si="77"/>
        <v>1.5183333333333333</v>
      </c>
      <c r="L58" s="16">
        <f t="shared" si="77"/>
        <v>0.59833333333333327</v>
      </c>
      <c r="M58" s="16">
        <f t="shared" si="77"/>
        <v>0</v>
      </c>
      <c r="N58" s="16"/>
      <c r="O58" s="16" t="e">
        <f t="shared" ref="O58:T58" si="78">AVERAGE(O52:O57)</f>
        <v>#DIV/0!</v>
      </c>
      <c r="P58" s="16" t="e">
        <f t="shared" si="78"/>
        <v>#DIV/0!</v>
      </c>
      <c r="Q58" s="16" t="e">
        <f t="shared" si="78"/>
        <v>#DIV/0!</v>
      </c>
      <c r="R58" s="16" t="e">
        <f t="shared" si="78"/>
        <v>#DIV/0!</v>
      </c>
      <c r="S58" s="16" t="e">
        <f t="shared" si="78"/>
        <v>#DIV/0!</v>
      </c>
      <c r="T58" s="16" t="e">
        <f t="shared" si="78"/>
        <v>#DIV/0!</v>
      </c>
      <c r="U58" s="16" t="e">
        <f>AVERAGE(U52:U57)</f>
        <v>#DIV/0!</v>
      </c>
      <c r="W58" s="16" t="e">
        <f>AVERAGE(W52:W57)</f>
        <v>#DIV/0!</v>
      </c>
      <c r="X58" s="30">
        <f>AVERAGE(X52:X57)</f>
        <v>0.1802783654149559</v>
      </c>
      <c r="Y58" s="30">
        <f>AVERAGE(Y52:Y57)</f>
        <v>0</v>
      </c>
      <c r="Z58" s="30">
        <f>AVERAGE(Z52:Z57)</f>
        <v>0</v>
      </c>
      <c r="AA58" s="30">
        <f>AVERAGE(AA52:AA57)</f>
        <v>8.4343412385489938E-2</v>
      </c>
    </row>
    <row r="59" spans="1:27" x14ac:dyDescent="0.3">
      <c r="A59" s="6"/>
      <c r="B59" s="11"/>
      <c r="C59" s="9" t="s">
        <v>11</v>
      </c>
      <c r="D59" s="9"/>
      <c r="E59" s="51">
        <f>STDEV(E52:E57)</f>
        <v>8.9388090183572366</v>
      </c>
      <c r="F59" s="51"/>
      <c r="G59" s="13">
        <f t="shared" ref="G59:M59" si="79">STDEV(G52:G57)</f>
        <v>4.426239939271257</v>
      </c>
      <c r="H59" s="13">
        <f t="shared" si="79"/>
        <v>0</v>
      </c>
      <c r="I59" s="13">
        <f t="shared" si="79"/>
        <v>2.213013782153197</v>
      </c>
      <c r="J59" s="13">
        <f t="shared" si="79"/>
        <v>0</v>
      </c>
      <c r="K59" s="13">
        <f t="shared" si="79"/>
        <v>1.6982628379219356</v>
      </c>
      <c r="L59" s="13">
        <f t="shared" si="79"/>
        <v>0.67077318570934741</v>
      </c>
      <c r="M59" s="13">
        <f t="shared" si="79"/>
        <v>0</v>
      </c>
      <c r="N59" s="13"/>
      <c r="O59" s="13" t="e">
        <f t="shared" ref="O59:T59" si="80">STDEV(O52:O57)</f>
        <v>#DIV/0!</v>
      </c>
      <c r="P59" s="13" t="e">
        <f t="shared" si="80"/>
        <v>#DIV/0!</v>
      </c>
      <c r="Q59" s="13" t="e">
        <f t="shared" si="80"/>
        <v>#DIV/0!</v>
      </c>
      <c r="R59" s="13" t="e">
        <f t="shared" si="80"/>
        <v>#DIV/0!</v>
      </c>
      <c r="S59" s="13" t="e">
        <f t="shared" si="80"/>
        <v>#DIV/0!</v>
      </c>
      <c r="T59" s="13" t="e">
        <f t="shared" si="80"/>
        <v>#DIV/0!</v>
      </c>
      <c r="U59" s="13" t="e">
        <f>STDEV(U52:U57)</f>
        <v>#DIV/0!</v>
      </c>
      <c r="W59" s="13" t="e">
        <f>STDEV(W52:W57)</f>
        <v>#DIV/0!</v>
      </c>
      <c r="X59" s="31">
        <f>STDEV(X52:X57)</f>
        <v>7.7380422881508731E-2</v>
      </c>
      <c r="Y59" s="31">
        <f>STDEV(Y52:Y57)</f>
        <v>0</v>
      </c>
      <c r="Z59" s="31">
        <f>STDEV(Z52:Z57)</f>
        <v>0</v>
      </c>
      <c r="AA59" s="31">
        <f>STDEV(AA52:AA57)</f>
        <v>3.7680997333941167E-2</v>
      </c>
    </row>
    <row r="60" spans="1:27" x14ac:dyDescent="0.3">
      <c r="A60" s="6"/>
      <c r="B60" s="11"/>
      <c r="C60" s="9" t="s">
        <v>12</v>
      </c>
      <c r="D60" s="9"/>
      <c r="E60" s="49">
        <f t="shared" ref="E60" si="81">(E59/E58)</f>
        <v>0.1144875850876135</v>
      </c>
      <c r="F60" s="49"/>
      <c r="G60" s="21">
        <f t="shared" ref="G60" si="82">(G59/G58)</f>
        <v>0.32786962513120421</v>
      </c>
      <c r="H60" s="21"/>
      <c r="I60" s="21">
        <f t="shared" ref="I60" si="83">(I59/I58)</f>
        <v>0.35099346267298925</v>
      </c>
      <c r="J60" s="21"/>
      <c r="K60" s="21"/>
      <c r="L60" s="21"/>
      <c r="M60" s="21" t="e">
        <f t="shared" ref="M60" si="84">(M59/M58)</f>
        <v>#DIV/0!</v>
      </c>
      <c r="N60" s="21"/>
      <c r="O60" s="21"/>
      <c r="P60" s="21"/>
      <c r="Q60" s="21" t="e">
        <f t="shared" ref="Q60:R60" si="85">(Q59/Q58)</f>
        <v>#DIV/0!</v>
      </c>
      <c r="R60" s="21" t="e">
        <f t="shared" si="85"/>
        <v>#DIV/0!</v>
      </c>
      <c r="S60" s="21"/>
      <c r="T60" s="21"/>
      <c r="U60" s="21" t="e">
        <f t="shared" ref="U60" si="86">(U59/U58)</f>
        <v>#DIV/0!</v>
      </c>
      <c r="W60" s="21"/>
      <c r="X60" s="32">
        <f t="shared" ref="X60" si="87">(X59/X58)</f>
        <v>0.42922744891434017</v>
      </c>
      <c r="Y60" s="32"/>
      <c r="Z60" s="32"/>
      <c r="AA60" s="32">
        <f t="shared" ref="AA60" si="88">(AA59/AA58)</f>
        <v>0.44675685116605074</v>
      </c>
    </row>
    <row r="61" spans="1:27" x14ac:dyDescent="0.3">
      <c r="A61" s="6"/>
      <c r="B61" s="11"/>
      <c r="C61" s="9"/>
      <c r="D61" s="9"/>
      <c r="E61" s="37"/>
      <c r="F61" s="37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W61" s="21"/>
      <c r="X61" s="32"/>
      <c r="Y61" s="32"/>
      <c r="Z61" s="32"/>
      <c r="AA61" s="32"/>
    </row>
    <row r="62" spans="1:27" x14ac:dyDescent="0.3">
      <c r="A62" s="6"/>
      <c r="B62" s="11"/>
      <c r="C62" s="9"/>
      <c r="D62" s="9"/>
      <c r="E62" s="37"/>
      <c r="F62" s="37"/>
      <c r="G62" s="21"/>
      <c r="H62" s="21"/>
      <c r="I62" s="21"/>
      <c r="J62" s="46" t="s">
        <v>94</v>
      </c>
      <c r="K62" s="46"/>
      <c r="L62" s="1">
        <v>7.0000000000000007E-2</v>
      </c>
      <c r="M62" s="21"/>
      <c r="N62" s="21"/>
      <c r="O62" s="21"/>
      <c r="P62" s="21"/>
      <c r="Q62" s="21"/>
      <c r="R62" s="21"/>
      <c r="S62" s="21"/>
      <c r="T62" s="21"/>
      <c r="U62" s="21"/>
      <c r="W62" s="21"/>
      <c r="X62" s="32"/>
      <c r="Y62" s="32"/>
      <c r="Z62" s="32"/>
      <c r="AA62" s="32"/>
    </row>
    <row r="63" spans="1:27" x14ac:dyDescent="0.3">
      <c r="A63" s="6"/>
      <c r="B63" s="11"/>
      <c r="C63" s="9"/>
      <c r="D63" s="9"/>
      <c r="E63" s="37"/>
      <c r="F63" s="37"/>
      <c r="G63" s="21"/>
      <c r="H63" s="21"/>
      <c r="I63" s="21"/>
      <c r="J63" s="46" t="s">
        <v>47</v>
      </c>
      <c r="K63" s="46"/>
      <c r="L63" s="1">
        <f>SUM(K58:L58)/SUM(E58:J58)</f>
        <v>2.1624750974816531E-2</v>
      </c>
      <c r="M63" s="13">
        <f>L63*(K60*L60)+(E60*F60*G60*I60)</f>
        <v>0</v>
      </c>
      <c r="N63" s="21"/>
      <c r="O63" s="21"/>
      <c r="P63" s="21"/>
      <c r="Q63" s="21"/>
      <c r="R63" s="21"/>
      <c r="S63" s="21"/>
      <c r="T63" s="21"/>
      <c r="U63" s="21"/>
      <c r="W63" s="21"/>
      <c r="X63" s="32"/>
      <c r="Y63" s="32"/>
      <c r="Z63" s="32"/>
      <c r="AA63" s="32"/>
    </row>
    <row r="64" spans="1:27" x14ac:dyDescent="0.3">
      <c r="B64" s="12"/>
      <c r="C64" s="9"/>
      <c r="D64" s="9"/>
      <c r="E64" s="21"/>
      <c r="F64" s="21"/>
      <c r="G64" s="21"/>
      <c r="H64" s="21"/>
      <c r="I64" s="21"/>
      <c r="J64" s="35"/>
      <c r="K64" s="35"/>
      <c r="L64" s="1"/>
      <c r="M64" s="21"/>
      <c r="N64" s="21"/>
      <c r="O64" s="21"/>
      <c r="P64" s="21"/>
      <c r="Q64" s="13"/>
      <c r="R64" s="13"/>
      <c r="S64" s="13"/>
      <c r="T64" s="13"/>
      <c r="U64" s="13"/>
    </row>
    <row r="65" spans="1:27" x14ac:dyDescent="0.3">
      <c r="A65" s="6" t="s">
        <v>49</v>
      </c>
      <c r="B65" s="11" t="s">
        <v>48</v>
      </c>
      <c r="C65" s="11" t="str">
        <f>Survey!C50</f>
        <v>nPET / SiO2</v>
      </c>
      <c r="D65" s="11" t="s">
        <v>7</v>
      </c>
      <c r="E65" s="46"/>
      <c r="F65" s="46"/>
      <c r="N65" s="12"/>
      <c r="O65" s="17"/>
      <c r="P65" s="17"/>
      <c r="S65" s="17"/>
      <c r="T65" s="17"/>
      <c r="W65" s="1"/>
      <c r="X65" s="1" t="e">
        <f>G65/(E65)</f>
        <v>#DIV/0!</v>
      </c>
      <c r="Y65" s="1" t="e">
        <f>J65/(E65+F65)</f>
        <v>#DIV/0!</v>
      </c>
      <c r="Z65" s="1" t="e">
        <f>H65/(E65+F65)</f>
        <v>#DIV/0!</v>
      </c>
      <c r="AA65" s="1" t="e">
        <f>I65/(E65)</f>
        <v>#DIV/0!</v>
      </c>
    </row>
    <row r="66" spans="1:27" x14ac:dyDescent="0.3">
      <c r="A66" s="6" t="s">
        <v>50</v>
      </c>
      <c r="B66" s="11"/>
      <c r="C66" s="11" t="str">
        <f>Survey!C51</f>
        <v>nPET / SiO2</v>
      </c>
      <c r="D66" s="11" t="s">
        <v>8</v>
      </c>
      <c r="E66" s="46"/>
      <c r="F66" s="46"/>
      <c r="N66" s="12"/>
      <c r="O66" s="17"/>
      <c r="P66" s="17"/>
      <c r="S66" s="17"/>
      <c r="T66" s="17"/>
      <c r="W66" s="1"/>
      <c r="X66" s="1" t="e">
        <f t="shared" ref="X66:X70" si="89">G66/(E66)</f>
        <v>#DIV/0!</v>
      </c>
      <c r="Y66" s="1" t="e">
        <f t="shared" ref="Y66:Y70" si="90">J66/(E66+F66)</f>
        <v>#DIV/0!</v>
      </c>
      <c r="Z66" s="1" t="e">
        <f t="shared" ref="Z66:Z70" si="91">H66/(E66+F66)</f>
        <v>#DIV/0!</v>
      </c>
      <c r="AA66" s="1" t="e">
        <f t="shared" ref="AA66:AA70" si="92">I66/(E66)</f>
        <v>#DIV/0!</v>
      </c>
    </row>
    <row r="67" spans="1:27" x14ac:dyDescent="0.3">
      <c r="A67" s="6"/>
      <c r="B67" s="11"/>
      <c r="C67" s="11" t="str">
        <f>Survey!C52</f>
        <v>nPET / SiO2</v>
      </c>
      <c r="D67" s="11" t="s">
        <v>9</v>
      </c>
      <c r="E67" s="46"/>
      <c r="F67" s="46"/>
      <c r="O67" s="17"/>
      <c r="P67" s="17"/>
      <c r="S67" s="17"/>
      <c r="T67" s="17"/>
      <c r="W67" s="1"/>
      <c r="X67" s="1" t="e">
        <f t="shared" si="89"/>
        <v>#DIV/0!</v>
      </c>
      <c r="Y67" s="1" t="e">
        <f t="shared" si="90"/>
        <v>#DIV/0!</v>
      </c>
      <c r="Z67" s="1" t="e">
        <f t="shared" si="91"/>
        <v>#DIV/0!</v>
      </c>
      <c r="AA67" s="1" t="e">
        <f t="shared" si="92"/>
        <v>#DIV/0!</v>
      </c>
    </row>
    <row r="68" spans="1:27" x14ac:dyDescent="0.3">
      <c r="A68" s="6"/>
      <c r="B68" s="11"/>
      <c r="C68" s="11" t="str">
        <f>Survey!C53</f>
        <v>nPET / SiO2</v>
      </c>
      <c r="D68" s="11" t="s">
        <v>13</v>
      </c>
      <c r="E68" s="46"/>
      <c r="F68" s="46"/>
      <c r="O68" s="17"/>
      <c r="P68" s="17"/>
      <c r="S68" s="17"/>
      <c r="T68" s="17"/>
      <c r="W68" s="1"/>
      <c r="X68" s="1" t="e">
        <f t="shared" si="89"/>
        <v>#DIV/0!</v>
      </c>
      <c r="Y68" s="1" t="e">
        <f t="shared" si="90"/>
        <v>#DIV/0!</v>
      </c>
      <c r="Z68" s="1" t="e">
        <f t="shared" si="91"/>
        <v>#DIV/0!</v>
      </c>
      <c r="AA68" s="1" t="e">
        <f t="shared" si="92"/>
        <v>#DIV/0!</v>
      </c>
    </row>
    <row r="69" spans="1:27" x14ac:dyDescent="0.3">
      <c r="A69" s="6"/>
      <c r="B69" s="11"/>
      <c r="C69" s="11" t="str">
        <f>Survey!C54</f>
        <v>nPET / SiO2</v>
      </c>
      <c r="D69" s="11" t="s">
        <v>72</v>
      </c>
      <c r="E69" s="46"/>
      <c r="F69" s="46"/>
      <c r="O69" s="17"/>
      <c r="P69" s="17"/>
      <c r="S69" s="17"/>
      <c r="T69" s="17"/>
      <c r="W69" s="1"/>
      <c r="X69" s="1" t="e">
        <f t="shared" si="89"/>
        <v>#DIV/0!</v>
      </c>
      <c r="Y69" s="1" t="e">
        <f t="shared" si="90"/>
        <v>#DIV/0!</v>
      </c>
      <c r="Z69" s="1" t="e">
        <f t="shared" si="91"/>
        <v>#DIV/0!</v>
      </c>
      <c r="AA69" s="1" t="e">
        <f t="shared" si="92"/>
        <v>#DIV/0!</v>
      </c>
    </row>
    <row r="70" spans="1:27" x14ac:dyDescent="0.3">
      <c r="A70" s="6"/>
      <c r="B70" s="11"/>
      <c r="C70" s="11" t="str">
        <f>Survey!C55</f>
        <v>nPET / SiO2</v>
      </c>
      <c r="D70" s="11" t="s">
        <v>73</v>
      </c>
      <c r="E70" s="50"/>
      <c r="F70" s="50"/>
      <c r="N70" s="12"/>
      <c r="O70" s="17"/>
      <c r="P70" s="17"/>
      <c r="S70" s="17"/>
      <c r="T70" s="17"/>
      <c r="W70" s="1"/>
      <c r="X70" s="1" t="e">
        <f t="shared" si="89"/>
        <v>#DIV/0!</v>
      </c>
      <c r="Y70" s="1" t="e">
        <f t="shared" si="90"/>
        <v>#DIV/0!</v>
      </c>
      <c r="Z70" s="1" t="e">
        <f t="shared" si="91"/>
        <v>#DIV/0!</v>
      </c>
      <c r="AA70" s="1" t="e">
        <f t="shared" si="92"/>
        <v>#DIV/0!</v>
      </c>
    </row>
    <row r="71" spans="1:27" x14ac:dyDescent="0.3">
      <c r="A71" s="6"/>
      <c r="B71" s="11"/>
      <c r="C71" s="15" t="s">
        <v>10</v>
      </c>
      <c r="D71" s="15"/>
      <c r="E71" s="48" t="e">
        <f>AVERAGE(E65:E70)</f>
        <v>#DIV/0!</v>
      </c>
      <c r="F71" s="48"/>
      <c r="G71" s="16" t="e">
        <f t="shared" ref="G71:M71" si="93">AVERAGE(G65:G70)</f>
        <v>#DIV/0!</v>
      </c>
      <c r="H71" s="16" t="e">
        <f t="shared" si="93"/>
        <v>#DIV/0!</v>
      </c>
      <c r="I71" s="16" t="e">
        <f t="shared" si="93"/>
        <v>#DIV/0!</v>
      </c>
      <c r="J71" s="16" t="e">
        <f t="shared" si="93"/>
        <v>#DIV/0!</v>
      </c>
      <c r="K71" s="16" t="e">
        <f t="shared" si="93"/>
        <v>#DIV/0!</v>
      </c>
      <c r="L71" s="16" t="e">
        <f t="shared" si="93"/>
        <v>#DIV/0!</v>
      </c>
      <c r="M71" s="16" t="e">
        <f t="shared" si="93"/>
        <v>#DIV/0!</v>
      </c>
      <c r="N71" s="16"/>
      <c r="O71" s="16" t="e">
        <f t="shared" ref="O71:T71" si="94">AVERAGE(O65:O70)</f>
        <v>#DIV/0!</v>
      </c>
      <c r="P71" s="16" t="e">
        <f t="shared" si="94"/>
        <v>#DIV/0!</v>
      </c>
      <c r="Q71" s="16" t="e">
        <f t="shared" si="94"/>
        <v>#DIV/0!</v>
      </c>
      <c r="R71" s="16" t="e">
        <f t="shared" si="94"/>
        <v>#DIV/0!</v>
      </c>
      <c r="S71" s="16" t="e">
        <f t="shared" si="94"/>
        <v>#DIV/0!</v>
      </c>
      <c r="T71" s="16" t="e">
        <f t="shared" si="94"/>
        <v>#DIV/0!</v>
      </c>
      <c r="U71" s="16" t="e">
        <f>AVERAGE(U65:U70)</f>
        <v>#DIV/0!</v>
      </c>
      <c r="W71" s="16" t="e">
        <f>AVERAGE(W65:W70)</f>
        <v>#DIV/0!</v>
      </c>
      <c r="X71" s="30" t="e">
        <f>AVERAGE(X65:X70)</f>
        <v>#DIV/0!</v>
      </c>
      <c r="Y71" s="30" t="e">
        <f>AVERAGE(Y65:Y70)</f>
        <v>#DIV/0!</v>
      </c>
      <c r="Z71" s="30" t="e">
        <f>AVERAGE(Z65:Z70)</f>
        <v>#DIV/0!</v>
      </c>
      <c r="AA71" s="30" t="e">
        <f>AVERAGE(AA65:AA70)</f>
        <v>#DIV/0!</v>
      </c>
    </row>
    <row r="72" spans="1:27" x14ac:dyDescent="0.3">
      <c r="A72" s="6"/>
      <c r="B72" s="11"/>
      <c r="C72" s="9" t="s">
        <v>11</v>
      </c>
      <c r="D72" s="9"/>
      <c r="E72" s="51" t="e">
        <f>STDEV(E65:E70)</f>
        <v>#DIV/0!</v>
      </c>
      <c r="F72" s="51"/>
      <c r="G72" s="13" t="e">
        <f t="shared" ref="G72:M72" si="95">STDEV(G65:G70)</f>
        <v>#DIV/0!</v>
      </c>
      <c r="H72" s="13" t="e">
        <f t="shared" si="95"/>
        <v>#DIV/0!</v>
      </c>
      <c r="I72" s="13" t="e">
        <f t="shared" si="95"/>
        <v>#DIV/0!</v>
      </c>
      <c r="J72" s="13" t="e">
        <f t="shared" si="95"/>
        <v>#DIV/0!</v>
      </c>
      <c r="K72" s="13" t="e">
        <f t="shared" si="95"/>
        <v>#DIV/0!</v>
      </c>
      <c r="L72" s="13" t="e">
        <f t="shared" si="95"/>
        <v>#DIV/0!</v>
      </c>
      <c r="M72" s="13" t="e">
        <f t="shared" si="95"/>
        <v>#DIV/0!</v>
      </c>
      <c r="N72" s="13"/>
      <c r="O72" s="13" t="e">
        <f t="shared" ref="O72:T72" si="96">STDEV(O65:O70)</f>
        <v>#DIV/0!</v>
      </c>
      <c r="P72" s="13" t="e">
        <f t="shared" si="96"/>
        <v>#DIV/0!</v>
      </c>
      <c r="Q72" s="13" t="e">
        <f t="shared" si="96"/>
        <v>#DIV/0!</v>
      </c>
      <c r="R72" s="13" t="e">
        <f t="shared" si="96"/>
        <v>#DIV/0!</v>
      </c>
      <c r="S72" s="13" t="e">
        <f t="shared" si="96"/>
        <v>#DIV/0!</v>
      </c>
      <c r="T72" s="13" t="e">
        <f t="shared" si="96"/>
        <v>#DIV/0!</v>
      </c>
      <c r="U72" s="13" t="e">
        <f>STDEV(U65:U70)</f>
        <v>#DIV/0!</v>
      </c>
      <c r="W72" s="13" t="e">
        <f>STDEV(W65:W70)</f>
        <v>#DIV/0!</v>
      </c>
      <c r="X72" s="31" t="e">
        <f>STDEV(X65:X70)</f>
        <v>#DIV/0!</v>
      </c>
      <c r="Y72" s="31" t="e">
        <f>STDEV(Y65:Y70)</f>
        <v>#DIV/0!</v>
      </c>
      <c r="Z72" s="31" t="e">
        <f>STDEV(Z65:Z70)</f>
        <v>#DIV/0!</v>
      </c>
      <c r="AA72" s="31" t="e">
        <f>STDEV(AA65:AA70)</f>
        <v>#DIV/0!</v>
      </c>
    </row>
    <row r="73" spans="1:27" x14ac:dyDescent="0.3">
      <c r="A73" s="6"/>
      <c r="B73" s="11"/>
      <c r="C73" s="9" t="s">
        <v>12</v>
      </c>
      <c r="D73" s="9"/>
      <c r="E73" s="49" t="e">
        <f t="shared" ref="E73" si="97">(E72/E71)</f>
        <v>#DIV/0!</v>
      </c>
      <c r="F73" s="49"/>
      <c r="G73" s="21" t="e">
        <f t="shared" ref="G73" si="98">(G72/G71)</f>
        <v>#DIV/0!</v>
      </c>
      <c r="H73" s="21"/>
      <c r="I73" s="21" t="e">
        <f t="shared" ref="I73" si="99">(I72/I71)</f>
        <v>#DIV/0!</v>
      </c>
      <c r="J73" s="21"/>
      <c r="K73" s="21"/>
      <c r="L73" s="21"/>
      <c r="M73" s="21"/>
      <c r="N73" s="21"/>
      <c r="O73" s="21"/>
      <c r="P73" s="21"/>
      <c r="Q73" s="21" t="e">
        <f t="shared" ref="Q73:R73" si="100">(Q72/Q71)</f>
        <v>#DIV/0!</v>
      </c>
      <c r="R73" s="21" t="e">
        <f t="shared" si="100"/>
        <v>#DIV/0!</v>
      </c>
      <c r="S73" s="21"/>
      <c r="T73" s="21"/>
      <c r="U73" s="21" t="e">
        <f t="shared" ref="U73" si="101">(U72/U71)</f>
        <v>#DIV/0!</v>
      </c>
      <c r="W73" s="21"/>
      <c r="X73" s="32" t="e">
        <f t="shared" ref="X73" si="102">(X72/X71)</f>
        <v>#DIV/0!</v>
      </c>
      <c r="Y73" s="32"/>
      <c r="Z73" s="32"/>
      <c r="AA73" s="32" t="e">
        <f t="shared" ref="AA73" si="103">(AA72/AA71)</f>
        <v>#DIV/0!</v>
      </c>
    </row>
    <row r="74" spans="1:27" x14ac:dyDescent="0.3">
      <c r="B74" s="12"/>
      <c r="C74" s="9"/>
      <c r="D74" s="9"/>
      <c r="E74" s="21"/>
      <c r="F74" s="21"/>
      <c r="G74" s="21"/>
      <c r="H74" s="21"/>
      <c r="I74" s="21"/>
      <c r="J74" s="35"/>
      <c r="K74" s="35"/>
      <c r="L74" s="1"/>
      <c r="M74" s="21"/>
      <c r="N74" s="21"/>
      <c r="O74" s="21"/>
      <c r="P74" s="21"/>
      <c r="Q74" s="13"/>
      <c r="R74" s="13"/>
      <c r="S74" s="13"/>
      <c r="T74" s="13"/>
      <c r="U74" s="13"/>
    </row>
    <row r="75" spans="1:27" x14ac:dyDescent="0.3">
      <c r="A75" s="6" t="s">
        <v>49</v>
      </c>
      <c r="B75" s="11" t="s">
        <v>48</v>
      </c>
      <c r="C75" s="11" t="str">
        <f>Survey!C60</f>
        <v>nPET / C2F4</v>
      </c>
      <c r="D75" s="11" t="s">
        <v>7</v>
      </c>
      <c r="E75" s="46">
        <v>61.44</v>
      </c>
      <c r="F75" s="46"/>
      <c r="G75">
        <v>15.88</v>
      </c>
      <c r="H75">
        <v>4.12</v>
      </c>
      <c r="I75">
        <v>11.3</v>
      </c>
      <c r="J75">
        <v>0</v>
      </c>
      <c r="K75">
        <v>2.69</v>
      </c>
      <c r="L75">
        <v>0</v>
      </c>
      <c r="M75">
        <v>4.5599999999999996</v>
      </c>
      <c r="N75" s="12"/>
      <c r="O75" s="17"/>
      <c r="P75" s="17"/>
      <c r="S75" s="17"/>
      <c r="T75" s="17"/>
      <c r="W75" s="1"/>
      <c r="X75" s="1">
        <f>G75/(E75)</f>
        <v>0.25846354166666669</v>
      </c>
      <c r="Y75" s="1">
        <f>J75/(E75+F75)</f>
        <v>0</v>
      </c>
      <c r="Z75" s="1">
        <f>H75/(E75+F75)</f>
        <v>6.7057291666666671E-2</v>
      </c>
      <c r="AA75" s="1">
        <f>I75/(E75)</f>
        <v>0.18391927083333334</v>
      </c>
    </row>
    <row r="76" spans="1:27" x14ac:dyDescent="0.3">
      <c r="A76" s="6" t="s">
        <v>50</v>
      </c>
      <c r="B76" s="11"/>
      <c r="C76" s="11" t="str">
        <f>Survey!C61</f>
        <v>nPET / C2F4</v>
      </c>
      <c r="D76" s="11" t="s">
        <v>8</v>
      </c>
      <c r="E76" s="46">
        <v>57.34</v>
      </c>
      <c r="F76" s="46"/>
      <c r="G76">
        <v>18.68</v>
      </c>
      <c r="H76">
        <v>2.73</v>
      </c>
      <c r="I76">
        <v>11.16</v>
      </c>
      <c r="J76">
        <v>0</v>
      </c>
      <c r="K76">
        <v>3.44</v>
      </c>
      <c r="L76">
        <v>0</v>
      </c>
      <c r="M76">
        <v>6.64</v>
      </c>
      <c r="N76" s="12"/>
      <c r="O76" s="17"/>
      <c r="P76" s="17"/>
      <c r="S76" s="17"/>
      <c r="T76" s="17"/>
      <c r="W76" s="1"/>
      <c r="X76" s="1">
        <f t="shared" ref="X76:X77" si="104">G76/(E76)</f>
        <v>0.32577607254970348</v>
      </c>
      <c r="Y76" s="1">
        <f t="shared" ref="Y76:Y77" si="105">J76/(E76+F76)</f>
        <v>0</v>
      </c>
      <c r="Z76" s="1">
        <f t="shared" ref="Z76:Z77" si="106">H76/(E76+F76)</f>
        <v>4.7610742936867803E-2</v>
      </c>
      <c r="AA76" s="1">
        <f t="shared" ref="AA76:AA77" si="107">I76/(E76)</f>
        <v>0.19462853156609697</v>
      </c>
    </row>
    <row r="77" spans="1:27" x14ac:dyDescent="0.3">
      <c r="A77" s="6" t="s">
        <v>100</v>
      </c>
      <c r="B77" s="11"/>
      <c r="C77" s="11" t="str">
        <f>Survey!C62</f>
        <v>nPET / C2F4</v>
      </c>
      <c r="D77" s="11" t="s">
        <v>9</v>
      </c>
      <c r="E77" s="46">
        <v>57.97</v>
      </c>
      <c r="F77" s="46"/>
      <c r="G77">
        <v>15.97</v>
      </c>
      <c r="H77">
        <v>5.04</v>
      </c>
      <c r="I77">
        <v>10.29</v>
      </c>
      <c r="J77">
        <v>0</v>
      </c>
      <c r="K77">
        <v>2.39</v>
      </c>
      <c r="L77">
        <v>0</v>
      </c>
      <c r="M77">
        <v>8.5500000000000007</v>
      </c>
      <c r="O77" s="17"/>
      <c r="P77" s="17"/>
      <c r="S77" s="17"/>
      <c r="T77" s="17"/>
      <c r="W77" s="1"/>
      <c r="X77" s="1">
        <f t="shared" si="104"/>
        <v>0.27548732102811802</v>
      </c>
      <c r="Y77" s="1">
        <f t="shared" si="105"/>
        <v>0</v>
      </c>
      <c r="Z77" s="1">
        <f t="shared" si="106"/>
        <v>8.6941521476625844E-2</v>
      </c>
      <c r="AA77" s="1">
        <f t="shared" si="107"/>
        <v>0.17750560634811108</v>
      </c>
    </row>
    <row r="78" spans="1:27" x14ac:dyDescent="0.3">
      <c r="A78" s="6"/>
      <c r="B78" s="11"/>
      <c r="C78" s="15" t="s">
        <v>10</v>
      </c>
      <c r="D78" s="15"/>
      <c r="E78" s="48">
        <f>AVERAGE(E75:E77)</f>
        <v>58.916666666666664</v>
      </c>
      <c r="F78" s="48"/>
      <c r="G78" s="16">
        <f t="shared" ref="G78:M78" si="108">AVERAGE(G75:G77)</f>
        <v>16.843333333333334</v>
      </c>
      <c r="H78" s="16">
        <f t="shared" si="108"/>
        <v>3.9633333333333334</v>
      </c>
      <c r="I78" s="16">
        <f t="shared" si="108"/>
        <v>10.916666666666666</v>
      </c>
      <c r="J78" s="16">
        <f t="shared" si="108"/>
        <v>0</v>
      </c>
      <c r="K78" s="16">
        <f t="shared" si="108"/>
        <v>2.84</v>
      </c>
      <c r="L78" s="16">
        <f t="shared" si="108"/>
        <v>0</v>
      </c>
      <c r="M78" s="16">
        <f t="shared" si="108"/>
        <v>6.583333333333333</v>
      </c>
      <c r="N78" s="16"/>
      <c r="O78" s="16" t="e">
        <f t="shared" ref="O78:U78" si="109">AVERAGE(O75:O77)</f>
        <v>#DIV/0!</v>
      </c>
      <c r="P78" s="16" t="e">
        <f t="shared" si="109"/>
        <v>#DIV/0!</v>
      </c>
      <c r="Q78" s="16" t="e">
        <f t="shared" si="109"/>
        <v>#DIV/0!</v>
      </c>
      <c r="R78" s="16" t="e">
        <f t="shared" si="109"/>
        <v>#DIV/0!</v>
      </c>
      <c r="S78" s="16" t="e">
        <f t="shared" si="109"/>
        <v>#DIV/0!</v>
      </c>
      <c r="T78" s="16" t="e">
        <f t="shared" si="109"/>
        <v>#DIV/0!</v>
      </c>
      <c r="U78" s="16" t="e">
        <f t="shared" si="109"/>
        <v>#DIV/0!</v>
      </c>
      <c r="W78" s="16" t="e">
        <f>AVERAGE(W75:W77)</f>
        <v>#DIV/0!</v>
      </c>
      <c r="X78" s="30">
        <f>AVERAGE(X75:X77)</f>
        <v>0.28657564508149608</v>
      </c>
      <c r="Y78" s="30">
        <f>AVERAGE(Y75:Y77)</f>
        <v>0</v>
      </c>
      <c r="Z78" s="30">
        <f>AVERAGE(Z75:Z77)</f>
        <v>6.7203185360053444E-2</v>
      </c>
      <c r="AA78" s="30">
        <f>AVERAGE(AA75:AA77)</f>
        <v>0.18535113624918045</v>
      </c>
    </row>
    <row r="79" spans="1:27" x14ac:dyDescent="0.3">
      <c r="A79" s="6"/>
      <c r="B79" s="11"/>
      <c r="C79" s="9" t="s">
        <v>11</v>
      </c>
      <c r="D79" s="9"/>
      <c r="E79" s="51">
        <f>STDEV(E75:E77)</f>
        <v>2.2078571813714136</v>
      </c>
      <c r="F79" s="51"/>
      <c r="G79" s="13">
        <f t="shared" ref="G79:M79" si="110">STDEV(G75:G77)</f>
        <v>1.5912364165432276</v>
      </c>
      <c r="H79" s="13">
        <f t="shared" si="110"/>
        <v>1.1629416723693986</v>
      </c>
      <c r="I79" s="13">
        <f t="shared" si="110"/>
        <v>0.54720501947015632</v>
      </c>
      <c r="J79" s="13">
        <f t="shared" si="110"/>
        <v>0</v>
      </c>
      <c r="K79" s="13">
        <f t="shared" si="110"/>
        <v>0.54083269131959877</v>
      </c>
      <c r="L79" s="13">
        <f t="shared" si="110"/>
        <v>0</v>
      </c>
      <c r="M79" s="13">
        <f t="shared" si="110"/>
        <v>1.9956035010325406</v>
      </c>
      <c r="N79" s="13"/>
      <c r="O79" s="13" t="e">
        <f t="shared" ref="O79:U79" si="111">STDEV(O75:O77)</f>
        <v>#DIV/0!</v>
      </c>
      <c r="P79" s="13" t="e">
        <f t="shared" si="111"/>
        <v>#DIV/0!</v>
      </c>
      <c r="Q79" s="13" t="e">
        <f t="shared" si="111"/>
        <v>#DIV/0!</v>
      </c>
      <c r="R79" s="13" t="e">
        <f t="shared" si="111"/>
        <v>#DIV/0!</v>
      </c>
      <c r="S79" s="13" t="e">
        <f t="shared" si="111"/>
        <v>#DIV/0!</v>
      </c>
      <c r="T79" s="13" t="e">
        <f t="shared" si="111"/>
        <v>#DIV/0!</v>
      </c>
      <c r="U79" s="13" t="e">
        <f t="shared" si="111"/>
        <v>#DIV/0!</v>
      </c>
      <c r="W79" s="13" t="e">
        <f>STDEV(W75:W77)</f>
        <v>#DIV/0!</v>
      </c>
      <c r="X79" s="31">
        <f>STDEV(X75:X77)</f>
        <v>3.4999391440487748E-2</v>
      </c>
      <c r="Y79" s="31">
        <f>STDEV(Y75:Y77)</f>
        <v>0</v>
      </c>
      <c r="Z79" s="31">
        <f>STDEV(Z75:Z77)</f>
        <v>1.9665795149528025E-2</v>
      </c>
      <c r="AA79" s="31">
        <f>STDEV(AA75:AA77)</f>
        <v>8.6507988609150176E-3</v>
      </c>
    </row>
    <row r="80" spans="1:27" x14ac:dyDescent="0.3">
      <c r="A80" s="6"/>
      <c r="B80" s="11"/>
      <c r="C80" s="9" t="s">
        <v>12</v>
      </c>
      <c r="D80" s="9"/>
      <c r="E80" s="49">
        <f t="shared" ref="E80" si="112">(E79/E78)</f>
        <v>3.7474237873347901E-2</v>
      </c>
      <c r="F80" s="49"/>
      <c r="G80" s="21">
        <f t="shared" ref="G80" si="113">(G79/G78)</f>
        <v>9.4472773592513007E-2</v>
      </c>
      <c r="H80" s="21"/>
      <c r="I80" s="21">
        <f t="shared" ref="I80" si="114">(I79/I78)</f>
        <v>5.0125650638487604E-2</v>
      </c>
      <c r="J80" s="21"/>
      <c r="K80" s="21"/>
      <c r="L80" s="21"/>
      <c r="M80" s="21">
        <f t="shared" ref="M80" si="115">(M79/M78)</f>
        <v>0.30312964572646189</v>
      </c>
      <c r="N80" s="21"/>
      <c r="O80" s="21"/>
      <c r="P80" s="21"/>
      <c r="Q80" s="21" t="e">
        <f t="shared" ref="Q80:R80" si="116">(Q79/Q78)</f>
        <v>#DIV/0!</v>
      </c>
      <c r="R80" s="21" t="e">
        <f t="shared" si="116"/>
        <v>#DIV/0!</v>
      </c>
      <c r="S80" s="21"/>
      <c r="T80" s="21"/>
      <c r="U80" s="21" t="e">
        <f t="shared" ref="U80" si="117">(U79/U78)</f>
        <v>#DIV/0!</v>
      </c>
      <c r="W80" s="21"/>
      <c r="X80" s="32">
        <f t="shared" ref="X80" si="118">(X79/X78)</f>
        <v>0.12212967864221211</v>
      </c>
      <c r="Y80" s="32"/>
      <c r="Z80" s="32"/>
      <c r="AA80" s="32">
        <f t="shared" ref="AA80" si="119">(AA79/AA78)</f>
        <v>4.6672488963246203E-2</v>
      </c>
    </row>
    <row r="81" spans="1:21" x14ac:dyDescent="0.3">
      <c r="B81" s="12"/>
      <c r="C81" s="9"/>
      <c r="D81" s="9"/>
      <c r="E81" s="21"/>
      <c r="F81" s="21"/>
      <c r="G81" s="21"/>
      <c r="H81" s="21"/>
      <c r="I81" s="21"/>
      <c r="J81" s="35"/>
      <c r="K81" s="35"/>
      <c r="L81" s="1"/>
      <c r="M81" s="21"/>
      <c r="N81" s="21"/>
      <c r="O81" s="21"/>
      <c r="P81" s="21"/>
      <c r="Q81" s="13"/>
      <c r="R81" s="13"/>
      <c r="S81" s="13"/>
      <c r="T81" s="13"/>
      <c r="U81" s="13"/>
    </row>
    <row r="82" spans="1:21" x14ac:dyDescent="0.3">
      <c r="B82" s="12"/>
      <c r="C82" s="9"/>
      <c r="D82" s="9"/>
      <c r="E82" s="21"/>
      <c r="F82" s="21"/>
      <c r="G82" s="21"/>
      <c r="H82" s="21"/>
      <c r="I82" s="21"/>
      <c r="J82" s="46" t="s">
        <v>94</v>
      </c>
      <c r="K82" s="46"/>
      <c r="L82" s="1">
        <v>7.0000000000000007E-2</v>
      </c>
      <c r="M82" s="21"/>
      <c r="N82" s="21"/>
      <c r="O82" s="21"/>
      <c r="P82" s="21"/>
      <c r="Q82" s="13"/>
      <c r="R82" s="13"/>
      <c r="S82" s="13"/>
      <c r="T82" s="13"/>
      <c r="U82" s="13"/>
    </row>
    <row r="83" spans="1:21" x14ac:dyDescent="0.3">
      <c r="B83" s="12"/>
      <c r="C83" s="9"/>
      <c r="D83" s="9"/>
      <c r="E83" s="21"/>
      <c r="F83" s="21"/>
      <c r="G83" s="21"/>
      <c r="H83" s="21"/>
      <c r="I83" s="21"/>
      <c r="J83" s="46" t="s">
        <v>47</v>
      </c>
      <c r="K83" s="46"/>
      <c r="L83" s="1">
        <f>SUM(K78:L78)/SUM(E78:J78)</f>
        <v>3.133274492497793E-2</v>
      </c>
      <c r="M83" s="13">
        <f>L83*(K80*L80)+(E80*F80*G80*I80)</f>
        <v>0</v>
      </c>
      <c r="N83" s="21"/>
      <c r="O83" s="21"/>
      <c r="P83" s="21"/>
      <c r="Q83" s="13"/>
      <c r="R83" s="13"/>
      <c r="S83" s="13"/>
      <c r="T83" s="13"/>
      <c r="U83" s="13"/>
    </row>
    <row r="84" spans="1:21" x14ac:dyDescent="0.3">
      <c r="B84" s="12"/>
      <c r="C84" s="9"/>
      <c r="D84" s="9"/>
      <c r="E84" s="21"/>
      <c r="F84" s="21"/>
      <c r="G84" s="21"/>
      <c r="H84" s="21"/>
      <c r="I84" s="21"/>
      <c r="J84" s="35"/>
      <c r="K84" s="35"/>
      <c r="L84" s="1"/>
      <c r="M84" s="21"/>
      <c r="N84" s="21"/>
      <c r="O84" s="21"/>
      <c r="P84" s="21"/>
      <c r="Q84" s="13"/>
      <c r="R84" s="13"/>
      <c r="S84" s="13"/>
      <c r="T84" s="13"/>
      <c r="U84" s="13"/>
    </row>
    <row r="85" spans="1:21" x14ac:dyDescent="0.3">
      <c r="B85" s="12"/>
      <c r="C85" s="9"/>
      <c r="D85" s="9"/>
      <c r="E85" s="21"/>
      <c r="F85" s="21"/>
      <c r="G85" s="21"/>
      <c r="H85" s="21"/>
      <c r="I85" s="21"/>
      <c r="J85" s="26"/>
      <c r="K85" s="26"/>
      <c r="L85" s="1"/>
      <c r="M85" s="21"/>
      <c r="N85" s="21"/>
      <c r="O85" s="21"/>
      <c r="P85" s="21"/>
      <c r="Q85" s="13"/>
      <c r="R85" s="13"/>
      <c r="S85" s="13"/>
      <c r="T85" s="13"/>
      <c r="U85" s="13"/>
    </row>
    <row r="86" spans="1:21" x14ac:dyDescent="0.3">
      <c r="A86" s="6"/>
      <c r="B86" s="11"/>
      <c r="C86" s="11"/>
      <c r="D86" s="11"/>
      <c r="N86" s="21"/>
    </row>
    <row r="87" spans="1:21" x14ac:dyDescent="0.3">
      <c r="A87" s="6"/>
      <c r="B87" s="11"/>
      <c r="C87" s="11"/>
      <c r="D87" s="11"/>
      <c r="N87" s="21"/>
    </row>
    <row r="88" spans="1:21" x14ac:dyDescent="0.3">
      <c r="A88" s="6"/>
      <c r="B88" s="11"/>
      <c r="C88" s="11"/>
      <c r="D88" s="6"/>
      <c r="N88" s="21"/>
    </row>
    <row r="89" spans="1:21" x14ac:dyDescent="0.3">
      <c r="A89" s="6"/>
      <c r="B89" s="11"/>
      <c r="C89" s="9"/>
      <c r="D89" s="9"/>
      <c r="E89" s="24"/>
      <c r="F89" s="24"/>
      <c r="G89" s="24"/>
      <c r="H89" s="24"/>
      <c r="I89" s="24"/>
      <c r="J89" s="24"/>
      <c r="K89" s="24"/>
      <c r="L89" s="24"/>
      <c r="M89" s="24"/>
      <c r="N89" s="21"/>
    </row>
    <row r="90" spans="1:21" x14ac:dyDescent="0.3">
      <c r="A90" s="6"/>
      <c r="B90" s="11"/>
      <c r="C90" s="9"/>
      <c r="D90" s="9"/>
      <c r="E90" s="27"/>
      <c r="F90" s="27"/>
      <c r="G90" s="13"/>
      <c r="H90" s="13"/>
      <c r="I90" s="13"/>
      <c r="J90" s="13"/>
      <c r="K90" s="13"/>
      <c r="L90" s="13"/>
      <c r="M90" s="13"/>
      <c r="N90" s="21"/>
      <c r="O90" s="16" t="e">
        <f t="shared" ref="O90" si="120">AVERAGE(O86:O89)</f>
        <v>#DIV/0!</v>
      </c>
      <c r="P90" s="16" t="e">
        <f t="shared" ref="P90:Q90" si="121">AVERAGE(P86:P89)</f>
        <v>#DIV/0!</v>
      </c>
      <c r="Q90" s="16" t="e">
        <f t="shared" si="121"/>
        <v>#DIV/0!</v>
      </c>
      <c r="R90" s="16" t="e">
        <f t="shared" ref="R90" si="122">AVERAGE(R86:R89)</f>
        <v>#DIV/0!</v>
      </c>
      <c r="S90" s="16" t="e">
        <f>AVERAGE(S86:S89)</f>
        <v>#DIV/0!</v>
      </c>
      <c r="T90" s="16" t="e">
        <f t="shared" ref="T90" si="123">AVERAGE(T86:T89)</f>
        <v>#DIV/0!</v>
      </c>
      <c r="U90" s="16" t="e">
        <f t="shared" ref="U90" si="124">AVERAGE(U86:U89)</f>
        <v>#DIV/0!</v>
      </c>
    </row>
    <row r="91" spans="1:21" x14ac:dyDescent="0.3">
      <c r="A91" s="6"/>
      <c r="B91" s="11"/>
      <c r="C91" s="9"/>
      <c r="D91" s="9"/>
      <c r="E91" s="27"/>
      <c r="F91" s="27"/>
      <c r="G91" s="13"/>
      <c r="H91" s="13"/>
      <c r="I91" s="13"/>
      <c r="J91" s="13"/>
      <c r="K91" s="13"/>
      <c r="L91" s="13"/>
      <c r="M91" s="13"/>
      <c r="N91" s="21"/>
      <c r="O91" s="13" t="e">
        <f t="shared" ref="O91:U91" si="125">STDEV(O86:O89)</f>
        <v>#DIV/0!</v>
      </c>
      <c r="P91" s="13" t="e">
        <f t="shared" si="125"/>
        <v>#DIV/0!</v>
      </c>
      <c r="Q91" s="13" t="e">
        <f t="shared" ref="Q91" si="126">STDEV(Q86:Q89)</f>
        <v>#DIV/0!</v>
      </c>
      <c r="R91" s="13" t="e">
        <f t="shared" ref="R91" si="127">STDEV(R86:R89)</f>
        <v>#DIV/0!</v>
      </c>
      <c r="S91" s="13" t="e">
        <f>STDEV(S86:S89)</f>
        <v>#DIV/0!</v>
      </c>
      <c r="T91" s="13" t="e">
        <f t="shared" si="125"/>
        <v>#DIV/0!</v>
      </c>
      <c r="U91" s="13" t="e">
        <f t="shared" si="125"/>
        <v>#DIV/0!</v>
      </c>
    </row>
    <row r="92" spans="1:21" x14ac:dyDescent="0.3">
      <c r="A92" s="6"/>
      <c r="B92" s="11"/>
      <c r="C92" s="9"/>
      <c r="D92" s="9"/>
      <c r="E92" s="28"/>
      <c r="F92" s="28"/>
      <c r="G92" s="21"/>
      <c r="H92" s="21"/>
      <c r="I92" s="21"/>
      <c r="J92" s="21"/>
      <c r="K92" s="21"/>
      <c r="L92" s="21"/>
      <c r="M92" s="21"/>
      <c r="N92" s="21"/>
      <c r="O92" s="21" t="e">
        <f t="shared" ref="O92" si="128">(O91/O90)</f>
        <v>#DIV/0!</v>
      </c>
      <c r="P92" s="21" t="e">
        <f t="shared" ref="P92:Q92" si="129">(P91/P90)</f>
        <v>#DIV/0!</v>
      </c>
      <c r="Q92" s="21" t="e">
        <f t="shared" si="129"/>
        <v>#DIV/0!</v>
      </c>
      <c r="R92" s="21"/>
      <c r="S92" s="21" t="e">
        <f t="shared" ref="S92" si="130">(S91/S90)</f>
        <v>#DIV/0!</v>
      </c>
      <c r="T92" s="21"/>
      <c r="U92" s="21"/>
    </row>
    <row r="93" spans="1:21" x14ac:dyDescent="0.3">
      <c r="B93" s="12"/>
      <c r="C93" s="9"/>
      <c r="D93" s="9"/>
      <c r="E93" s="21"/>
      <c r="F93" s="21"/>
      <c r="G93" s="21"/>
      <c r="H93" s="21"/>
      <c r="I93" s="21"/>
      <c r="J93" s="42"/>
      <c r="K93" s="42"/>
      <c r="L93" s="5"/>
      <c r="M93" s="21"/>
      <c r="N93" s="21"/>
      <c r="O93" s="21"/>
      <c r="P93" s="21"/>
      <c r="Q93" s="13"/>
      <c r="R93" s="13"/>
      <c r="S93" s="13"/>
      <c r="T93" s="13"/>
      <c r="U93" s="13"/>
    </row>
    <row r="94" spans="1:21" x14ac:dyDescent="0.3">
      <c r="B94" s="12"/>
      <c r="C94" s="9"/>
      <c r="D94" s="9"/>
      <c r="E94" s="21"/>
      <c r="F94" s="21"/>
      <c r="G94" s="21"/>
      <c r="H94" s="21"/>
      <c r="I94" s="21"/>
      <c r="J94" s="42"/>
      <c r="K94" s="42"/>
      <c r="L94" s="5"/>
      <c r="M94" s="21"/>
      <c r="N94" s="21"/>
      <c r="O94" s="21"/>
      <c r="P94" s="21"/>
      <c r="Q94" s="13"/>
      <c r="R94" s="13"/>
      <c r="S94" s="13"/>
      <c r="T94" s="13"/>
      <c r="U94" s="13"/>
    </row>
    <row r="95" spans="1:21" x14ac:dyDescent="0.3">
      <c r="A95" s="6"/>
      <c r="B95" s="11"/>
      <c r="C95" s="9"/>
      <c r="D95" s="9"/>
      <c r="E95" s="24"/>
      <c r="F95" s="24"/>
      <c r="G95" s="24"/>
      <c r="H95" s="24"/>
      <c r="I95" s="24"/>
      <c r="J95" s="24"/>
      <c r="K95" s="24"/>
      <c r="L95" s="24"/>
      <c r="M95" s="24"/>
      <c r="N95" s="21"/>
    </row>
    <row r="96" spans="1:21" x14ac:dyDescent="0.3">
      <c r="A96" s="6"/>
      <c r="B96" s="11"/>
      <c r="C96" s="9"/>
      <c r="D96" s="9"/>
      <c r="E96" s="24"/>
      <c r="F96" s="24"/>
      <c r="G96" s="24"/>
      <c r="H96" s="24"/>
      <c r="I96" s="24"/>
      <c r="J96" s="24"/>
      <c r="K96" s="24"/>
      <c r="L96" s="24"/>
      <c r="M96" s="24"/>
      <c r="N96" s="21"/>
    </row>
    <row r="97" spans="1:21" x14ac:dyDescent="0.3">
      <c r="A97" s="6"/>
      <c r="B97" s="11"/>
      <c r="C97" s="9"/>
      <c r="D97" s="8"/>
      <c r="E97" s="24"/>
      <c r="F97" s="24"/>
      <c r="G97" s="24"/>
      <c r="H97" s="24"/>
      <c r="I97" s="24"/>
      <c r="J97" s="24"/>
      <c r="K97" s="24"/>
      <c r="L97" s="24"/>
      <c r="M97" s="24"/>
      <c r="N97" s="21"/>
    </row>
    <row r="98" spans="1:21" x14ac:dyDescent="0.3">
      <c r="A98" s="6"/>
      <c r="B98" s="11"/>
      <c r="C98" s="9"/>
      <c r="D98" s="9"/>
      <c r="E98" s="24"/>
      <c r="F98" s="24"/>
      <c r="G98" s="24"/>
      <c r="H98" s="24"/>
      <c r="I98" s="24"/>
      <c r="J98" s="24"/>
      <c r="K98" s="24"/>
      <c r="L98" s="24"/>
      <c r="M98" s="24"/>
      <c r="N98" s="21"/>
    </row>
    <row r="99" spans="1:21" x14ac:dyDescent="0.3">
      <c r="A99" s="6"/>
      <c r="B99" s="11"/>
      <c r="C99" s="9"/>
      <c r="D99" s="9"/>
      <c r="E99" s="27"/>
      <c r="F99" s="27"/>
      <c r="G99" s="13"/>
      <c r="H99" s="13"/>
      <c r="I99" s="13"/>
      <c r="J99" s="13"/>
      <c r="K99" s="13"/>
      <c r="L99" s="13"/>
      <c r="M99" s="13"/>
      <c r="N99" s="21"/>
      <c r="O99" s="30" t="e">
        <f t="shared" ref="O99" si="131">AVERAGE(O95:O98)</f>
        <v>#DIV/0!</v>
      </c>
      <c r="P99" s="30" t="e">
        <f t="shared" ref="P99:R99" si="132">AVERAGE(P95:P98)</f>
        <v>#DIV/0!</v>
      </c>
      <c r="Q99" s="30" t="e">
        <f t="shared" si="132"/>
        <v>#DIV/0!</v>
      </c>
      <c r="R99" s="30" t="e">
        <f t="shared" si="132"/>
        <v>#DIV/0!</v>
      </c>
      <c r="S99" s="30" t="e">
        <f>AVERAGE(S95:S98)</f>
        <v>#DIV/0!</v>
      </c>
      <c r="T99" s="30" t="e">
        <f t="shared" ref="T99" si="133">AVERAGE(T95:T98)</f>
        <v>#DIV/0!</v>
      </c>
      <c r="U99" s="30" t="e">
        <f t="shared" ref="U99" si="134">AVERAGE(U95:U98)</f>
        <v>#DIV/0!</v>
      </c>
    </row>
    <row r="100" spans="1:21" x14ac:dyDescent="0.3">
      <c r="A100" s="6"/>
      <c r="B100" s="11"/>
      <c r="C100" s="9"/>
      <c r="D100" s="9"/>
      <c r="E100" s="27"/>
      <c r="F100" s="27"/>
      <c r="G100" s="13"/>
      <c r="H100" s="13"/>
      <c r="I100" s="13"/>
      <c r="J100" s="13"/>
      <c r="K100" s="13"/>
      <c r="L100" s="13"/>
      <c r="M100" s="13"/>
      <c r="N100" s="21"/>
      <c r="O100" s="31" t="e">
        <f t="shared" ref="O100:P100" si="135">STDEV(O95:O98)</f>
        <v>#DIV/0!</v>
      </c>
      <c r="P100" s="31" t="e">
        <f t="shared" si="135"/>
        <v>#DIV/0!</v>
      </c>
      <c r="Q100" s="31" t="e">
        <f t="shared" ref="Q100" si="136">STDEV(Q95:Q98)</f>
        <v>#DIV/0!</v>
      </c>
      <c r="R100" s="31" t="e">
        <f t="shared" ref="R100" si="137">STDEV(R95:R98)</f>
        <v>#DIV/0!</v>
      </c>
      <c r="S100" s="31" t="e">
        <f>STDEV(S95:S98)</f>
        <v>#DIV/0!</v>
      </c>
      <c r="T100" s="31" t="e">
        <f t="shared" ref="T100:U100" si="138">STDEV(T95:T98)</f>
        <v>#DIV/0!</v>
      </c>
      <c r="U100" s="31" t="e">
        <f t="shared" si="138"/>
        <v>#DIV/0!</v>
      </c>
    </row>
    <row r="101" spans="1:21" x14ac:dyDescent="0.3">
      <c r="A101" s="6"/>
      <c r="B101" s="11"/>
      <c r="C101" s="9"/>
      <c r="D101" s="9"/>
      <c r="E101" s="28"/>
      <c r="F101" s="28"/>
      <c r="G101" s="21"/>
      <c r="H101" s="21"/>
      <c r="I101" s="21"/>
      <c r="J101" s="21"/>
      <c r="K101" s="21"/>
      <c r="L101" s="21"/>
      <c r="M101" s="21"/>
      <c r="N101" s="21"/>
      <c r="O101" s="32" t="e">
        <f t="shared" ref="O101" si="139">(O100/O99)</f>
        <v>#DIV/0!</v>
      </c>
      <c r="P101" s="32" t="e">
        <f t="shared" ref="P101:R101" si="140">(P100/P99)</f>
        <v>#DIV/0!</v>
      </c>
      <c r="Q101" s="32"/>
      <c r="R101" s="32" t="e">
        <f t="shared" si="140"/>
        <v>#DIV/0!</v>
      </c>
      <c r="S101" s="32" t="e">
        <f t="shared" ref="S101:T101" si="141">(S100/S99)</f>
        <v>#DIV/0!</v>
      </c>
      <c r="T101" s="32" t="e">
        <f t="shared" si="141"/>
        <v>#DIV/0!</v>
      </c>
      <c r="U101" s="32"/>
    </row>
    <row r="102" spans="1:21" x14ac:dyDescent="0.3">
      <c r="B102" s="12"/>
      <c r="C102" s="9"/>
      <c r="D102" s="9"/>
      <c r="E102" s="21"/>
      <c r="F102" s="21"/>
      <c r="G102" s="21"/>
      <c r="H102" s="21"/>
      <c r="I102" s="21"/>
      <c r="J102" s="42"/>
      <c r="K102" s="42"/>
      <c r="L102" s="5"/>
      <c r="M102" s="21"/>
      <c r="N102" s="21"/>
      <c r="O102" s="21"/>
      <c r="P102" s="21"/>
      <c r="Q102" s="13"/>
      <c r="R102" s="13"/>
      <c r="S102" s="13"/>
      <c r="T102" s="13"/>
      <c r="U102" s="13"/>
    </row>
    <row r="103" spans="1:21" x14ac:dyDescent="0.3">
      <c r="B103" s="12"/>
      <c r="C103" s="9"/>
      <c r="D103" s="9"/>
      <c r="E103" s="21"/>
      <c r="F103" s="21"/>
      <c r="G103" s="21"/>
      <c r="H103" s="21"/>
      <c r="I103" s="21"/>
      <c r="J103" s="42"/>
      <c r="K103" s="42"/>
      <c r="L103" s="5"/>
      <c r="M103" s="21"/>
      <c r="N103" s="21"/>
      <c r="O103" s="21"/>
      <c r="P103" s="21"/>
      <c r="Q103" s="13"/>
      <c r="R103" s="13"/>
      <c r="S103" s="13"/>
      <c r="T103" s="13"/>
      <c r="U103" s="13"/>
    </row>
    <row r="104" spans="1:21" x14ac:dyDescent="0.3">
      <c r="A104" s="6"/>
      <c r="B104" s="11"/>
      <c r="C104" s="9"/>
      <c r="D104" s="9"/>
      <c r="E104" s="24"/>
      <c r="F104" s="24"/>
      <c r="G104" s="24"/>
      <c r="H104" s="24"/>
      <c r="I104" s="24"/>
      <c r="J104" s="24"/>
      <c r="K104" s="24"/>
      <c r="L104" s="24"/>
      <c r="M104" s="24"/>
      <c r="N104" s="21"/>
    </row>
    <row r="105" spans="1:21" x14ac:dyDescent="0.3">
      <c r="A105" s="6"/>
      <c r="B105" s="12"/>
      <c r="C105" s="9"/>
      <c r="D105" s="9"/>
      <c r="E105" s="24"/>
      <c r="F105" s="24"/>
      <c r="G105" s="24"/>
      <c r="H105" s="24"/>
      <c r="I105" s="24"/>
      <c r="J105" s="24"/>
      <c r="K105" s="24"/>
      <c r="L105" s="24"/>
      <c r="M105" s="24"/>
      <c r="N105" s="21"/>
    </row>
    <row r="106" spans="1:21" x14ac:dyDescent="0.3">
      <c r="B106" s="12"/>
      <c r="C106" s="9"/>
      <c r="D106" s="8"/>
      <c r="E106" s="24"/>
      <c r="F106" s="24"/>
      <c r="G106" s="24"/>
      <c r="H106" s="24"/>
      <c r="I106" s="24"/>
      <c r="J106" s="24"/>
      <c r="K106" s="24"/>
      <c r="L106" s="24"/>
      <c r="M106" s="24"/>
      <c r="N106" s="21"/>
    </row>
    <row r="107" spans="1:21" x14ac:dyDescent="0.3">
      <c r="B107" s="12"/>
      <c r="C107" s="9"/>
      <c r="D107" s="9"/>
      <c r="E107" s="24"/>
      <c r="F107" s="24"/>
      <c r="G107" s="24"/>
      <c r="H107" s="24"/>
      <c r="I107" s="24"/>
      <c r="J107" s="24"/>
      <c r="K107" s="24"/>
      <c r="L107" s="24"/>
      <c r="M107" s="24"/>
      <c r="N107" s="21"/>
    </row>
    <row r="108" spans="1:21" x14ac:dyDescent="0.3">
      <c r="B108" s="12"/>
      <c r="C108" s="9"/>
      <c r="D108" s="9"/>
      <c r="E108" s="24"/>
      <c r="F108" s="24"/>
      <c r="G108" s="24"/>
      <c r="H108" s="24"/>
      <c r="I108" s="24"/>
      <c r="J108" s="24"/>
      <c r="K108" s="24"/>
      <c r="L108" s="24"/>
      <c r="M108" s="24"/>
      <c r="N108" s="21"/>
      <c r="O108" s="30" t="e">
        <f t="shared" ref="O108" si="142">AVERAGE(O104:O107)</f>
        <v>#DIV/0!</v>
      </c>
      <c r="P108" s="30" t="e">
        <f t="shared" ref="P108" si="143">AVERAGE(P104:P107)</f>
        <v>#DIV/0!</v>
      </c>
      <c r="Q108" s="30" t="e">
        <f t="shared" ref="Q108" si="144">AVERAGE(Q104:Q107)</f>
        <v>#DIV/0!</v>
      </c>
      <c r="R108" s="30" t="e">
        <f t="shared" ref="R108" si="145">AVERAGE(R104:R107)</f>
        <v>#DIV/0!</v>
      </c>
      <c r="S108" s="30" t="e">
        <f>AVERAGE(S104:S107)</f>
        <v>#DIV/0!</v>
      </c>
      <c r="T108" s="30" t="e">
        <f t="shared" ref="T108" si="146">AVERAGE(T104:T107)</f>
        <v>#DIV/0!</v>
      </c>
      <c r="U108" s="30" t="e">
        <f t="shared" ref="U108" si="147">AVERAGE(U104:U107)</f>
        <v>#DIV/0!</v>
      </c>
    </row>
    <row r="109" spans="1:21" x14ac:dyDescent="0.3">
      <c r="B109" s="12"/>
      <c r="C109" s="9"/>
      <c r="D109" s="9"/>
      <c r="E109" s="24"/>
      <c r="F109" s="24"/>
      <c r="G109" s="24"/>
      <c r="H109" s="24"/>
      <c r="I109" s="24"/>
      <c r="J109" s="24"/>
      <c r="K109" s="24"/>
      <c r="L109" s="24"/>
      <c r="M109" s="24"/>
      <c r="N109" s="21"/>
      <c r="O109" s="31" t="e">
        <f t="shared" ref="O109:R109" si="148">STDEV(O104:O107)</f>
        <v>#DIV/0!</v>
      </c>
      <c r="P109" s="31" t="e">
        <f t="shared" si="148"/>
        <v>#DIV/0!</v>
      </c>
      <c r="Q109" s="31" t="e">
        <f t="shared" si="148"/>
        <v>#DIV/0!</v>
      </c>
      <c r="R109" s="31" t="e">
        <f t="shared" si="148"/>
        <v>#DIV/0!</v>
      </c>
      <c r="S109" s="31" t="e">
        <f>STDEV(S104:S107)</f>
        <v>#DIV/0!</v>
      </c>
      <c r="T109" s="31" t="e">
        <f t="shared" ref="T109:U109" si="149">STDEV(T104:T107)</f>
        <v>#DIV/0!</v>
      </c>
      <c r="U109" s="31" t="e">
        <f t="shared" si="149"/>
        <v>#DIV/0!</v>
      </c>
    </row>
    <row r="110" spans="1:21" x14ac:dyDescent="0.3">
      <c r="B110" s="12"/>
      <c r="C110" s="9"/>
      <c r="D110" s="9"/>
      <c r="E110" s="24"/>
      <c r="F110" s="24"/>
      <c r="G110" s="24"/>
      <c r="H110" s="24"/>
      <c r="I110" s="24"/>
      <c r="J110" s="24"/>
      <c r="K110" s="24"/>
      <c r="L110" s="24"/>
      <c r="M110" s="24"/>
      <c r="N110" s="21"/>
      <c r="O110" s="32"/>
      <c r="P110" s="32"/>
      <c r="Q110" s="32" t="e">
        <f t="shared" ref="Q110" si="150">(Q109/Q108)</f>
        <v>#DIV/0!</v>
      </c>
      <c r="R110" s="32" t="e">
        <f t="shared" ref="R110" si="151">(R109/R108)</f>
        <v>#DIV/0!</v>
      </c>
      <c r="S110" s="32"/>
      <c r="T110" s="32"/>
      <c r="U110" s="32" t="e">
        <f t="shared" ref="U110" si="152">(U109/U108)</f>
        <v>#DIV/0!</v>
      </c>
    </row>
    <row r="111" spans="1:21" x14ac:dyDescent="0.3">
      <c r="B111" s="12"/>
      <c r="C111" s="9"/>
      <c r="D111" s="9"/>
      <c r="E111" s="21"/>
      <c r="F111" s="21"/>
      <c r="G111" s="21"/>
      <c r="H111" s="21"/>
      <c r="I111" s="21"/>
      <c r="J111" s="42"/>
      <c r="K111" s="42"/>
      <c r="L111" s="5"/>
      <c r="M111" s="21"/>
      <c r="N111" s="21"/>
      <c r="O111" s="21"/>
      <c r="P111" s="21"/>
      <c r="Q111" s="13"/>
      <c r="R111" s="13"/>
      <c r="S111" s="13"/>
      <c r="T111" s="13"/>
      <c r="U111" s="13"/>
    </row>
    <row r="112" spans="1:21" x14ac:dyDescent="0.3">
      <c r="B112" s="12"/>
      <c r="C112" s="9"/>
      <c r="D112" s="9"/>
      <c r="E112" s="21"/>
      <c r="F112" s="21"/>
      <c r="G112" s="21"/>
      <c r="H112" s="21"/>
      <c r="I112" s="21"/>
      <c r="J112" s="42"/>
      <c r="K112" s="42"/>
      <c r="L112" s="5"/>
      <c r="M112" s="21"/>
      <c r="N112" s="21"/>
      <c r="O112" s="21"/>
      <c r="P112" s="21"/>
      <c r="Q112" s="13"/>
      <c r="R112" s="13"/>
      <c r="S112" s="13"/>
      <c r="T112" s="13"/>
      <c r="U112" s="13"/>
    </row>
    <row r="113" spans="2:21" x14ac:dyDescent="0.3">
      <c r="B113" s="12"/>
      <c r="C113" s="9"/>
      <c r="D113" s="9"/>
      <c r="E113" s="21"/>
      <c r="F113" s="21"/>
      <c r="G113" s="21"/>
      <c r="H113" s="21"/>
      <c r="I113" s="21"/>
      <c r="J113" s="42"/>
      <c r="K113" s="42"/>
      <c r="L113" s="5"/>
      <c r="M113" s="21"/>
      <c r="N113" s="21"/>
      <c r="O113" s="21"/>
      <c r="P113" s="21"/>
      <c r="Q113" s="13"/>
      <c r="R113" s="13"/>
      <c r="S113" s="13"/>
      <c r="T113" s="13"/>
      <c r="U113" s="13"/>
    </row>
    <row r="114" spans="2:21" x14ac:dyDescent="0.3">
      <c r="B114" s="12"/>
      <c r="C114" s="9"/>
      <c r="D114" s="9"/>
      <c r="E114" s="21"/>
      <c r="F114" s="21"/>
      <c r="G114" s="21"/>
      <c r="H114" s="21"/>
      <c r="I114" s="21"/>
      <c r="J114" s="42"/>
      <c r="K114" s="42"/>
      <c r="L114" s="5"/>
      <c r="M114" s="21"/>
      <c r="N114" s="21"/>
      <c r="O114" s="21"/>
      <c r="P114" s="21"/>
      <c r="Q114" s="13"/>
      <c r="R114" s="13"/>
      <c r="S114" s="13"/>
      <c r="T114" s="13"/>
      <c r="U114" s="13"/>
    </row>
    <row r="115" spans="2:21" x14ac:dyDescent="0.3">
      <c r="B115" s="12"/>
      <c r="C115" s="9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4"/>
      <c r="R115" s="24"/>
      <c r="S115" s="24"/>
      <c r="T115" s="24"/>
      <c r="U115" s="24"/>
    </row>
    <row r="116" spans="2:21" x14ac:dyDescent="0.3">
      <c r="B116" s="12"/>
      <c r="C116" s="9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</row>
    <row r="117" spans="2:21" x14ac:dyDescent="0.3">
      <c r="B117" s="12"/>
      <c r="C117" s="25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</row>
    <row r="118" spans="2:21" x14ac:dyDescent="0.3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</row>
    <row r="119" spans="2:21" x14ac:dyDescent="0.3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</row>
    <row r="120" spans="2:21" x14ac:dyDescent="0.3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2:21" x14ac:dyDescent="0.3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</sheetData>
  <mergeCells count="49">
    <mergeCell ref="E72:F72"/>
    <mergeCell ref="E73:F73"/>
    <mergeCell ref="E78:F78"/>
    <mergeCell ref="E79:F79"/>
    <mergeCell ref="E80:F80"/>
    <mergeCell ref="E75:F75"/>
    <mergeCell ref="E76:F76"/>
    <mergeCell ref="E77:F77"/>
    <mergeCell ref="E58:F58"/>
    <mergeCell ref="E59:F59"/>
    <mergeCell ref="E69:F69"/>
    <mergeCell ref="E70:F70"/>
    <mergeCell ref="E71:F71"/>
    <mergeCell ref="E65:F65"/>
    <mergeCell ref="E66:F66"/>
    <mergeCell ref="E67:F67"/>
    <mergeCell ref="E68:F68"/>
    <mergeCell ref="E60:F60"/>
    <mergeCell ref="E55:F55"/>
    <mergeCell ref="E56:F56"/>
    <mergeCell ref="E53:F53"/>
    <mergeCell ref="E54:F54"/>
    <mergeCell ref="E57:F57"/>
    <mergeCell ref="B4:D4"/>
    <mergeCell ref="E4:M4"/>
    <mergeCell ref="O4:U4"/>
    <mergeCell ref="W4:AA4"/>
    <mergeCell ref="E33:F33"/>
    <mergeCell ref="E52:F52"/>
    <mergeCell ref="E1:AC1"/>
    <mergeCell ref="W2:AA2"/>
    <mergeCell ref="J36:K36"/>
    <mergeCell ref="J37:K37"/>
    <mergeCell ref="E32:F32"/>
    <mergeCell ref="J14:K14"/>
    <mergeCell ref="J15:K15"/>
    <mergeCell ref="J25:K25"/>
    <mergeCell ref="J26:K26"/>
    <mergeCell ref="E34:F34"/>
    <mergeCell ref="E28:F28"/>
    <mergeCell ref="E29:F29"/>
    <mergeCell ref="E30:F30"/>
    <mergeCell ref="E31:F31"/>
    <mergeCell ref="J62:K62"/>
    <mergeCell ref="J63:K63"/>
    <mergeCell ref="J82:K82"/>
    <mergeCell ref="J83:K83"/>
    <mergeCell ref="J49:K49"/>
    <mergeCell ref="J50:K5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5"/>
  <sheetViews>
    <sheetView tabSelected="1" topLeftCell="A28" workbookViewId="0">
      <selection activeCell="G15" sqref="G15"/>
    </sheetView>
  </sheetViews>
  <sheetFormatPr defaultRowHeight="14.4" x14ac:dyDescent="0.3"/>
  <cols>
    <col min="2" max="2" width="11.5546875" customWidth="1"/>
  </cols>
  <sheetData>
    <row r="2" spans="2:10" x14ac:dyDescent="0.3">
      <c r="C2" s="19" t="s">
        <v>6</v>
      </c>
      <c r="E2" s="8" t="s">
        <v>52</v>
      </c>
      <c r="G2" s="6" t="s">
        <v>90</v>
      </c>
      <c r="H2" s="6"/>
      <c r="I2" s="6" t="s">
        <v>91</v>
      </c>
    </row>
    <row r="3" spans="2:10" x14ac:dyDescent="0.3">
      <c r="C3" s="15" t="s">
        <v>10</v>
      </c>
      <c r="D3" s="9" t="s">
        <v>11</v>
      </c>
      <c r="E3" s="15" t="s">
        <v>10</v>
      </c>
      <c r="F3" s="9" t="s">
        <v>11</v>
      </c>
      <c r="G3" s="15" t="s">
        <v>10</v>
      </c>
      <c r="H3" s="9" t="s">
        <v>11</v>
      </c>
      <c r="I3" s="15" t="s">
        <v>10</v>
      </c>
      <c r="J3" s="9" t="s">
        <v>11</v>
      </c>
    </row>
    <row r="4" spans="2:10" x14ac:dyDescent="0.3">
      <c r="B4" s="6" t="s">
        <v>69</v>
      </c>
      <c r="C4" s="1">
        <f>Survey!AF3</f>
        <v>0.4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2:10" x14ac:dyDescent="0.3">
      <c r="B5" s="11" t="str">
        <f>Survey!C6</f>
        <v>PET pellet</v>
      </c>
      <c r="C5" s="1">
        <f>Survey!AE10</f>
        <v>0.31534082963809973</v>
      </c>
      <c r="D5" s="1">
        <f>Survey!AE11</f>
        <v>3.4150068835582144E-2</v>
      </c>
      <c r="E5" s="1">
        <f>Survey!AF10</f>
        <v>2.2682913229641775E-3</v>
      </c>
      <c r="F5" s="1">
        <f>Survey!AF11</f>
        <v>3.2826645445111504E-3</v>
      </c>
      <c r="G5" s="1">
        <f>Survey!AG10</f>
        <v>0</v>
      </c>
      <c r="H5" s="1">
        <f>Survey!AG11</f>
        <v>0</v>
      </c>
      <c r="I5" s="1">
        <f>Survey!AH10</f>
        <v>0</v>
      </c>
      <c r="J5" s="1">
        <f>Survey!AH11</f>
        <v>0</v>
      </c>
    </row>
    <row r="6" spans="2:10" x14ac:dyDescent="0.3">
      <c r="B6" s="11" t="str">
        <f>Survey!C14</f>
        <v>PET purified</v>
      </c>
      <c r="C6" s="1">
        <f>Survey!AE18</f>
        <v>0.34323005942653684</v>
      </c>
      <c r="D6" s="1">
        <f>Survey!AE19</f>
        <v>2.3669015783272958E-2</v>
      </c>
      <c r="E6" s="1">
        <f>Survey!AF18</f>
        <v>5.0060554255015946E-3</v>
      </c>
      <c r="F6" s="1">
        <f>Survey!AF19</f>
        <v>5.5998795373136392E-3</v>
      </c>
      <c r="G6" s="1">
        <f>Survey!AG18</f>
        <v>0</v>
      </c>
      <c r="H6" s="1">
        <f>Survey!AG19</f>
        <v>0</v>
      </c>
      <c r="I6" s="1">
        <f>Survey!AH18</f>
        <v>0</v>
      </c>
      <c r="J6" s="1">
        <f>Survey!AH19</f>
        <v>0</v>
      </c>
    </row>
    <row r="7" spans="2:10" x14ac:dyDescent="0.3">
      <c r="B7" s="11" t="s">
        <v>96</v>
      </c>
      <c r="C7" s="1">
        <f>Survey!AE26</f>
        <v>0.31101909590686205</v>
      </c>
      <c r="D7" s="1">
        <f>Survey!AE27</f>
        <v>3.0037246115233063E-2</v>
      </c>
      <c r="E7" s="1">
        <f>Survey!AF26</f>
        <v>4.9390862417229342E-2</v>
      </c>
      <c r="F7" s="1">
        <f>Survey!AF27</f>
        <v>8.1825738740517132E-3</v>
      </c>
      <c r="G7" s="1">
        <f>Survey!AG26</f>
        <v>8.426995597465374E-2</v>
      </c>
      <c r="H7" s="1">
        <f>Survey!AG27</f>
        <v>8.3368266404820167E-3</v>
      </c>
      <c r="I7" s="1">
        <f>Survey!AH26</f>
        <v>4.410635001343155E-2</v>
      </c>
      <c r="J7" s="1">
        <f>Survey!AH27</f>
        <v>7.7586078065428627E-3</v>
      </c>
    </row>
    <row r="8" spans="2:10" x14ac:dyDescent="0.3">
      <c r="B8" s="6" t="str">
        <f>Survey!C30</f>
        <v>PET  ref</v>
      </c>
      <c r="C8" s="1">
        <f>Survey!AE36</f>
        <v>0.3135966508786257</v>
      </c>
      <c r="D8" s="1">
        <f>Survey!AE37</f>
        <v>1.8639806707957923E-2</v>
      </c>
      <c r="E8" s="1">
        <f>Survey!AF36</f>
        <v>2.5026546890114576E-2</v>
      </c>
      <c r="F8" s="1">
        <f>Survey!AF37</f>
        <v>1.078001116601506E-2</v>
      </c>
      <c r="G8" s="1">
        <f>Survey!AG36</f>
        <v>0</v>
      </c>
      <c r="H8" s="1">
        <f>Survey!AG37</f>
        <v>0</v>
      </c>
      <c r="I8" s="1">
        <f>Survey!AH36</f>
        <v>0</v>
      </c>
      <c r="J8" s="1">
        <f>Survey!AH37</f>
        <v>0</v>
      </c>
    </row>
    <row r="9" spans="2:10" x14ac:dyDescent="0.3">
      <c r="B9" s="6" t="str">
        <f>Survey!C40</f>
        <v>PET  ablated</v>
      </c>
      <c r="C9" s="1">
        <f>Survey!AE46</f>
        <v>0.20350598395615824</v>
      </c>
      <c r="D9" s="1">
        <f>Survey!AE47</f>
        <v>7.6307975064656947E-2</v>
      </c>
      <c r="E9" s="1">
        <f>Survey!AF46</f>
        <v>2.6549490656466824E-2</v>
      </c>
      <c r="F9" s="1">
        <f>Survey!AF47</f>
        <v>1.25322823503859E-2</v>
      </c>
      <c r="G9" s="1">
        <f>Survey!AG46</f>
        <v>0</v>
      </c>
      <c r="H9" s="1">
        <f>Survey!AG47</f>
        <v>0</v>
      </c>
      <c r="I9" s="1">
        <f>Survey!AH46</f>
        <v>0</v>
      </c>
      <c r="J9" s="1">
        <f>Survey!AH47</f>
        <v>0</v>
      </c>
    </row>
    <row r="10" spans="2:10" x14ac:dyDescent="0.3">
      <c r="B10" s="6" t="s">
        <v>99</v>
      </c>
      <c r="C10" s="1">
        <f>Survey!AE63</f>
        <v>0.58292139226361694</v>
      </c>
      <c r="D10" s="1">
        <f>Survey!AE64</f>
        <v>9.7265362416568787E-2</v>
      </c>
      <c r="E10" s="1">
        <f>Survey!AF63</f>
        <v>4.9742491057479708E-2</v>
      </c>
      <c r="F10" s="1">
        <f>Survey!AF64</f>
        <v>3.7345409820580553E-3</v>
      </c>
      <c r="G10" s="1">
        <f>Survey!AG63</f>
        <v>6.08577837954569E-2</v>
      </c>
      <c r="H10" s="1">
        <f>Survey!AG64</f>
        <v>5.9849842148398009E-3</v>
      </c>
      <c r="I10" s="1">
        <f>Survey!AH63</f>
        <v>0.18288842794582438</v>
      </c>
      <c r="J10" s="1">
        <f>Survey!AH64</f>
        <v>5.4607748772972586E-2</v>
      </c>
    </row>
    <row r="13" spans="2:10" x14ac:dyDescent="0.3">
      <c r="B13" s="6"/>
      <c r="C13" s="1"/>
      <c r="D13" s="1"/>
      <c r="E13" s="1"/>
      <c r="F13" s="1"/>
    </row>
    <row r="17" spans="2:10" x14ac:dyDescent="0.3">
      <c r="C17" s="6" t="s">
        <v>2</v>
      </c>
      <c r="D17" s="6" t="s">
        <v>3</v>
      </c>
      <c r="E17" s="6" t="s">
        <v>4</v>
      </c>
      <c r="F17" s="6" t="s">
        <v>68</v>
      </c>
      <c r="G17" s="11" t="s">
        <v>93</v>
      </c>
      <c r="H17" s="11" t="s">
        <v>53</v>
      </c>
      <c r="I17" s="11" t="s">
        <v>5</v>
      </c>
      <c r="J17" s="11" t="s">
        <v>92</v>
      </c>
    </row>
    <row r="18" spans="2:10" x14ac:dyDescent="0.3">
      <c r="B18" s="6" t="str">
        <f>Survey!C6</f>
        <v>PET pellet</v>
      </c>
      <c r="C18" s="1">
        <f>Survey!V10</f>
        <v>23.893091559155916</v>
      </c>
      <c r="D18" s="1">
        <f>Survey!W10</f>
        <v>75.936908440844078</v>
      </c>
      <c r="E18" s="1">
        <f>Survey!X10</f>
        <v>0</v>
      </c>
      <c r="F18" s="1">
        <f>Survey!Y10</f>
        <v>0</v>
      </c>
      <c r="G18" s="1">
        <f>Survey!Z10</f>
        <v>0</v>
      </c>
      <c r="H18" s="1">
        <f>Survey!AA10</f>
        <v>0</v>
      </c>
      <c r="I18" s="1">
        <f>Survey!AB10</f>
        <v>0.17</v>
      </c>
      <c r="J18" s="1">
        <f>Survey!AC10</f>
        <v>0</v>
      </c>
    </row>
    <row r="19" spans="2:10" x14ac:dyDescent="0.3">
      <c r="C19" s="1">
        <f>Survey!V11</f>
        <v>1.9799308825711401</v>
      </c>
      <c r="D19" s="1">
        <f>Survey!W11</f>
        <v>2.072677365054254</v>
      </c>
      <c r="E19" s="1">
        <f>Survey!X11</f>
        <v>0</v>
      </c>
      <c r="F19" s="1">
        <f>Survey!Y11</f>
        <v>0</v>
      </c>
      <c r="G19" s="1">
        <f>Survey!Z11</f>
        <v>0</v>
      </c>
      <c r="H19" s="1">
        <f>Survey!AA11</f>
        <v>0</v>
      </c>
      <c r="I19" s="1">
        <f>Survey!AB11</f>
        <v>0.24344746182013619</v>
      </c>
      <c r="J19" s="1">
        <f>Survey!AC11</f>
        <v>0</v>
      </c>
    </row>
    <row r="20" spans="2:10" x14ac:dyDescent="0.3">
      <c r="B20" s="6" t="str">
        <f>Survey!C14</f>
        <v>PET purified</v>
      </c>
      <c r="C20" s="1">
        <f>Survey!V18</f>
        <v>25.304326817318266</v>
      </c>
      <c r="D20" s="1">
        <f>Survey!W18</f>
        <v>73.770676682331768</v>
      </c>
      <c r="E20" s="1">
        <f>Survey!X18</f>
        <v>0</v>
      </c>
      <c r="F20" s="1">
        <f>Survey!Y18</f>
        <v>0.37250000000000005</v>
      </c>
      <c r="G20" s="1">
        <f>Survey!Z18</f>
        <v>0.17999650034996501</v>
      </c>
      <c r="H20" s="1">
        <f>Survey!AA18</f>
        <v>0</v>
      </c>
      <c r="I20" s="1">
        <f>Survey!AB18</f>
        <v>0.3725</v>
      </c>
      <c r="J20" s="1">
        <f>Survey!AC18</f>
        <v>0</v>
      </c>
    </row>
    <row r="21" spans="2:10" x14ac:dyDescent="0.3">
      <c r="C21" s="1">
        <f>Survey!V19</f>
        <v>1.4371446300722568</v>
      </c>
      <c r="D21" s="1">
        <f>Survey!W19</f>
        <v>0.92048143010749639</v>
      </c>
      <c r="E21" s="1">
        <f>Survey!X19</f>
        <v>0</v>
      </c>
      <c r="F21" s="1">
        <f>Survey!Y19</f>
        <v>0.2667551936389117</v>
      </c>
      <c r="G21" s="1">
        <f>Survey!Z19</f>
        <v>4.6192062936475015E-2</v>
      </c>
      <c r="H21" s="1">
        <f>Survey!AA19</f>
        <v>0</v>
      </c>
      <c r="I21" s="1">
        <f>Survey!AB19</f>
        <v>0.41724293483133629</v>
      </c>
      <c r="J21" s="1">
        <f>Survey!AC19</f>
        <v>0</v>
      </c>
    </row>
    <row r="22" spans="2:10" x14ac:dyDescent="0.3">
      <c r="B22" s="11" t="s">
        <v>96</v>
      </c>
      <c r="C22" s="1">
        <f>Survey!V26</f>
        <v>20.704520279418841</v>
      </c>
      <c r="D22" s="1">
        <f>Survey!W26</f>
        <v>66.710072395932613</v>
      </c>
      <c r="E22" s="1">
        <f>Survey!X26</f>
        <v>5.6125973960277618</v>
      </c>
      <c r="F22" s="1">
        <f>Survey!Y26</f>
        <v>0</v>
      </c>
      <c r="G22" s="1">
        <f>Survey!Z26</f>
        <v>0.74625929469966978</v>
      </c>
      <c r="H22" s="1">
        <f>Survey!AA26</f>
        <v>2.9392614906411749</v>
      </c>
      <c r="I22" s="1">
        <f>Survey!AB26</f>
        <v>3.287289143279942</v>
      </c>
      <c r="J22" s="1">
        <f>Survey!AC26</f>
        <v>0</v>
      </c>
    </row>
    <row r="23" spans="2:10" x14ac:dyDescent="0.3">
      <c r="C23" s="1">
        <f>Survey!V27</f>
        <v>1.4254394699690218</v>
      </c>
      <c r="D23" s="1">
        <f>Survey!W27</f>
        <v>1.9696646037740275</v>
      </c>
      <c r="E23" s="1">
        <f>Survey!X27</f>
        <v>0.46064080441567712</v>
      </c>
      <c r="F23" s="1">
        <f>Survey!Y27</f>
        <v>0</v>
      </c>
      <c r="G23" s="1">
        <f>Survey!Z27</f>
        <v>8.343269711703892E-2</v>
      </c>
      <c r="H23" s="1">
        <f>Survey!AA27</f>
        <v>0.50787886852151576</v>
      </c>
      <c r="I23" s="1">
        <f>Survey!AB27</f>
        <v>0.48134182642641626</v>
      </c>
      <c r="J23" s="1">
        <f>Survey!AC27</f>
        <v>0</v>
      </c>
    </row>
    <row r="24" spans="2:10" x14ac:dyDescent="0.3">
      <c r="B24" s="6" t="str">
        <f>Survey!C30</f>
        <v>PET  ref</v>
      </c>
      <c r="C24" s="1">
        <f>Survey!V36</f>
        <v>23.386292280612921</v>
      </c>
      <c r="D24" s="1">
        <f>Survey!W36</f>
        <v>74.637039711987072</v>
      </c>
      <c r="E24" s="1">
        <f>Survey!X36</f>
        <v>0</v>
      </c>
      <c r="F24" s="1">
        <f>Survey!Y36</f>
        <v>0</v>
      </c>
      <c r="G24" s="1">
        <f>Survey!Z36</f>
        <v>0</v>
      </c>
      <c r="H24" s="1">
        <f>Survey!AA36</f>
        <v>0</v>
      </c>
      <c r="I24" s="1">
        <f>Survey!AB36</f>
        <v>1.8583330067999964</v>
      </c>
      <c r="J24" s="1">
        <f>Survey!AC36</f>
        <v>0.11833500060001667</v>
      </c>
    </row>
    <row r="25" spans="2:10" x14ac:dyDescent="0.3">
      <c r="B25" s="6"/>
      <c r="C25" s="1">
        <f>Survey!V37</f>
        <v>1.0245934420879839</v>
      </c>
      <c r="D25" s="1">
        <f>Survey!W37</f>
        <v>1.4078964785951564</v>
      </c>
      <c r="E25" s="1">
        <f>Survey!X37</f>
        <v>0</v>
      </c>
      <c r="F25" s="1">
        <f>Survey!Y37</f>
        <v>0</v>
      </c>
      <c r="G25" s="1">
        <f>Survey!Z37</f>
        <v>0</v>
      </c>
      <c r="H25" s="1">
        <f>Survey!AA37</f>
        <v>0</v>
      </c>
      <c r="I25" s="1">
        <f>Survey!AB37</f>
        <v>0.77895841272200206</v>
      </c>
      <c r="J25" s="1">
        <f>Survey!AC37</f>
        <v>0.10420135092803466</v>
      </c>
    </row>
    <row r="26" spans="2:10" x14ac:dyDescent="0.3">
      <c r="B26" s="6" t="str">
        <f>Survey!C40</f>
        <v>PET  ablated</v>
      </c>
      <c r="C26" s="1">
        <f>Survey!V46</f>
        <v>16.286115111511151</v>
      </c>
      <c r="D26" s="1">
        <f>Survey!W46</f>
        <v>81.547072207220722</v>
      </c>
      <c r="E26" s="1">
        <f>Survey!X46</f>
        <v>0</v>
      </c>
      <c r="F26" s="1">
        <f>Survey!Y46</f>
        <v>0</v>
      </c>
      <c r="G26" s="1">
        <f>Survey!Z46</f>
        <v>0</v>
      </c>
      <c r="H26" s="1">
        <f>Survey!AA46</f>
        <v>0</v>
      </c>
      <c r="I26" s="1">
        <f>Survey!AB46</f>
        <v>2.166812681268127</v>
      </c>
      <c r="J26" s="1">
        <f>Survey!AC46</f>
        <v>0</v>
      </c>
    </row>
    <row r="27" spans="2:10" x14ac:dyDescent="0.3">
      <c r="B27" s="6"/>
      <c r="C27" s="1">
        <f>Survey!V47</f>
        <v>5.2017872512411918</v>
      </c>
      <c r="D27" s="1">
        <f>Survey!W47</f>
        <v>4.9190687797393844</v>
      </c>
      <c r="E27" s="1">
        <f>Survey!X47</f>
        <v>0</v>
      </c>
      <c r="F27" s="1">
        <f>Survey!Y47</f>
        <v>0</v>
      </c>
      <c r="G27" s="1">
        <f>Survey!Z47</f>
        <v>0</v>
      </c>
      <c r="H27" s="1">
        <f>Survey!AA47</f>
        <v>0</v>
      </c>
      <c r="I27" s="1">
        <f>Survey!AB47</f>
        <v>1.0422725876036707</v>
      </c>
      <c r="J27" s="1">
        <f>Survey!AC47</f>
        <v>0</v>
      </c>
    </row>
    <row r="28" spans="2:10" x14ac:dyDescent="0.3">
      <c r="B28" s="6" t="s">
        <v>97</v>
      </c>
      <c r="C28" s="1">
        <f>Survey!V63</f>
        <v>33.715658796234621</v>
      </c>
      <c r="D28" s="1">
        <f>Survey!W63</f>
        <v>57.593093554558457</v>
      </c>
      <c r="E28" s="1">
        <f>Survey!X63</f>
        <v>3.49</v>
      </c>
      <c r="F28" s="1">
        <f>Survey!Y63</f>
        <v>0</v>
      </c>
      <c r="G28" s="1">
        <f>Survey!Z63</f>
        <v>0</v>
      </c>
      <c r="H28" s="1">
        <f>Survey!AA63</f>
        <v>10.394677459992959</v>
      </c>
      <c r="I28" s="1">
        <f>Survey!AB63</f>
        <v>2.8657774950879698</v>
      </c>
      <c r="J28" s="1">
        <f>Survey!AC63</f>
        <v>0</v>
      </c>
    </row>
    <row r="29" spans="2:10" x14ac:dyDescent="0.3">
      <c r="C29" s="1">
        <f>Survey!V64</f>
        <v>6.9433725076318309</v>
      </c>
      <c r="D29" s="1">
        <f>Survey!W64</f>
        <v>3.9011554116538925</v>
      </c>
      <c r="E29" s="1">
        <f>Survey!X64</f>
        <v>0.14177446878757824</v>
      </c>
      <c r="F29" s="1">
        <f>Survey!Y64</f>
        <v>0</v>
      </c>
      <c r="G29" s="1">
        <f>Survey!Z64</f>
        <v>0</v>
      </c>
      <c r="H29" s="1">
        <f>Survey!AA64</f>
        <v>2.4794087034957837</v>
      </c>
      <c r="I29" s="1">
        <f>Survey!AB64</f>
        <v>0.2992049822126267</v>
      </c>
      <c r="J29" s="1">
        <f>Survey!AC64</f>
        <v>0</v>
      </c>
    </row>
    <row r="41" spans="2:12" x14ac:dyDescent="0.3">
      <c r="C41" s="38" t="s">
        <v>60</v>
      </c>
      <c r="D41" s="39" t="s">
        <v>87</v>
      </c>
      <c r="E41" s="39" t="s">
        <v>88</v>
      </c>
      <c r="F41" s="39" t="s">
        <v>89</v>
      </c>
      <c r="G41" s="34" t="s">
        <v>95</v>
      </c>
      <c r="H41" s="40"/>
      <c r="I41" s="24"/>
      <c r="J41" s="40"/>
      <c r="K41" s="24"/>
      <c r="L41" s="40"/>
    </row>
    <row r="42" spans="2:12" x14ac:dyDescent="0.3">
      <c r="B42" s="6" t="s">
        <v>55</v>
      </c>
      <c r="C42" s="1"/>
      <c r="D42" s="1">
        <f>HR!X3</f>
        <v>0.25</v>
      </c>
      <c r="E42" s="1">
        <f>HR!Z3</f>
        <v>0</v>
      </c>
      <c r="F42" s="1">
        <f>HR!AA3</f>
        <v>0.25</v>
      </c>
      <c r="G42">
        <v>7.0000000000000007E-2</v>
      </c>
      <c r="I42" s="1"/>
    </row>
    <row r="43" spans="2:12" x14ac:dyDescent="0.3">
      <c r="C43" s="1"/>
      <c r="D43" s="1">
        <v>0</v>
      </c>
      <c r="E43" s="1">
        <v>0</v>
      </c>
      <c r="F43" s="1">
        <v>0</v>
      </c>
      <c r="G43" s="1">
        <v>0</v>
      </c>
      <c r="I43" s="1"/>
      <c r="J43" s="1"/>
    </row>
    <row r="44" spans="2:12" x14ac:dyDescent="0.3">
      <c r="B44" s="11" t="s">
        <v>96</v>
      </c>
      <c r="D44" s="1">
        <f>HR!X32</f>
        <v>0.15469907306178848</v>
      </c>
      <c r="E44" s="1">
        <f>HR!Z32</f>
        <v>0</v>
      </c>
      <c r="F44" s="1">
        <f>HR!AA32</f>
        <v>5.1377273694012987E-2</v>
      </c>
      <c r="G44">
        <v>0</v>
      </c>
    </row>
    <row r="45" spans="2:12" x14ac:dyDescent="0.3">
      <c r="D45" s="1">
        <f>HR!X33</f>
        <v>1.5385927405214668E-2</v>
      </c>
      <c r="E45" s="1">
        <f>HR!Z33</f>
        <v>0</v>
      </c>
      <c r="F45" s="1">
        <f>HR!AA33</f>
        <v>7.7110035029812332E-3</v>
      </c>
      <c r="G45">
        <v>0</v>
      </c>
    </row>
    <row r="46" spans="2:12" x14ac:dyDescent="0.3">
      <c r="B46" s="6" t="str">
        <f>Survey!C30</f>
        <v>PET  ref</v>
      </c>
      <c r="D46" s="1">
        <f>HR!X45</f>
        <v>0.25591558588860353</v>
      </c>
      <c r="E46" s="1">
        <f>HR!Z45</f>
        <v>0</v>
      </c>
      <c r="F46" s="1">
        <f>HR!AA45</f>
        <v>0.25166874054836846</v>
      </c>
      <c r="G46">
        <v>7.0000000000000007E-2</v>
      </c>
    </row>
    <row r="47" spans="2:12" x14ac:dyDescent="0.3">
      <c r="D47" s="1">
        <f>HR!X46</f>
        <v>4.4338641746331064E-2</v>
      </c>
      <c r="E47" s="1">
        <f>HR!Z46</f>
        <v>0</v>
      </c>
      <c r="F47" s="1">
        <f>HR!AA46</f>
        <v>4.2761320772126396E-2</v>
      </c>
      <c r="G47">
        <v>0.01</v>
      </c>
    </row>
    <row r="48" spans="2:12" x14ac:dyDescent="0.3">
      <c r="B48" s="6" t="str">
        <f>Survey!C40</f>
        <v>PET  ablated</v>
      </c>
      <c r="D48" s="1">
        <f>HR!X58</f>
        <v>0.1802783654149559</v>
      </c>
      <c r="E48" s="1">
        <f>HR!Z58</f>
        <v>0</v>
      </c>
      <c r="F48" s="1">
        <f>HR!AA58</f>
        <v>8.4343412385489938E-2</v>
      </c>
      <c r="G48">
        <v>0.02</v>
      </c>
      <c r="H48" s="41"/>
    </row>
    <row r="49" spans="2:7" x14ac:dyDescent="0.3">
      <c r="D49" s="1">
        <f>HR!X59</f>
        <v>7.7380422881508731E-2</v>
      </c>
      <c r="E49" s="1">
        <f>HR!Z59</f>
        <v>0</v>
      </c>
      <c r="F49" s="1">
        <f>HR!AA59</f>
        <v>3.7680997333941167E-2</v>
      </c>
      <c r="G49">
        <v>0</v>
      </c>
    </row>
    <row r="50" spans="2:7" x14ac:dyDescent="0.3">
      <c r="B50" s="6" t="s">
        <v>97</v>
      </c>
      <c r="D50" s="1">
        <f>HR!X78</f>
        <v>0.28657564508149608</v>
      </c>
      <c r="E50" s="1">
        <f>HR!Z78</f>
        <v>6.7203185360053444E-2</v>
      </c>
      <c r="F50" s="1">
        <f>HR!AA78</f>
        <v>0.18535113624918045</v>
      </c>
      <c r="G50">
        <v>0.03</v>
      </c>
    </row>
    <row r="51" spans="2:7" x14ac:dyDescent="0.3">
      <c r="D51" s="1">
        <f>HR!X79</f>
        <v>3.4999391440487748E-2</v>
      </c>
      <c r="E51" s="1">
        <f>HR!Z79</f>
        <v>1.9665795149528025E-2</v>
      </c>
      <c r="F51" s="1">
        <f>HR!AA79</f>
        <v>8.6507988609150176E-3</v>
      </c>
      <c r="G51">
        <v>0</v>
      </c>
    </row>
    <row r="64" spans="2:7" x14ac:dyDescent="0.3">
      <c r="B64" s="6"/>
      <c r="D64" s="1"/>
      <c r="E64" s="1"/>
      <c r="F64" s="1"/>
    </row>
    <row r="65" spans="4:6" x14ac:dyDescent="0.3">
      <c r="D65" s="1"/>
      <c r="E65" s="1"/>
      <c r="F65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HR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2022-06-06T16:36:17Z</dcterms:modified>
</cp:coreProperties>
</file>